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5\"/>
    </mc:Choice>
  </mc:AlternateContent>
  <xr:revisionPtr revIDLastSave="0" documentId="13_ncr:1_{DB0F43F4-C62F-4D12-A380-FC05EE34E6AA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Table 5.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4" i="2" l="1"/>
  <c r="G106" i="2"/>
  <c r="K114" i="2"/>
  <c r="J114" i="2"/>
  <c r="I114" i="2"/>
  <c r="H114" i="2"/>
  <c r="H113" i="2"/>
  <c r="G114" i="2"/>
  <c r="F114" i="2"/>
  <c r="E114" i="2"/>
  <c r="E113" i="2"/>
  <c r="D115" i="2"/>
  <c r="D114" i="2"/>
  <c r="C114" i="2"/>
  <c r="C95" i="2"/>
  <c r="C113" i="2"/>
  <c r="C105" i="2"/>
  <c r="L59" i="2"/>
  <c r="L58" i="2"/>
  <c r="L57" i="2"/>
  <c r="L48" i="2"/>
  <c r="L44" i="2"/>
  <c r="L55" i="2"/>
  <c r="L54" i="2"/>
  <c r="L53" i="2"/>
  <c r="D59" i="2"/>
  <c r="E59" i="2"/>
  <c r="F59" i="2"/>
  <c r="G59" i="2"/>
  <c r="H59" i="2"/>
  <c r="I59" i="2"/>
  <c r="J59" i="2"/>
  <c r="K59" i="2"/>
  <c r="C59" i="2"/>
  <c r="D55" i="2"/>
  <c r="E55" i="2"/>
  <c r="F55" i="2"/>
  <c r="G55" i="2"/>
  <c r="H55" i="2"/>
  <c r="I55" i="2"/>
  <c r="J55" i="2"/>
  <c r="K55" i="2"/>
  <c r="C55" i="2"/>
  <c r="C50" i="2"/>
  <c r="F115" i="2" l="1"/>
  <c r="G115" i="2"/>
  <c r="J115" i="2"/>
  <c r="C115" i="2"/>
  <c r="K104" i="2"/>
  <c r="K106" i="2" s="1"/>
  <c r="D113" i="2"/>
  <c r="F113" i="2"/>
  <c r="G113" i="2"/>
  <c r="H115" i="2"/>
  <c r="I113" i="2"/>
  <c r="I115" i="2" s="1"/>
  <c r="J113" i="2"/>
  <c r="K113" i="2"/>
  <c r="K115" i="2" s="1"/>
  <c r="C104" i="2"/>
  <c r="C106" i="2" s="1"/>
  <c r="L103" i="2"/>
  <c r="L109" i="2"/>
  <c r="L110" i="2"/>
  <c r="L111" i="2"/>
  <c r="L112" i="2"/>
  <c r="L108" i="2"/>
  <c r="L102" i="2"/>
  <c r="G95" i="2"/>
  <c r="H95" i="2"/>
  <c r="L94" i="2"/>
  <c r="K37" i="2"/>
  <c r="C35" i="2"/>
  <c r="C37" i="2" s="1"/>
  <c r="K105" i="2"/>
  <c r="J105" i="2"/>
  <c r="I105" i="2"/>
  <c r="H105" i="2"/>
  <c r="G105" i="2"/>
  <c r="F105" i="2"/>
  <c r="E105" i="2"/>
  <c r="D105" i="2"/>
  <c r="J104" i="2"/>
  <c r="F104" i="2"/>
  <c r="D104" i="2"/>
  <c r="K99" i="2"/>
  <c r="I99" i="2"/>
  <c r="I104" i="2" s="1"/>
  <c r="I106" i="2" s="1"/>
  <c r="H99" i="2"/>
  <c r="H104" i="2" s="1"/>
  <c r="E99" i="2"/>
  <c r="E104" i="2" s="1"/>
  <c r="C99" i="2"/>
  <c r="L100" i="2"/>
  <c r="L101" i="2"/>
  <c r="K50" i="2"/>
  <c r="J50" i="2"/>
  <c r="I50" i="2"/>
  <c r="H50" i="2"/>
  <c r="G50" i="2"/>
  <c r="F50" i="2"/>
  <c r="E50" i="2"/>
  <c r="D50" i="2"/>
  <c r="L49" i="2"/>
  <c r="L50" i="2" s="1"/>
  <c r="L45" i="2"/>
  <c r="L46" i="2" s="1"/>
  <c r="D46" i="2"/>
  <c r="E46" i="2"/>
  <c r="F46" i="2"/>
  <c r="G46" i="2"/>
  <c r="H46" i="2"/>
  <c r="I46" i="2"/>
  <c r="J46" i="2"/>
  <c r="K46" i="2"/>
  <c r="C46" i="2"/>
  <c r="L91" i="2"/>
  <c r="L92" i="2"/>
  <c r="L93" i="2"/>
  <c r="K96" i="2"/>
  <c r="J96" i="2"/>
  <c r="I96" i="2"/>
  <c r="H96" i="2"/>
  <c r="G96" i="2"/>
  <c r="F96" i="2"/>
  <c r="E96" i="2"/>
  <c r="D96" i="2"/>
  <c r="C96" i="2"/>
  <c r="D95" i="2"/>
  <c r="E95" i="2"/>
  <c r="F95" i="2"/>
  <c r="I95" i="2"/>
  <c r="J95" i="2"/>
  <c r="K95" i="2"/>
  <c r="L90" i="2"/>
  <c r="L40" i="2"/>
  <c r="L39" i="2"/>
  <c r="D41" i="2"/>
  <c r="E41" i="2"/>
  <c r="F41" i="2"/>
  <c r="G41" i="2"/>
  <c r="H41" i="2"/>
  <c r="I41" i="2"/>
  <c r="J41" i="2"/>
  <c r="K41" i="2"/>
  <c r="C41" i="2"/>
  <c r="L36" i="2"/>
  <c r="D37" i="2"/>
  <c r="E37" i="2"/>
  <c r="F37" i="2"/>
  <c r="G37" i="2"/>
  <c r="H37" i="2"/>
  <c r="I37" i="2"/>
  <c r="J37" i="2"/>
  <c r="D106" i="2" l="1"/>
  <c r="L104" i="2"/>
  <c r="L113" i="2"/>
  <c r="L115" i="2" s="1"/>
  <c r="E115" i="2"/>
  <c r="E106" i="2"/>
  <c r="H106" i="2"/>
  <c r="F106" i="2"/>
  <c r="J106" i="2"/>
  <c r="L105" i="2"/>
  <c r="L35" i="2"/>
  <c r="L37" i="2" s="1"/>
  <c r="L99" i="2"/>
  <c r="D97" i="2"/>
  <c r="H97" i="2"/>
  <c r="E97" i="2"/>
  <c r="F97" i="2"/>
  <c r="L96" i="2"/>
  <c r="C97" i="2"/>
  <c r="J97" i="2"/>
  <c r="K97" i="2"/>
  <c r="L41" i="2"/>
  <c r="I97" i="2"/>
  <c r="L95" i="2"/>
  <c r="G97" i="2"/>
  <c r="L106" i="2" l="1"/>
  <c r="L97" i="2"/>
</calcChain>
</file>

<file path=xl/sharedStrings.xml><?xml version="1.0" encoding="utf-8"?>
<sst xmlns="http://schemas.openxmlformats.org/spreadsheetml/2006/main" count="193" uniqueCount="56">
  <si>
    <t>Rs. mn</t>
  </si>
  <si>
    <r>
      <rPr>
        <sz val="11"/>
        <color rgb="FF231F20"/>
        <rFont val="Calibri"/>
        <family val="2"/>
        <scheme val="minor"/>
      </rPr>
      <t>Item</t>
    </r>
  </si>
  <si>
    <r>
      <rPr>
        <b/>
        <sz val="11"/>
        <color rgb="FFDC1E35"/>
        <rFont val="Calibri"/>
        <family val="2"/>
        <scheme val="minor"/>
      </rPr>
      <t>Revenue and Expenditure of Provincial Councils</t>
    </r>
    <r>
      <rPr>
        <b/>
        <vertAlign val="superscript"/>
        <sz val="11"/>
        <color rgb="FFDC1E35"/>
        <rFont val="Calibri"/>
        <family val="2"/>
        <scheme val="minor"/>
      </rPr>
      <t>(a)</t>
    </r>
  </si>
  <si>
    <r>
      <rPr>
        <sz val="11"/>
        <color rgb="FF231F20"/>
        <rFont val="Calibri"/>
        <family val="2"/>
        <scheme val="minor"/>
      </rPr>
      <t>Western</t>
    </r>
  </si>
  <si>
    <r>
      <rPr>
        <sz val="11"/>
        <color rgb="FF231F20"/>
        <rFont val="Calibri"/>
        <family val="2"/>
        <scheme val="minor"/>
      </rPr>
      <t>Central</t>
    </r>
  </si>
  <si>
    <r>
      <rPr>
        <sz val="11"/>
        <color rgb="FF231F20"/>
        <rFont val="Calibri"/>
        <family val="2"/>
        <scheme val="minor"/>
      </rPr>
      <t>Southern</t>
    </r>
  </si>
  <si>
    <r>
      <rPr>
        <sz val="11"/>
        <color rgb="FF231F20"/>
        <rFont val="Calibri"/>
        <family val="2"/>
        <scheme val="minor"/>
      </rPr>
      <t>Northern</t>
    </r>
  </si>
  <si>
    <r>
      <rPr>
        <sz val="11"/>
        <color rgb="FF231F20"/>
        <rFont val="Calibri"/>
        <family val="2"/>
        <scheme val="minor"/>
      </rPr>
      <t>Eastern</t>
    </r>
  </si>
  <si>
    <r>
      <rPr>
        <sz val="11"/>
        <color rgb="FF231F20"/>
        <rFont val="Calibri"/>
        <family val="2"/>
        <scheme val="minor"/>
      </rPr>
      <t>North Western</t>
    </r>
  </si>
  <si>
    <r>
      <rPr>
        <sz val="11"/>
        <color rgb="FF231F20"/>
        <rFont val="Calibri"/>
        <family val="2"/>
        <scheme val="minor"/>
      </rPr>
      <t>North Central</t>
    </r>
  </si>
  <si>
    <r>
      <rPr>
        <sz val="11"/>
        <color rgb="FF231F20"/>
        <rFont val="Calibri"/>
        <family val="2"/>
        <scheme val="minor"/>
      </rPr>
      <t>Uva</t>
    </r>
  </si>
  <si>
    <r>
      <rPr>
        <sz val="11"/>
        <color rgb="FF231F20"/>
        <rFont val="Calibri"/>
        <family val="2"/>
        <scheme val="minor"/>
      </rPr>
      <t>Total</t>
    </r>
  </si>
  <si>
    <t>… Negligible</t>
  </si>
  <si>
    <t>Sabaragamuwa</t>
  </si>
  <si>
    <t>Analysis of Revenue Collection                         </t>
  </si>
  <si>
    <t>Year 2022</t>
  </si>
  <si>
    <t>–</t>
  </si>
  <si>
    <t>(a)</t>
  </si>
  <si>
    <t>(b)</t>
  </si>
  <si>
    <t>(c)</t>
  </si>
  <si>
    <t>(d)</t>
  </si>
  <si>
    <t>(e)</t>
  </si>
  <si>
    <t>(f)</t>
  </si>
  <si>
    <t>Provisional</t>
  </si>
  <si>
    <t xml:space="preserve">Source:   </t>
  </si>
  <si>
    <r>
      <rPr>
        <sz val="10"/>
        <color rgb="FF231F20"/>
        <rFont val="Calibri"/>
        <family val="2"/>
        <scheme val="minor"/>
      </rPr>
      <t>Receipts</t>
    </r>
  </si>
  <si>
    <r>
      <rPr>
        <b/>
        <sz val="10"/>
        <color rgb="FFDC1E35"/>
        <rFont val="Calibri"/>
        <family val="2"/>
        <scheme val="minor"/>
      </rPr>
      <t>Year 2020</t>
    </r>
  </si>
  <si>
    <r>
      <rPr>
        <sz val="10"/>
        <color rgb="FF231F20"/>
        <rFont val="Calibri"/>
        <family val="2"/>
        <scheme val="minor"/>
      </rPr>
      <t>Grant from the Central Govt.</t>
    </r>
  </si>
  <si>
    <r>
      <rPr>
        <sz val="10"/>
        <color rgb="FF231F20"/>
        <rFont val="Calibri"/>
        <family val="2"/>
        <scheme val="minor"/>
      </rPr>
      <t>Revenue</t>
    </r>
  </si>
  <si>
    <r>
      <rPr>
        <b/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</si>
  <si>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Expenditure</t>
    </r>
  </si>
  <si>
    <r>
      <rPr>
        <sz val="10"/>
        <color rgb="FF231F20"/>
        <rFont val="Calibri"/>
        <family val="2"/>
        <scheme val="minor"/>
      </rPr>
      <t>Recurrent</t>
    </r>
  </si>
  <si>
    <r>
      <rPr>
        <sz val="10"/>
        <color rgb="FF231F20"/>
        <rFont val="Calibri"/>
        <family val="2"/>
        <scheme val="minor"/>
      </rPr>
      <t xml:space="preserve">Capital Expenditure 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</si>
  <si>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rPr>
        <b/>
        <sz val="10"/>
        <color rgb="FFDC1E35"/>
        <rFont val="Calibri"/>
        <family val="2"/>
        <scheme val="minor"/>
      </rPr>
      <t>Year 2021</t>
    </r>
  </si>
  <si>
    <r>
      <rPr>
        <sz val="10"/>
        <color rgb="FF231F20"/>
        <rFont val="Calibri"/>
        <family val="2"/>
        <scheme val="minor"/>
      </rPr>
      <t>Turnover Tax</t>
    </r>
  </si>
  <si>
    <r>
      <rPr>
        <sz val="10"/>
        <color rgb="FF231F20"/>
        <rFont val="Calibri"/>
        <family val="2"/>
        <scheme val="minor"/>
      </rPr>
      <t>–</t>
    </r>
  </si>
  <si>
    <r>
      <rPr>
        <sz val="10"/>
        <color rgb="FF231F20"/>
        <rFont val="Calibri"/>
        <family val="2"/>
        <scheme val="minor"/>
      </rPr>
      <t>...</t>
    </r>
  </si>
  <si>
    <r>
      <rPr>
        <sz val="10"/>
        <color rgb="FF231F20"/>
        <rFont val="Calibri"/>
        <family val="2"/>
        <scheme val="minor"/>
      </rPr>
      <t xml:space="preserve">Excise Duty on Liquor 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</si>
  <si>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rPr>
        <sz val="10"/>
        <color rgb="FF231F20"/>
        <rFont val="Calibri"/>
        <family val="2"/>
        <scheme val="minor"/>
      </rPr>
      <t>Licence Fee – Vehicles</t>
    </r>
  </si>
  <si>
    <r>
      <rPr>
        <sz val="10"/>
        <color rgb="FF231F20"/>
        <rFont val="Calibri"/>
        <family val="2"/>
        <scheme val="minor"/>
      </rPr>
      <t>Licence Fee – Others</t>
    </r>
  </si>
  <si>
    <r>
      <rPr>
        <sz val="10"/>
        <color rgb="FF231F20"/>
        <rFont val="Calibri"/>
        <family val="2"/>
        <scheme val="minor"/>
      </rPr>
      <t xml:space="preserve">Other </t>
    </r>
    <r>
      <rPr>
        <vertAlign val="superscript"/>
        <sz val="10"/>
        <color rgb="FF231F20"/>
        <rFont val="Calibri"/>
        <family val="2"/>
        <scheme val="minor"/>
      </rPr>
      <t>(e)</t>
    </r>
  </si>
  <si>
    <r>
      <rPr>
        <b/>
        <sz val="10"/>
        <color rgb="FF231F20"/>
        <rFont val="Calibri"/>
        <family val="2"/>
        <scheme val="minor"/>
      </rPr>
      <t>Sub Total</t>
    </r>
  </si>
  <si>
    <r>
      <rPr>
        <sz val="10"/>
        <color rgb="FF231F20"/>
        <rFont val="Calibri"/>
        <family val="2"/>
        <scheme val="minor"/>
      </rPr>
      <t xml:space="preserve">Stamp Duty </t>
    </r>
    <r>
      <rPr>
        <vertAlign val="superscript"/>
        <sz val="10"/>
        <color rgb="FF231F20"/>
        <rFont val="Calibri"/>
        <family val="2"/>
        <scheme val="minor"/>
      </rPr>
      <t>(f)</t>
    </r>
  </si>
  <si>
    <t>05. GOVERNMENT FINANCE</t>
  </si>
  <si>
    <t>TABLE 5.8</t>
  </si>
  <si>
    <t>As at end December</t>
  </si>
  <si>
    <t>Includes Criteria Based Grant (CBG) and Project Specific Development Grants (PSDG)</t>
  </si>
  <si>
    <t>Including Licence Fee – Liquor</t>
  </si>
  <si>
    <t>Including profit and dividends</t>
  </si>
  <si>
    <t>Including those transferred by the Central Government</t>
  </si>
  <si>
    <t>Year 2023</t>
  </si>
  <si>
    <t>Revenue and Expenditure</t>
  </si>
  <si>
    <t>Year 2024</t>
  </si>
  <si>
    <r>
      <t>Year 2025</t>
    </r>
    <r>
      <rPr>
        <b/>
        <vertAlign val="superscript"/>
        <sz val="10"/>
        <color rgb="FFDC1E35"/>
        <rFont val="Calibri"/>
        <family val="2"/>
        <scheme val="minor"/>
      </rPr>
      <t>(c)</t>
    </r>
  </si>
  <si>
    <t>Turnover Tax</t>
  </si>
  <si>
    <t>Ministry of Public Administration, Provincial Councils and Local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</si>
</sst>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1"/>
      <color rgb="FFDC1E35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rgb="FFDC1E35"/>
      <name val="Calibri"/>
      <family val="2"/>
      <scheme val="minor"/>
    </font>
    <font>
      <sz val="10"/>
      <color rgb="FF231F2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DC1E35"/>
      <name val="Calibri"/>
      <family val="2"/>
      <scheme val="minor"/>
    </font>
    <font>
      <b/>
      <sz val="10"/>
      <color rgb="FF231F2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0"/>
      <color rgb="FFDC1E35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50612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DC1E35"/>
      </top>
      <bottom style="thin">
        <color rgb="FFDC1E35"/>
      </bottom>
      <diagonal/>
    </border>
    <border>
      <left/>
      <right/>
      <top style="thin">
        <color rgb="FFDC1E35"/>
      </top>
      <bottom/>
      <diagonal/>
    </border>
    <border>
      <left/>
      <right/>
      <top/>
      <bottom style="thin">
        <color rgb="FFDC1E35"/>
      </bottom>
      <diagonal/>
    </border>
  </borders>
  <cellStyleXfs count="2">
    <xf numFmtId="0" fontId="0" fillId="0" borderId="0"/>
    <xf numFmtId="0" fontId="17" fillId="0" borderId="0"/>
  </cellStyleXfs>
  <cellXfs count="50">
    <xf numFmtId="0" fontId="0" fillId="0" borderId="0" xfId="0" applyAlignment="1">
      <alignment horizontal="left" vertical="top"/>
    </xf>
    <xf numFmtId="0" fontId="16" fillId="0" borderId="0" xfId="0" applyFont="1" applyAlignment="1" applyProtection="1">
      <alignment horizontal="left" vertical="top"/>
      <protection locked="0"/>
    </xf>
    <xf numFmtId="0" fontId="15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15" fillId="3" borderId="0" xfId="0" applyFont="1" applyFill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2" fillId="0" borderId="0" xfId="0" applyFont="1" applyAlignment="1" applyProtection="1">
      <alignment horizontal="left" indent="2"/>
      <protection locked="0"/>
    </xf>
    <xf numFmtId="0" fontId="12" fillId="0" borderId="0" xfId="0" applyFont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3" fontId="7" fillId="0" borderId="0" xfId="0" applyNumberFormat="1" applyFont="1" applyAlignment="1" applyProtection="1">
      <alignment horizontal="right" shrinkToFit="1"/>
      <protection locked="0"/>
    </xf>
    <xf numFmtId="0" fontId="1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left" indent="2"/>
      <protection locked="0"/>
    </xf>
    <xf numFmtId="3" fontId="11" fillId="0" borderId="0" xfId="0" applyNumberFormat="1" applyFont="1" applyAlignment="1" applyProtection="1">
      <alignment horizontal="right" shrinkToFit="1"/>
      <protection locked="0"/>
    </xf>
    <xf numFmtId="0" fontId="1" fillId="0" borderId="0" xfId="0" applyFont="1" applyAlignment="1" applyProtection="1">
      <alignment horizontal="left" indent="2"/>
      <protection locked="0"/>
    </xf>
    <xf numFmtId="1" fontId="7" fillId="0" borderId="0" xfId="0" applyNumberFormat="1" applyFont="1" applyAlignment="1" applyProtection="1">
      <alignment horizontal="right" shrinkToFit="1"/>
      <protection locked="0"/>
    </xf>
    <xf numFmtId="0" fontId="10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9" fillId="0" borderId="3" xfId="0" applyFont="1" applyBorder="1" applyProtection="1"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0" xfId="0" applyFont="1" applyProtection="1">
      <protection locked="0"/>
    </xf>
    <xf numFmtId="0" fontId="10" fillId="0" borderId="1" xfId="0" applyFont="1" applyBorder="1" applyProtection="1">
      <protection locked="0"/>
    </xf>
    <xf numFmtId="0" fontId="10" fillId="0" borderId="3" xfId="0" applyFont="1" applyBorder="1" applyProtection="1">
      <protection locked="0"/>
    </xf>
    <xf numFmtId="3" fontId="7" fillId="0" borderId="0" xfId="0" applyNumberFormat="1" applyFont="1" applyAlignment="1">
      <alignment horizontal="right" shrinkToFit="1"/>
    </xf>
    <xf numFmtId="3" fontId="11" fillId="0" borderId="0" xfId="0" applyNumberFormat="1" applyFont="1" applyAlignment="1">
      <alignment horizontal="right" shrinkToFit="1"/>
    </xf>
    <xf numFmtId="1" fontId="7" fillId="0" borderId="0" xfId="0" applyNumberFormat="1" applyFont="1" applyAlignment="1">
      <alignment horizontal="right" shrinkToFit="1"/>
    </xf>
    <xf numFmtId="3" fontId="16" fillId="0" borderId="0" xfId="0" applyNumberFormat="1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right"/>
      <protection locked="0"/>
    </xf>
    <xf numFmtId="3" fontId="9" fillId="0" borderId="3" xfId="0" applyNumberFormat="1" applyFont="1" applyBorder="1" applyProtection="1">
      <protection locked="0"/>
    </xf>
    <xf numFmtId="1" fontId="12" fillId="0" borderId="0" xfId="0" applyNumberFormat="1" applyFont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2" borderId="3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</cellXfs>
  <cellStyles count="2">
    <cellStyle name="Normal" xfId="0" builtinId="0"/>
    <cellStyle name="Normal 2" xfId="1" xr:uid="{F267A94C-7FF9-4EB7-8701-2CF47672B2DB}"/>
  </cellStyles>
  <dxfs count="0"/>
  <tableStyles count="0" defaultTableStyle="TableStyleMedium9" defaultPivotStyle="PivotStyleLight16"/>
  <colors>
    <mruColors>
      <color rgb="FFDC1E35"/>
      <color rgb="FF506129"/>
      <color rgb="FF000000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DFEA-65B0-46B8-8AD5-6C5313BD96F6}">
  <sheetPr codeName="Sheet9">
    <tabColor theme="6" tint="-0.499984740745262"/>
  </sheetPr>
  <dimension ref="A1:Q127"/>
  <sheetViews>
    <sheetView tabSelected="1" zoomScaleNormal="100" workbookViewId="0">
      <pane ySplit="4" topLeftCell="A100" activePane="bottomLeft" state="frozen"/>
      <selection activeCell="B40" sqref="B40"/>
      <selection pane="bottomLeft" activeCell="M110" sqref="M110"/>
    </sheetView>
  </sheetViews>
  <sheetFormatPr defaultColWidth="9.33203125" defaultRowHeight="12.75" outlineLevelRow="1" x14ac:dyDescent="0.2"/>
  <cols>
    <col min="1" max="1" width="3.33203125" style="1" customWidth="1"/>
    <col min="2" max="2" width="35.1640625" style="9" customWidth="1"/>
    <col min="3" max="12" width="12.83203125" style="9" customWidth="1"/>
    <col min="13" max="13" width="9.33203125" style="9"/>
    <col min="14" max="16384" width="9.33203125" style="1"/>
  </cols>
  <sheetData>
    <row r="1" spans="1:16" s="7" customFormat="1" ht="47.25" customHeight="1" x14ac:dyDescent="0.25">
      <c r="A1" s="1"/>
      <c r="B1" s="2" t="s">
        <v>43</v>
      </c>
      <c r="C1" s="3"/>
      <c r="D1" s="3"/>
      <c r="E1" s="3"/>
      <c r="F1" s="3"/>
      <c r="G1" s="3"/>
      <c r="H1" s="3"/>
      <c r="I1" s="3"/>
      <c r="J1" s="3"/>
      <c r="K1" s="3"/>
      <c r="L1" s="4" t="s">
        <v>44</v>
      </c>
      <c r="M1" s="9"/>
      <c r="N1" s="5"/>
      <c r="O1" s="6"/>
      <c r="P1" s="6"/>
    </row>
    <row r="2" spans="1:16" s="7" customFormat="1" ht="17.25" x14ac:dyDescent="0.25">
      <c r="B2" s="49" t="s">
        <v>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4"/>
    </row>
    <row r="3" spans="1:16" s="7" customFormat="1" ht="15" x14ac:dyDescent="0.25">
      <c r="B3" s="46" t="s">
        <v>0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14"/>
    </row>
    <row r="4" spans="1:16" s="38" customFormat="1" ht="30" x14ac:dyDescent="0.25">
      <c r="B4" s="43" t="s">
        <v>1</v>
      </c>
      <c r="C4" s="43" t="s">
        <v>3</v>
      </c>
      <c r="D4" s="43" t="s">
        <v>4</v>
      </c>
      <c r="E4" s="43" t="s">
        <v>5</v>
      </c>
      <c r="F4" s="43" t="s">
        <v>6</v>
      </c>
      <c r="G4" s="43" t="s">
        <v>7</v>
      </c>
      <c r="H4" s="43" t="s">
        <v>8</v>
      </c>
      <c r="I4" s="43" t="s">
        <v>9</v>
      </c>
      <c r="J4" s="43" t="s">
        <v>10</v>
      </c>
      <c r="K4" s="44" t="s">
        <v>13</v>
      </c>
      <c r="L4" s="43" t="s">
        <v>11</v>
      </c>
      <c r="M4" s="39"/>
    </row>
    <row r="5" spans="1:16" x14ac:dyDescent="0.2">
      <c r="B5" s="29" t="s">
        <v>51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x14ac:dyDescent="0.2">
      <c r="B6" s="48" t="s">
        <v>26</v>
      </c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6" hidden="1" outlineLevel="1" x14ac:dyDescent="0.2">
      <c r="B7" s="12" t="s">
        <v>25</v>
      </c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6" hidden="1" outlineLevel="1" x14ac:dyDescent="0.2">
      <c r="B8" s="11" t="s">
        <v>27</v>
      </c>
      <c r="C8" s="16">
        <v>46322</v>
      </c>
      <c r="D8" s="16">
        <v>36515</v>
      </c>
      <c r="E8" s="16">
        <v>33737</v>
      </c>
      <c r="F8" s="16">
        <v>27151</v>
      </c>
      <c r="G8" s="16">
        <v>28796</v>
      </c>
      <c r="H8" s="16">
        <v>32130</v>
      </c>
      <c r="I8" s="16">
        <v>20664</v>
      </c>
      <c r="J8" s="16">
        <v>25206</v>
      </c>
      <c r="K8" s="16">
        <v>27829</v>
      </c>
      <c r="L8" s="16">
        <v>278349</v>
      </c>
      <c r="M8" s="17"/>
    </row>
    <row r="9" spans="1:16" hidden="1" outlineLevel="1" x14ac:dyDescent="0.2">
      <c r="B9" s="11" t="s">
        <v>28</v>
      </c>
      <c r="C9" s="16">
        <v>24437</v>
      </c>
      <c r="D9" s="16">
        <v>4442</v>
      </c>
      <c r="E9" s="16">
        <v>5492</v>
      </c>
      <c r="F9" s="16">
        <v>2591</v>
      </c>
      <c r="G9" s="16">
        <v>2167</v>
      </c>
      <c r="H9" s="16">
        <v>5618</v>
      </c>
      <c r="I9" s="16">
        <v>2542</v>
      </c>
      <c r="J9" s="16">
        <v>2025</v>
      </c>
      <c r="K9" s="16">
        <v>2930</v>
      </c>
      <c r="L9" s="16">
        <v>52245</v>
      </c>
      <c r="M9" s="17"/>
    </row>
    <row r="10" spans="1:16" hidden="1" outlineLevel="1" x14ac:dyDescent="0.2">
      <c r="B10" s="18" t="s">
        <v>29</v>
      </c>
      <c r="C10" s="19">
        <v>70759</v>
      </c>
      <c r="D10" s="19">
        <v>40957</v>
      </c>
      <c r="E10" s="19">
        <v>39229</v>
      </c>
      <c r="F10" s="19">
        <v>29742</v>
      </c>
      <c r="G10" s="19">
        <v>30963</v>
      </c>
      <c r="H10" s="19">
        <v>37749</v>
      </c>
      <c r="I10" s="19">
        <v>23206</v>
      </c>
      <c r="J10" s="19">
        <v>27231</v>
      </c>
      <c r="K10" s="19">
        <v>30758</v>
      </c>
      <c r="L10" s="19">
        <v>330594</v>
      </c>
      <c r="M10" s="17"/>
    </row>
    <row r="11" spans="1:16" hidden="1" outlineLevel="1" collapsed="1" x14ac:dyDescent="0.2">
      <c r="B11" s="12" t="s">
        <v>30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6" hidden="1" outlineLevel="1" x14ac:dyDescent="0.2">
      <c r="B12" s="11" t="s">
        <v>31</v>
      </c>
      <c r="C12" s="16">
        <v>66843</v>
      </c>
      <c r="D12" s="16">
        <v>39806</v>
      </c>
      <c r="E12" s="16">
        <v>37797</v>
      </c>
      <c r="F12" s="16">
        <v>26628</v>
      </c>
      <c r="G12" s="16">
        <v>29193</v>
      </c>
      <c r="H12" s="16">
        <v>35338</v>
      </c>
      <c r="I12" s="16">
        <v>21342</v>
      </c>
      <c r="J12" s="16">
        <v>25157</v>
      </c>
      <c r="K12" s="16">
        <v>29975</v>
      </c>
      <c r="L12" s="16">
        <v>312078</v>
      </c>
      <c r="M12" s="17"/>
    </row>
    <row r="13" spans="1:16" ht="15" hidden="1" outlineLevel="1" x14ac:dyDescent="0.2">
      <c r="B13" s="20" t="s">
        <v>32</v>
      </c>
      <c r="C13" s="21">
        <v>99</v>
      </c>
      <c r="D13" s="21">
        <v>202</v>
      </c>
      <c r="E13" s="16">
        <v>1993</v>
      </c>
      <c r="F13" s="21">
        <v>255</v>
      </c>
      <c r="G13" s="21">
        <v>196</v>
      </c>
      <c r="H13" s="21">
        <v>130</v>
      </c>
      <c r="I13" s="21">
        <v>144</v>
      </c>
      <c r="J13" s="21">
        <v>195</v>
      </c>
      <c r="K13" s="21">
        <v>313</v>
      </c>
      <c r="L13" s="16">
        <v>3527</v>
      </c>
      <c r="M13" s="17"/>
    </row>
    <row r="14" spans="1:16" hidden="1" outlineLevel="1" x14ac:dyDescent="0.2">
      <c r="B14" s="18" t="s">
        <v>29</v>
      </c>
      <c r="C14" s="19">
        <v>66941</v>
      </c>
      <c r="D14" s="19">
        <v>40008</v>
      </c>
      <c r="E14" s="19">
        <v>39790</v>
      </c>
      <c r="F14" s="19">
        <v>26883</v>
      </c>
      <c r="G14" s="19">
        <v>29388</v>
      </c>
      <c r="H14" s="19">
        <v>35468</v>
      </c>
      <c r="I14" s="19">
        <v>21486</v>
      </c>
      <c r="J14" s="19">
        <v>25351</v>
      </c>
      <c r="K14" s="19">
        <v>30288</v>
      </c>
      <c r="L14" s="19">
        <v>315605</v>
      </c>
      <c r="M14" s="17"/>
    </row>
    <row r="15" spans="1:16" collapsed="1" x14ac:dyDescent="0.2">
      <c r="B15" s="48" t="s">
        <v>33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</row>
    <row r="16" spans="1:16" hidden="1" outlineLevel="1" x14ac:dyDescent="0.2">
      <c r="B16" s="12" t="s">
        <v>25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3" hidden="1" outlineLevel="1" x14ac:dyDescent="0.2">
      <c r="B17" s="11" t="s">
        <v>27</v>
      </c>
      <c r="C17" s="16">
        <v>47839</v>
      </c>
      <c r="D17" s="16">
        <v>38879</v>
      </c>
      <c r="E17" s="16">
        <v>37718</v>
      </c>
      <c r="F17" s="16">
        <v>28762</v>
      </c>
      <c r="G17" s="16">
        <v>29940</v>
      </c>
      <c r="H17" s="16">
        <v>35024</v>
      </c>
      <c r="I17" s="16">
        <v>22260</v>
      </c>
      <c r="J17" s="16">
        <v>27401</v>
      </c>
      <c r="K17" s="16">
        <v>31975</v>
      </c>
      <c r="L17" s="16">
        <v>299799</v>
      </c>
      <c r="M17" s="17"/>
    </row>
    <row r="18" spans="2:13" hidden="1" outlineLevel="1" x14ac:dyDescent="0.2">
      <c r="B18" s="11" t="s">
        <v>28</v>
      </c>
      <c r="C18" s="16">
        <v>33287</v>
      </c>
      <c r="D18" s="16">
        <v>4905</v>
      </c>
      <c r="E18" s="16">
        <v>6255</v>
      </c>
      <c r="F18" s="16">
        <v>2825</v>
      </c>
      <c r="G18" s="16">
        <v>2303</v>
      </c>
      <c r="H18" s="16">
        <v>6780</v>
      </c>
      <c r="I18" s="16">
        <v>2417</v>
      </c>
      <c r="J18" s="16">
        <v>2126</v>
      </c>
      <c r="K18" s="16">
        <v>3044</v>
      </c>
      <c r="L18" s="16">
        <v>63942</v>
      </c>
      <c r="M18" s="17"/>
    </row>
    <row r="19" spans="2:13" hidden="1" outlineLevel="1" x14ac:dyDescent="0.2">
      <c r="B19" s="18" t="s">
        <v>29</v>
      </c>
      <c r="C19" s="19">
        <v>81126</v>
      </c>
      <c r="D19" s="19">
        <v>43785</v>
      </c>
      <c r="E19" s="19">
        <v>43972</v>
      </c>
      <c r="F19" s="19">
        <v>31588</v>
      </c>
      <c r="G19" s="19">
        <v>32243</v>
      </c>
      <c r="H19" s="19">
        <v>41803</v>
      </c>
      <c r="I19" s="19">
        <v>24677</v>
      </c>
      <c r="J19" s="19">
        <v>29527</v>
      </c>
      <c r="K19" s="19">
        <v>35020</v>
      </c>
      <c r="L19" s="19">
        <v>363742</v>
      </c>
      <c r="M19" s="17"/>
    </row>
    <row r="20" spans="2:13" hidden="1" outlineLevel="1" x14ac:dyDescent="0.2">
      <c r="B20" s="12" t="s">
        <v>30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2:13" hidden="1" outlineLevel="1" x14ac:dyDescent="0.2">
      <c r="B21" s="11" t="s">
        <v>31</v>
      </c>
      <c r="C21" s="16">
        <v>66424</v>
      </c>
      <c r="D21" s="16">
        <v>41676</v>
      </c>
      <c r="E21" s="16">
        <v>40344</v>
      </c>
      <c r="F21" s="16">
        <v>27524</v>
      </c>
      <c r="G21" s="16">
        <v>30424</v>
      </c>
      <c r="H21" s="16">
        <v>37093</v>
      </c>
      <c r="I21" s="16">
        <v>22160</v>
      </c>
      <c r="J21" s="16">
        <v>26867</v>
      </c>
      <c r="K21" s="16">
        <v>31250</v>
      </c>
      <c r="L21" s="16">
        <v>323762</v>
      </c>
      <c r="M21" s="17"/>
    </row>
    <row r="22" spans="2:13" ht="15" hidden="1" outlineLevel="1" x14ac:dyDescent="0.2">
      <c r="B22" s="20" t="s">
        <v>32</v>
      </c>
      <c r="C22" s="21">
        <v>608</v>
      </c>
      <c r="D22" s="21">
        <v>581</v>
      </c>
      <c r="E22" s="16">
        <v>2477</v>
      </c>
      <c r="F22" s="21">
        <v>595</v>
      </c>
      <c r="G22" s="21">
        <v>757</v>
      </c>
      <c r="H22" s="21">
        <v>716</v>
      </c>
      <c r="I22" s="21">
        <v>751</v>
      </c>
      <c r="J22" s="21">
        <v>898</v>
      </c>
      <c r="K22" s="21">
        <v>648</v>
      </c>
      <c r="L22" s="16">
        <v>8030</v>
      </c>
      <c r="M22" s="17"/>
    </row>
    <row r="23" spans="2:13" hidden="1" outlineLevel="1" x14ac:dyDescent="0.2">
      <c r="B23" s="18" t="s">
        <v>29</v>
      </c>
      <c r="C23" s="19">
        <v>67032</v>
      </c>
      <c r="D23" s="19">
        <v>42257</v>
      </c>
      <c r="E23" s="19">
        <v>42822</v>
      </c>
      <c r="F23" s="19">
        <v>28118</v>
      </c>
      <c r="G23" s="19">
        <v>31181</v>
      </c>
      <c r="H23" s="19">
        <v>37809</v>
      </c>
      <c r="I23" s="19">
        <v>22911</v>
      </c>
      <c r="J23" s="19">
        <v>27765</v>
      </c>
      <c r="K23" s="19">
        <v>31898</v>
      </c>
      <c r="L23" s="19">
        <v>331792</v>
      </c>
      <c r="M23" s="17"/>
    </row>
    <row r="24" spans="2:13" collapsed="1" x14ac:dyDescent="0.2">
      <c r="B24" s="47" t="s">
        <v>15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</row>
    <row r="25" spans="2:13" hidden="1" outlineLevel="1" x14ac:dyDescent="0.2">
      <c r="B25" s="12" t="s">
        <v>25</v>
      </c>
      <c r="C25" s="35"/>
      <c r="D25" s="36"/>
      <c r="E25" s="36"/>
      <c r="F25" s="36"/>
      <c r="G25" s="36"/>
      <c r="H25" s="36"/>
      <c r="I25" s="36"/>
      <c r="J25" s="36"/>
      <c r="K25" s="36"/>
      <c r="L25" s="36"/>
    </row>
    <row r="26" spans="2:13" hidden="1" outlineLevel="1" x14ac:dyDescent="0.2">
      <c r="B26" s="11" t="s">
        <v>27</v>
      </c>
      <c r="C26" s="16">
        <v>54351</v>
      </c>
      <c r="D26" s="16">
        <v>35808</v>
      </c>
      <c r="E26" s="16">
        <v>38569</v>
      </c>
      <c r="F26" s="16">
        <v>28286</v>
      </c>
      <c r="G26" s="16">
        <v>30765</v>
      </c>
      <c r="H26" s="16">
        <v>36438</v>
      </c>
      <c r="I26" s="16">
        <v>21077</v>
      </c>
      <c r="J26" s="16">
        <v>27323</v>
      </c>
      <c r="K26" s="16">
        <v>31920</v>
      </c>
      <c r="L26" s="16">
        <v>304538</v>
      </c>
      <c r="M26" s="17"/>
    </row>
    <row r="27" spans="2:13" hidden="1" outlineLevel="1" x14ac:dyDescent="0.2">
      <c r="B27" s="11" t="s">
        <v>28</v>
      </c>
      <c r="C27" s="16">
        <v>40029</v>
      </c>
      <c r="D27" s="16">
        <v>5516</v>
      </c>
      <c r="E27" s="16">
        <v>6847</v>
      </c>
      <c r="F27" s="16">
        <v>3480</v>
      </c>
      <c r="G27" s="16">
        <v>2596</v>
      </c>
      <c r="H27" s="16">
        <v>7078</v>
      </c>
      <c r="I27" s="16">
        <v>2681</v>
      </c>
      <c r="J27" s="16">
        <v>2254</v>
      </c>
      <c r="K27" s="16">
        <v>3314</v>
      </c>
      <c r="L27" s="16">
        <v>73793</v>
      </c>
      <c r="M27" s="17"/>
    </row>
    <row r="28" spans="2:13" hidden="1" outlineLevel="1" x14ac:dyDescent="0.2">
      <c r="B28" s="18" t="s">
        <v>29</v>
      </c>
      <c r="C28" s="19">
        <v>94380</v>
      </c>
      <c r="D28" s="19">
        <v>41324</v>
      </c>
      <c r="E28" s="19">
        <v>45417</v>
      </c>
      <c r="F28" s="19">
        <v>31766</v>
      </c>
      <c r="G28" s="19">
        <v>33361</v>
      </c>
      <c r="H28" s="19">
        <v>43516</v>
      </c>
      <c r="I28" s="19">
        <v>23757</v>
      </c>
      <c r="J28" s="19">
        <v>29577</v>
      </c>
      <c r="K28" s="19">
        <v>35234</v>
      </c>
      <c r="L28" s="19">
        <v>378331</v>
      </c>
      <c r="M28" s="17"/>
    </row>
    <row r="29" spans="2:13" hidden="1" outlineLevel="1" x14ac:dyDescent="0.2">
      <c r="B29" s="12" t="s">
        <v>30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2:13" hidden="1" outlineLevel="1" x14ac:dyDescent="0.2">
      <c r="B30" s="11" t="s">
        <v>31</v>
      </c>
      <c r="C30" s="16">
        <v>83205</v>
      </c>
      <c r="D30" s="16">
        <v>49472</v>
      </c>
      <c r="E30" s="16">
        <v>48535</v>
      </c>
      <c r="F30" s="16">
        <v>29569</v>
      </c>
      <c r="G30" s="16">
        <v>32735</v>
      </c>
      <c r="H30" s="16">
        <v>45942</v>
      </c>
      <c r="I30" s="16">
        <v>26284</v>
      </c>
      <c r="J30" s="16">
        <v>28623</v>
      </c>
      <c r="K30" s="16">
        <v>38428</v>
      </c>
      <c r="L30" s="16">
        <v>382792</v>
      </c>
      <c r="M30" s="17"/>
    </row>
    <row r="31" spans="2:13" ht="15" hidden="1" outlineLevel="1" x14ac:dyDescent="0.2">
      <c r="B31" s="20" t="s">
        <v>32</v>
      </c>
      <c r="C31" s="21">
        <v>289</v>
      </c>
      <c r="D31" s="21">
        <v>639</v>
      </c>
      <c r="E31" s="21">
        <v>889</v>
      </c>
      <c r="F31" s="21">
        <v>801</v>
      </c>
      <c r="G31" s="21">
        <v>799</v>
      </c>
      <c r="H31" s="21">
        <v>901</v>
      </c>
      <c r="I31" s="16">
        <v>1111</v>
      </c>
      <c r="J31" s="16">
        <v>1332</v>
      </c>
      <c r="K31" s="21">
        <v>644</v>
      </c>
      <c r="L31" s="16">
        <v>7405</v>
      </c>
      <c r="M31" s="17"/>
    </row>
    <row r="32" spans="2:13" hidden="1" outlineLevel="1" x14ac:dyDescent="0.2">
      <c r="B32" s="18" t="s">
        <v>29</v>
      </c>
      <c r="C32" s="19">
        <v>83494</v>
      </c>
      <c r="D32" s="19">
        <v>50110</v>
      </c>
      <c r="E32" s="19">
        <v>49424</v>
      </c>
      <c r="F32" s="19">
        <v>30370</v>
      </c>
      <c r="G32" s="19">
        <v>33534</v>
      </c>
      <c r="H32" s="19">
        <v>46843</v>
      </c>
      <c r="I32" s="19">
        <v>27395</v>
      </c>
      <c r="J32" s="19">
        <v>29955</v>
      </c>
      <c r="K32" s="19">
        <v>39072</v>
      </c>
      <c r="L32" s="19">
        <v>390197</v>
      </c>
      <c r="M32" s="17"/>
    </row>
    <row r="33" spans="2:13" collapsed="1" x14ac:dyDescent="0.2">
      <c r="B33" s="47" t="s">
        <v>50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</row>
    <row r="34" spans="2:13" outlineLevel="1" x14ac:dyDescent="0.2">
      <c r="B34" s="12" t="s">
        <v>25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2:13" outlineLevel="1" x14ac:dyDescent="0.2">
      <c r="B35" s="11" t="s">
        <v>27</v>
      </c>
      <c r="C35" s="31">
        <f>56891292/1000</f>
        <v>56891.292000000001</v>
      </c>
      <c r="D35" s="16">
        <v>39852.296999999999</v>
      </c>
      <c r="E35" s="16">
        <v>43926.665999999997</v>
      </c>
      <c r="F35" s="16">
        <v>31261.116000000002</v>
      </c>
      <c r="G35" s="16">
        <v>34564.04</v>
      </c>
      <c r="H35" s="16">
        <v>38520.434000000001</v>
      </c>
      <c r="I35" s="16">
        <v>23569.044000000002</v>
      </c>
      <c r="J35" s="16">
        <v>29184.311000000002</v>
      </c>
      <c r="K35" s="16">
        <v>34032.258999999998</v>
      </c>
      <c r="L35" s="31">
        <f>SUM(C35:K35)</f>
        <v>331801.45900000003</v>
      </c>
      <c r="M35" s="17"/>
    </row>
    <row r="36" spans="2:13" outlineLevel="1" x14ac:dyDescent="0.2">
      <c r="B36" s="11" t="s">
        <v>28</v>
      </c>
      <c r="C36" s="16">
        <v>43286.576000000001</v>
      </c>
      <c r="D36" s="16">
        <v>5692.3540000000003</v>
      </c>
      <c r="E36" s="16">
        <v>8046.5990000000002</v>
      </c>
      <c r="F36" s="16">
        <v>4378.2820000000002</v>
      </c>
      <c r="G36" s="16">
        <v>3362.009</v>
      </c>
      <c r="H36" s="16">
        <v>10141.425999999999</v>
      </c>
      <c r="I36" s="16">
        <v>3513.989</v>
      </c>
      <c r="J36" s="16">
        <v>2617.9090000000001</v>
      </c>
      <c r="K36" s="16">
        <v>4663.0879999999997</v>
      </c>
      <c r="L36" s="31">
        <f>SUM(C36:K36)</f>
        <v>85702.232000000004</v>
      </c>
      <c r="M36" s="17"/>
    </row>
    <row r="37" spans="2:13" outlineLevel="1" x14ac:dyDescent="0.2">
      <c r="B37" s="18" t="s">
        <v>29</v>
      </c>
      <c r="C37" s="32">
        <f>SUM(C35:C36)</f>
        <v>100177.868</v>
      </c>
      <c r="D37" s="32">
        <f t="shared" ref="D37:L37" si="0">SUM(D35:D36)</f>
        <v>45544.650999999998</v>
      </c>
      <c r="E37" s="32">
        <f t="shared" si="0"/>
        <v>51973.264999999999</v>
      </c>
      <c r="F37" s="32">
        <f t="shared" si="0"/>
        <v>35639.398000000001</v>
      </c>
      <c r="G37" s="32">
        <f t="shared" si="0"/>
        <v>37926.048999999999</v>
      </c>
      <c r="H37" s="32">
        <f>SUM(H35:H36)</f>
        <v>48661.86</v>
      </c>
      <c r="I37" s="32">
        <f t="shared" si="0"/>
        <v>27083.033000000003</v>
      </c>
      <c r="J37" s="32">
        <f t="shared" si="0"/>
        <v>31802.22</v>
      </c>
      <c r="K37" s="32">
        <f>SUM(K35:K36)</f>
        <v>38695.346999999994</v>
      </c>
      <c r="L37" s="32">
        <f t="shared" si="0"/>
        <v>417503.69100000005</v>
      </c>
      <c r="M37" s="17"/>
    </row>
    <row r="38" spans="2:13" outlineLevel="1" x14ac:dyDescent="0.2">
      <c r="B38" s="12" t="s">
        <v>30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2:13" outlineLevel="1" x14ac:dyDescent="0.2">
      <c r="B39" s="11" t="s">
        <v>31</v>
      </c>
      <c r="C39" s="16">
        <v>87919.501000000004</v>
      </c>
      <c r="D39" s="16">
        <v>48297.919000000002</v>
      </c>
      <c r="E39" s="16">
        <v>50575.891000000003</v>
      </c>
      <c r="F39" s="16">
        <v>34064.023999999998</v>
      </c>
      <c r="G39" s="16">
        <v>39068.629999999997</v>
      </c>
      <c r="H39" s="16">
        <v>47145.16</v>
      </c>
      <c r="I39" s="16">
        <v>27550.886999999999</v>
      </c>
      <c r="J39" s="16">
        <v>32740.598999999998</v>
      </c>
      <c r="K39" s="16">
        <v>39604.531000000003</v>
      </c>
      <c r="L39" s="31">
        <f>SUM(C39:K39)</f>
        <v>406967.14199999999</v>
      </c>
      <c r="M39" s="17"/>
    </row>
    <row r="40" spans="2:13" ht="15" outlineLevel="1" x14ac:dyDescent="0.2">
      <c r="B40" s="20" t="s">
        <v>32</v>
      </c>
      <c r="C40" s="16">
        <v>798.76199999999994</v>
      </c>
      <c r="D40" s="16">
        <v>657.78399999999999</v>
      </c>
      <c r="E40" s="16">
        <v>1070.0360000000001</v>
      </c>
      <c r="F40" s="16">
        <v>1615.989</v>
      </c>
      <c r="G40" s="16">
        <v>1274.9490000000001</v>
      </c>
      <c r="H40" s="16">
        <v>1179.645</v>
      </c>
      <c r="I40" s="16">
        <v>517.58500000000004</v>
      </c>
      <c r="J40" s="16">
        <v>1059.8230000000001</v>
      </c>
      <c r="K40" s="16">
        <v>685.68799999999999</v>
      </c>
      <c r="L40" s="31">
        <f>SUM(C40:K40)</f>
        <v>8860.2610000000004</v>
      </c>
      <c r="M40" s="17"/>
    </row>
    <row r="41" spans="2:13" outlineLevel="1" x14ac:dyDescent="0.2">
      <c r="B41" s="18" t="s">
        <v>29</v>
      </c>
      <c r="C41" s="32">
        <f>SUM(C39:C40)</f>
        <v>88718.263000000006</v>
      </c>
      <c r="D41" s="32">
        <f t="shared" ref="D41:L41" si="1">SUM(D39:D40)</f>
        <v>48955.703000000001</v>
      </c>
      <c r="E41" s="32">
        <f t="shared" si="1"/>
        <v>51645.927000000003</v>
      </c>
      <c r="F41" s="32">
        <f t="shared" si="1"/>
        <v>35680.012999999999</v>
      </c>
      <c r="G41" s="32">
        <f t="shared" si="1"/>
        <v>40343.578999999998</v>
      </c>
      <c r="H41" s="32">
        <f t="shared" si="1"/>
        <v>48324.805</v>
      </c>
      <c r="I41" s="32">
        <f t="shared" si="1"/>
        <v>28068.471999999998</v>
      </c>
      <c r="J41" s="32">
        <f t="shared" si="1"/>
        <v>33800.421999999999</v>
      </c>
      <c r="K41" s="32">
        <f t="shared" si="1"/>
        <v>40290.219000000005</v>
      </c>
      <c r="L41" s="32">
        <f t="shared" si="1"/>
        <v>415827.40299999999</v>
      </c>
      <c r="M41" s="17"/>
    </row>
    <row r="42" spans="2:13" x14ac:dyDescent="0.2">
      <c r="B42" s="47" t="s">
        <v>52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17"/>
    </row>
    <row r="43" spans="2:13" outlineLevel="1" x14ac:dyDescent="0.2">
      <c r="B43" s="12" t="s">
        <v>25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7"/>
    </row>
    <row r="44" spans="2:13" outlineLevel="1" x14ac:dyDescent="0.2">
      <c r="B44" s="11" t="s">
        <v>27</v>
      </c>
      <c r="C44" s="31">
        <v>73455.531000000003</v>
      </c>
      <c r="D44" s="16">
        <v>54062.413</v>
      </c>
      <c r="E44" s="16">
        <v>57499.06</v>
      </c>
      <c r="F44" s="16">
        <v>39851.870000000003</v>
      </c>
      <c r="G44" s="16">
        <v>46561.834999999999</v>
      </c>
      <c r="H44" s="16">
        <v>51642.12</v>
      </c>
      <c r="I44" s="16">
        <v>31618.244999999999</v>
      </c>
      <c r="J44" s="16">
        <v>38129.025000000001</v>
      </c>
      <c r="K44" s="16">
        <v>43232.095999999998</v>
      </c>
      <c r="L44" s="31">
        <f>SUM(C44:K44)</f>
        <v>436052.19500000007</v>
      </c>
      <c r="M44" s="17"/>
    </row>
    <row r="45" spans="2:13" outlineLevel="1" x14ac:dyDescent="0.2">
      <c r="B45" s="11" t="s">
        <v>28</v>
      </c>
      <c r="C45" s="16">
        <v>42413.945</v>
      </c>
      <c r="D45" s="16">
        <v>6312.6530000000002</v>
      </c>
      <c r="E45" s="16">
        <v>8613.8259999999991</v>
      </c>
      <c r="F45" s="16">
        <v>4426.1949999999997</v>
      </c>
      <c r="G45" s="16">
        <v>3089.7979999999998</v>
      </c>
      <c r="H45" s="16">
        <v>9131.5300000000007</v>
      </c>
      <c r="I45" s="16">
        <v>3559.808</v>
      </c>
      <c r="J45" s="16">
        <v>2725.9029999999998</v>
      </c>
      <c r="K45" s="16">
        <v>4411.8209999999999</v>
      </c>
      <c r="L45" s="31">
        <f>SUM(C45:K45)</f>
        <v>84685.479000000007</v>
      </c>
      <c r="M45" s="17"/>
    </row>
    <row r="46" spans="2:13" outlineLevel="1" x14ac:dyDescent="0.2">
      <c r="B46" s="18" t="s">
        <v>29</v>
      </c>
      <c r="C46" s="32">
        <f>SUM(C44:C45)</f>
        <v>115869.476</v>
      </c>
      <c r="D46" s="32">
        <f t="shared" ref="D46:K46" si="2">SUM(D44:D45)</f>
        <v>60375.065999999999</v>
      </c>
      <c r="E46" s="32">
        <f t="shared" si="2"/>
        <v>66112.885999999999</v>
      </c>
      <c r="F46" s="32">
        <f t="shared" si="2"/>
        <v>44278.065000000002</v>
      </c>
      <c r="G46" s="32">
        <f t="shared" si="2"/>
        <v>49651.633000000002</v>
      </c>
      <c r="H46" s="32">
        <f t="shared" si="2"/>
        <v>60773.65</v>
      </c>
      <c r="I46" s="32">
        <f t="shared" si="2"/>
        <v>35178.053</v>
      </c>
      <c r="J46" s="32">
        <f t="shared" si="2"/>
        <v>40854.928</v>
      </c>
      <c r="K46" s="32">
        <f t="shared" si="2"/>
        <v>47643.917000000001</v>
      </c>
      <c r="L46" s="32">
        <f>SUM(L44:L45)</f>
        <v>520737.67400000006</v>
      </c>
      <c r="M46" s="17"/>
    </row>
    <row r="47" spans="2:13" outlineLevel="1" x14ac:dyDescent="0.2">
      <c r="B47" s="12" t="s">
        <v>30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2:13" outlineLevel="1" x14ac:dyDescent="0.2">
      <c r="B48" s="11" t="s">
        <v>31</v>
      </c>
      <c r="C48" s="16">
        <v>98046.388000000006</v>
      </c>
      <c r="D48" s="16">
        <v>57372.716999999997</v>
      </c>
      <c r="E48" s="16">
        <v>57569.273999999998</v>
      </c>
      <c r="F48" s="16">
        <v>39290.273999999998</v>
      </c>
      <c r="G48" s="16">
        <v>45538.578999999998</v>
      </c>
      <c r="H48" s="16">
        <v>55197.392</v>
      </c>
      <c r="I48" s="16">
        <v>32676.115000000002</v>
      </c>
      <c r="J48" s="16">
        <v>37419.197</v>
      </c>
      <c r="K48" s="16">
        <v>44859.521000000001</v>
      </c>
      <c r="L48" s="31">
        <f>SUM(C48:K48)</f>
        <v>467969.45699999999</v>
      </c>
      <c r="M48" s="17"/>
    </row>
    <row r="49" spans="2:13" ht="15" outlineLevel="1" x14ac:dyDescent="0.2">
      <c r="B49" s="20" t="s">
        <v>32</v>
      </c>
      <c r="C49" s="16">
        <v>1407.059</v>
      </c>
      <c r="D49" s="16">
        <v>2950.0650000000001</v>
      </c>
      <c r="E49" s="16">
        <v>2260.7269999999999</v>
      </c>
      <c r="F49" s="16">
        <v>2763.1979999999999</v>
      </c>
      <c r="G49" s="16">
        <v>2920.4160000000002</v>
      </c>
      <c r="H49" s="16">
        <v>2260.9380000000001</v>
      </c>
      <c r="I49" s="16">
        <v>2114.7359999999999</v>
      </c>
      <c r="J49" s="16">
        <v>3064.172</v>
      </c>
      <c r="K49" s="16">
        <v>1964.7370000000001</v>
      </c>
      <c r="L49" s="31">
        <f>SUM(C49:K49)</f>
        <v>21706.047999999999</v>
      </c>
      <c r="M49" s="17"/>
    </row>
    <row r="50" spans="2:13" outlineLevel="1" x14ac:dyDescent="0.2">
      <c r="B50" s="18" t="s">
        <v>29</v>
      </c>
      <c r="C50" s="32">
        <f>SUM(C48:C49)</f>
        <v>99453.447</v>
      </c>
      <c r="D50" s="32">
        <f t="shared" ref="D50" si="3">SUM(D48:D49)</f>
        <v>60322.781999999999</v>
      </c>
      <c r="E50" s="32">
        <f t="shared" ref="E50" si="4">SUM(E48:E49)</f>
        <v>59830.000999999997</v>
      </c>
      <c r="F50" s="32">
        <f t="shared" ref="F50" si="5">SUM(F48:F49)</f>
        <v>42053.471999999994</v>
      </c>
      <c r="G50" s="32">
        <f t="shared" ref="G50" si="6">SUM(G48:G49)</f>
        <v>48458.994999999995</v>
      </c>
      <c r="H50" s="32">
        <f t="shared" ref="H50" si="7">SUM(H48:H49)</f>
        <v>57458.33</v>
      </c>
      <c r="I50" s="32">
        <f t="shared" ref="I50" si="8">SUM(I48:I49)</f>
        <v>34790.851000000002</v>
      </c>
      <c r="J50" s="32">
        <f t="shared" ref="J50" si="9">SUM(J48:J49)</f>
        <v>40483.368999999999</v>
      </c>
      <c r="K50" s="32">
        <f t="shared" ref="K50" si="10">SUM(K48:K49)</f>
        <v>46824.258000000002</v>
      </c>
      <c r="L50" s="32">
        <f>SUM(L48:L49)</f>
        <v>489675.505</v>
      </c>
      <c r="M50" s="17"/>
    </row>
    <row r="51" spans="2:13" ht="15" x14ac:dyDescent="0.2">
      <c r="B51" s="47" t="s">
        <v>53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17"/>
    </row>
    <row r="52" spans="2:13" outlineLevel="1" x14ac:dyDescent="0.2">
      <c r="B52" s="12" t="s">
        <v>25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17"/>
    </row>
    <row r="53" spans="2:13" outlineLevel="1" x14ac:dyDescent="0.2">
      <c r="B53" s="11" t="s">
        <v>27</v>
      </c>
      <c r="C53" s="31">
        <v>82492.240000000005</v>
      </c>
      <c r="D53" s="16">
        <v>67669.233999999997</v>
      </c>
      <c r="E53" s="16">
        <v>68299.649999999994</v>
      </c>
      <c r="F53" s="16">
        <v>52356.87</v>
      </c>
      <c r="G53" s="16">
        <v>57354.13</v>
      </c>
      <c r="H53" s="16">
        <v>65507.61</v>
      </c>
      <c r="I53" s="16">
        <v>41947.26</v>
      </c>
      <c r="J53" s="16">
        <v>47897.66</v>
      </c>
      <c r="K53" s="16">
        <v>51054.83</v>
      </c>
      <c r="L53" s="31">
        <f>SUM(C53:K53)</f>
        <v>534579.48399999994</v>
      </c>
      <c r="M53" s="17"/>
    </row>
    <row r="54" spans="2:13" outlineLevel="1" x14ac:dyDescent="0.2">
      <c r="B54" s="11" t="s">
        <v>28</v>
      </c>
      <c r="C54" s="16">
        <v>60697.315999999999</v>
      </c>
      <c r="D54" s="16">
        <v>9208.07</v>
      </c>
      <c r="E54" s="16">
        <v>12885.359</v>
      </c>
      <c r="F54" s="16">
        <v>5844.3509999999997</v>
      </c>
      <c r="G54" s="16">
        <v>4619.4340000000002</v>
      </c>
      <c r="H54" s="16">
        <v>12952.921</v>
      </c>
      <c r="I54" s="16">
        <v>4847.7449999999999</v>
      </c>
      <c r="J54" s="16">
        <v>4357.7520000000004</v>
      </c>
      <c r="K54" s="16">
        <v>6545.3069999999998</v>
      </c>
      <c r="L54" s="31">
        <f t="shared" ref="L54" si="11">SUM(C54:K54)</f>
        <v>121958.25499999998</v>
      </c>
      <c r="M54" s="17"/>
    </row>
    <row r="55" spans="2:13" outlineLevel="1" x14ac:dyDescent="0.2">
      <c r="B55" s="18" t="s">
        <v>29</v>
      </c>
      <c r="C55" s="32">
        <f>SUM(C53:C54)</f>
        <v>143189.55600000001</v>
      </c>
      <c r="D55" s="32">
        <f t="shared" ref="D55:L55" si="12">SUM(D53:D54)</f>
        <v>76877.304000000004</v>
      </c>
      <c r="E55" s="32">
        <f t="shared" si="12"/>
        <v>81185.008999999991</v>
      </c>
      <c r="F55" s="32">
        <f t="shared" si="12"/>
        <v>58201.221000000005</v>
      </c>
      <c r="G55" s="32">
        <f t="shared" si="12"/>
        <v>61973.563999999998</v>
      </c>
      <c r="H55" s="32">
        <f t="shared" si="12"/>
        <v>78460.531000000003</v>
      </c>
      <c r="I55" s="32">
        <f t="shared" si="12"/>
        <v>46795.005000000005</v>
      </c>
      <c r="J55" s="32">
        <f t="shared" si="12"/>
        <v>52255.412000000004</v>
      </c>
      <c r="K55" s="32">
        <f t="shared" si="12"/>
        <v>57600.137000000002</v>
      </c>
      <c r="L55" s="32">
        <f t="shared" si="12"/>
        <v>656537.73899999994</v>
      </c>
      <c r="M55" s="17"/>
    </row>
    <row r="56" spans="2:13" outlineLevel="1" x14ac:dyDescent="0.2">
      <c r="B56" s="12" t="s">
        <v>30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2:13" outlineLevel="1" x14ac:dyDescent="0.2">
      <c r="B57" s="11" t="s">
        <v>31</v>
      </c>
      <c r="C57" s="16">
        <v>106928.601</v>
      </c>
      <c r="D57" s="16">
        <v>64409.546999999999</v>
      </c>
      <c r="E57" s="16">
        <v>67945.702000000005</v>
      </c>
      <c r="F57" s="16">
        <v>44621.784</v>
      </c>
      <c r="G57" s="16">
        <v>52311.091</v>
      </c>
      <c r="H57" s="16">
        <v>64729.663999999997</v>
      </c>
      <c r="I57" s="16">
        <v>38197.764000000003</v>
      </c>
      <c r="J57" s="16">
        <v>43505.695</v>
      </c>
      <c r="K57" s="16">
        <v>51606.332999999999</v>
      </c>
      <c r="L57" s="31">
        <f>SUM(C57:K57)</f>
        <v>534256.18099999998</v>
      </c>
      <c r="M57" s="17"/>
    </row>
    <row r="58" spans="2:13" ht="15" outlineLevel="1" x14ac:dyDescent="0.2">
      <c r="B58" s="20" t="s">
        <v>32</v>
      </c>
      <c r="C58" s="16">
        <v>6501.6279999999997</v>
      </c>
      <c r="D58" s="16">
        <v>6328.585</v>
      </c>
      <c r="E58" s="16">
        <v>6982.4170000000004</v>
      </c>
      <c r="F58" s="16">
        <v>9042.3179999999993</v>
      </c>
      <c r="G58" s="16">
        <v>7637.6859999999997</v>
      </c>
      <c r="H58" s="16">
        <v>6983.22</v>
      </c>
      <c r="I58" s="16">
        <v>6195.8429999999998</v>
      </c>
      <c r="J58" s="16">
        <v>6434.4290000000001</v>
      </c>
      <c r="K58" s="16">
        <v>3897.5160000000001</v>
      </c>
      <c r="L58" s="31">
        <f>SUM(C58:K58)</f>
        <v>60003.642000000007</v>
      </c>
      <c r="M58" s="17"/>
    </row>
    <row r="59" spans="2:13" outlineLevel="1" x14ac:dyDescent="0.2">
      <c r="B59" s="18" t="s">
        <v>29</v>
      </c>
      <c r="C59" s="32">
        <f>SUM(C57:C58)</f>
        <v>113430.22899999999</v>
      </c>
      <c r="D59" s="32">
        <f t="shared" ref="D59:K59" si="13">SUM(D57:D58)</f>
        <v>70738.131999999998</v>
      </c>
      <c r="E59" s="32">
        <f t="shared" si="13"/>
        <v>74928.119000000006</v>
      </c>
      <c r="F59" s="32">
        <f t="shared" si="13"/>
        <v>53664.101999999999</v>
      </c>
      <c r="G59" s="32">
        <f t="shared" si="13"/>
        <v>59948.777000000002</v>
      </c>
      <c r="H59" s="32">
        <f t="shared" si="13"/>
        <v>71712.883999999991</v>
      </c>
      <c r="I59" s="32">
        <f t="shared" si="13"/>
        <v>44393.607000000004</v>
      </c>
      <c r="J59" s="32">
        <f t="shared" si="13"/>
        <v>49940.123999999996</v>
      </c>
      <c r="K59" s="32">
        <f t="shared" si="13"/>
        <v>55503.849000000002</v>
      </c>
      <c r="L59" s="32">
        <f>SUM(L57:L58)</f>
        <v>594259.82299999997</v>
      </c>
      <c r="M59" s="17"/>
    </row>
    <row r="60" spans="2:13" x14ac:dyDescent="0.2">
      <c r="B60" s="18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17"/>
    </row>
    <row r="61" spans="2:13" x14ac:dyDescent="0.2">
      <c r="B61" s="30" t="s">
        <v>14</v>
      </c>
      <c r="C61" s="22"/>
      <c r="D61" s="10"/>
      <c r="E61" s="10"/>
      <c r="F61" s="10"/>
      <c r="G61" s="10"/>
      <c r="H61" s="10"/>
      <c r="I61" s="10"/>
      <c r="J61" s="10"/>
      <c r="K61" s="10"/>
      <c r="L61" s="10"/>
    </row>
    <row r="62" spans="2:13" x14ac:dyDescent="0.2">
      <c r="B62" s="48" t="s">
        <v>26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</row>
    <row r="63" spans="2:13" hidden="1" outlineLevel="1" x14ac:dyDescent="0.2">
      <c r="B63" s="23" t="s">
        <v>34</v>
      </c>
      <c r="C63" s="21">
        <v>10</v>
      </c>
      <c r="D63" s="24" t="s">
        <v>35</v>
      </c>
      <c r="E63" s="24" t="s">
        <v>35</v>
      </c>
      <c r="F63" s="24" t="s">
        <v>35</v>
      </c>
      <c r="G63" s="24" t="s">
        <v>35</v>
      </c>
      <c r="H63" s="21">
        <v>4</v>
      </c>
      <c r="I63" s="24" t="s">
        <v>36</v>
      </c>
      <c r="J63" s="24" t="s">
        <v>36</v>
      </c>
      <c r="K63" s="24" t="s">
        <v>35</v>
      </c>
      <c r="L63" s="21">
        <v>14</v>
      </c>
      <c r="M63" s="17"/>
    </row>
    <row r="64" spans="2:13" ht="15" hidden="1" outlineLevel="1" x14ac:dyDescent="0.2">
      <c r="B64" s="10" t="s">
        <v>37</v>
      </c>
      <c r="C64" s="21">
        <v>725</v>
      </c>
      <c r="D64" s="21">
        <v>158</v>
      </c>
      <c r="E64" s="21">
        <v>134</v>
      </c>
      <c r="F64" s="21">
        <v>45</v>
      </c>
      <c r="G64" s="21">
        <v>102</v>
      </c>
      <c r="H64" s="21">
        <v>118</v>
      </c>
      <c r="I64" s="21">
        <v>63</v>
      </c>
      <c r="J64" s="21">
        <v>115</v>
      </c>
      <c r="K64" s="21">
        <v>110</v>
      </c>
      <c r="L64" s="16">
        <v>1569</v>
      </c>
      <c r="M64" s="17"/>
    </row>
    <row r="65" spans="1:13" hidden="1" outlineLevel="1" x14ac:dyDescent="0.2">
      <c r="B65" s="23" t="s">
        <v>38</v>
      </c>
      <c r="C65" s="16">
        <v>4600</v>
      </c>
      <c r="D65" s="21">
        <v>950</v>
      </c>
      <c r="E65" s="16">
        <v>1250</v>
      </c>
      <c r="F65" s="21">
        <v>380</v>
      </c>
      <c r="G65" s="21">
        <v>550</v>
      </c>
      <c r="H65" s="16">
        <v>1372</v>
      </c>
      <c r="I65" s="21">
        <v>731</v>
      </c>
      <c r="J65" s="21">
        <v>700</v>
      </c>
      <c r="K65" s="21">
        <v>780</v>
      </c>
      <c r="L65" s="16">
        <v>11313</v>
      </c>
      <c r="M65" s="17"/>
    </row>
    <row r="66" spans="1:13" ht="12.75" hidden="1" customHeight="1" outlineLevel="1" x14ac:dyDescent="0.2">
      <c r="B66" s="23" t="s">
        <v>39</v>
      </c>
      <c r="C66" s="24" t="s">
        <v>35</v>
      </c>
      <c r="D66" s="21">
        <v>6</v>
      </c>
      <c r="E66" s="21">
        <v>2</v>
      </c>
      <c r="F66" s="24" t="s">
        <v>36</v>
      </c>
      <c r="G66" s="24" t="s">
        <v>35</v>
      </c>
      <c r="H66" s="24" t="s">
        <v>36</v>
      </c>
      <c r="I66" s="24" t="s">
        <v>36</v>
      </c>
      <c r="J66" s="24" t="s">
        <v>36</v>
      </c>
      <c r="K66" s="24" t="s">
        <v>36</v>
      </c>
      <c r="L66" s="21">
        <v>7</v>
      </c>
      <c r="M66" s="17"/>
    </row>
    <row r="67" spans="1:13" ht="12.75" hidden="1" customHeight="1" outlineLevel="1" x14ac:dyDescent="0.2">
      <c r="B67" s="10" t="s">
        <v>40</v>
      </c>
      <c r="C67" s="16">
        <v>5374</v>
      </c>
      <c r="D67" s="21">
        <v>861</v>
      </c>
      <c r="E67" s="16">
        <v>4305</v>
      </c>
      <c r="F67" s="21">
        <v>859</v>
      </c>
      <c r="G67" s="21">
        <v>715</v>
      </c>
      <c r="H67" s="16">
        <v>1427</v>
      </c>
      <c r="I67" s="16">
        <v>1007</v>
      </c>
      <c r="J67" s="16">
        <v>2970</v>
      </c>
      <c r="K67" s="21">
        <v>875</v>
      </c>
      <c r="L67" s="16">
        <v>18391</v>
      </c>
      <c r="M67" s="17"/>
    </row>
    <row r="68" spans="1:13" ht="12.75" hidden="1" customHeight="1" outlineLevel="1" x14ac:dyDescent="0.2">
      <c r="B68" s="25" t="s">
        <v>41</v>
      </c>
      <c r="C68" s="19">
        <v>10709</v>
      </c>
      <c r="D68" s="19">
        <v>1975</v>
      </c>
      <c r="E68" s="19">
        <v>5690</v>
      </c>
      <c r="F68" s="19">
        <v>1284</v>
      </c>
      <c r="G68" s="19">
        <v>1367</v>
      </c>
      <c r="H68" s="19">
        <v>2920</v>
      </c>
      <c r="I68" s="19">
        <v>1801</v>
      </c>
      <c r="J68" s="19">
        <v>3785</v>
      </c>
      <c r="K68" s="19">
        <v>1765</v>
      </c>
      <c r="L68" s="19">
        <v>31295</v>
      </c>
      <c r="M68" s="17"/>
    </row>
    <row r="69" spans="1:13" ht="12.75" hidden="1" customHeight="1" outlineLevel="1" x14ac:dyDescent="0.2">
      <c r="A69" s="10"/>
      <c r="B69" s="10" t="s">
        <v>42</v>
      </c>
      <c r="C69" s="16">
        <v>21965</v>
      </c>
      <c r="D69" s="16">
        <v>1855</v>
      </c>
      <c r="E69" s="16">
        <v>2605</v>
      </c>
      <c r="F69" s="16">
        <v>1317</v>
      </c>
      <c r="G69" s="16">
        <v>1023</v>
      </c>
      <c r="H69" s="16">
        <v>2510</v>
      </c>
      <c r="I69" s="21">
        <v>785</v>
      </c>
      <c r="J69" s="16">
        <v>1010</v>
      </c>
      <c r="K69" s="16">
        <v>1610</v>
      </c>
      <c r="L69" s="16">
        <v>34679</v>
      </c>
      <c r="M69" s="17"/>
    </row>
    <row r="70" spans="1:13" ht="12.75" hidden="1" customHeight="1" outlineLevel="1" x14ac:dyDescent="0.2">
      <c r="A70" s="25"/>
      <c r="B70" s="25" t="s">
        <v>29</v>
      </c>
      <c r="C70" s="19">
        <v>32673</v>
      </c>
      <c r="D70" s="19">
        <v>3830</v>
      </c>
      <c r="E70" s="19">
        <v>8294</v>
      </c>
      <c r="F70" s="19">
        <v>2600</v>
      </c>
      <c r="G70" s="19">
        <v>2390</v>
      </c>
      <c r="H70" s="19">
        <v>5430</v>
      </c>
      <c r="I70" s="19">
        <v>2586</v>
      </c>
      <c r="J70" s="19">
        <v>4795</v>
      </c>
      <c r="K70" s="19">
        <v>3375</v>
      </c>
      <c r="L70" s="19">
        <v>65974</v>
      </c>
      <c r="M70" s="17"/>
    </row>
    <row r="71" spans="1:13" ht="12.75" customHeight="1" collapsed="1" x14ac:dyDescent="0.2">
      <c r="A71" s="9"/>
      <c r="B71" s="48" t="s">
        <v>33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17"/>
    </row>
    <row r="72" spans="1:13" ht="12.75" hidden="1" customHeight="1" outlineLevel="1" x14ac:dyDescent="0.2">
      <c r="A72" s="23"/>
      <c r="B72" s="23" t="s">
        <v>34</v>
      </c>
      <c r="C72" s="21">
        <v>2</v>
      </c>
      <c r="D72" s="24" t="s">
        <v>35</v>
      </c>
      <c r="E72" s="24" t="s">
        <v>35</v>
      </c>
      <c r="F72" s="21">
        <v>0</v>
      </c>
      <c r="G72" s="24" t="s">
        <v>35</v>
      </c>
      <c r="H72" s="21">
        <v>1</v>
      </c>
      <c r="I72" s="21">
        <v>0</v>
      </c>
      <c r="J72" s="21">
        <v>0</v>
      </c>
      <c r="K72" s="24" t="s">
        <v>35</v>
      </c>
      <c r="L72" s="21">
        <v>3</v>
      </c>
      <c r="M72" s="17"/>
    </row>
    <row r="73" spans="1:13" ht="12.75" hidden="1" customHeight="1" outlineLevel="1" x14ac:dyDescent="0.2">
      <c r="A73" s="10"/>
      <c r="B73" s="10" t="s">
        <v>37</v>
      </c>
      <c r="C73" s="21">
        <v>482</v>
      </c>
      <c r="D73" s="21">
        <v>216</v>
      </c>
      <c r="E73" s="21">
        <v>76</v>
      </c>
      <c r="F73" s="21">
        <v>16</v>
      </c>
      <c r="G73" s="21">
        <v>51</v>
      </c>
      <c r="H73" s="21">
        <v>91</v>
      </c>
      <c r="I73" s="21">
        <v>64</v>
      </c>
      <c r="J73" s="21">
        <v>59</v>
      </c>
      <c r="K73" s="21">
        <v>1</v>
      </c>
      <c r="L73" s="16">
        <v>1055</v>
      </c>
      <c r="M73" s="17"/>
    </row>
    <row r="74" spans="1:13" ht="12.75" hidden="1" customHeight="1" outlineLevel="1" x14ac:dyDescent="0.2">
      <c r="A74" s="23"/>
      <c r="B74" s="23" t="s">
        <v>38</v>
      </c>
      <c r="C74" s="16">
        <v>4272</v>
      </c>
      <c r="D74" s="16">
        <v>1032</v>
      </c>
      <c r="E74" s="16">
        <v>1267</v>
      </c>
      <c r="F74" s="21">
        <v>412</v>
      </c>
      <c r="G74" s="21">
        <v>565</v>
      </c>
      <c r="H74" s="16">
        <v>1532</v>
      </c>
      <c r="I74" s="21">
        <v>632</v>
      </c>
      <c r="J74" s="21">
        <v>488</v>
      </c>
      <c r="K74" s="21">
        <v>845</v>
      </c>
      <c r="L74" s="16">
        <v>11044</v>
      </c>
      <c r="M74" s="17"/>
    </row>
    <row r="75" spans="1:13" hidden="1" outlineLevel="1" x14ac:dyDescent="0.2">
      <c r="A75" s="23"/>
      <c r="B75" s="23" t="s">
        <v>39</v>
      </c>
      <c r="C75" s="24" t="s">
        <v>35</v>
      </c>
      <c r="D75" s="21">
        <v>6</v>
      </c>
      <c r="E75" s="21">
        <v>1</v>
      </c>
      <c r="F75" s="24" t="s">
        <v>35</v>
      </c>
      <c r="G75" s="24" t="s">
        <v>35</v>
      </c>
      <c r="H75" s="24" t="s">
        <v>35</v>
      </c>
      <c r="I75" s="21">
        <v>0</v>
      </c>
      <c r="J75" s="21">
        <v>0</v>
      </c>
      <c r="K75" s="21">
        <v>0</v>
      </c>
      <c r="L75" s="21">
        <v>7</v>
      </c>
      <c r="M75" s="17"/>
    </row>
    <row r="76" spans="1:13" ht="15" hidden="1" outlineLevel="1" x14ac:dyDescent="0.2">
      <c r="A76" s="10"/>
      <c r="B76" s="10" t="s">
        <v>40</v>
      </c>
      <c r="C76" s="16">
        <v>3417</v>
      </c>
      <c r="D76" s="21">
        <v>747</v>
      </c>
      <c r="E76" s="16">
        <v>1365</v>
      </c>
      <c r="F76" s="21">
        <v>823</v>
      </c>
      <c r="G76" s="21">
        <v>498</v>
      </c>
      <c r="H76" s="16">
        <v>1392</v>
      </c>
      <c r="I76" s="16">
        <v>1057</v>
      </c>
      <c r="J76" s="21">
        <v>665</v>
      </c>
      <c r="K76" s="21">
        <v>665</v>
      </c>
      <c r="L76" s="16">
        <v>10629</v>
      </c>
      <c r="M76" s="17"/>
    </row>
    <row r="77" spans="1:13" hidden="1" outlineLevel="1" x14ac:dyDescent="0.2">
      <c r="A77" s="25"/>
      <c r="B77" s="25" t="s">
        <v>41</v>
      </c>
      <c r="C77" s="19">
        <v>8172</v>
      </c>
      <c r="D77" s="19">
        <v>2000</v>
      </c>
      <c r="E77" s="19">
        <v>2709</v>
      </c>
      <c r="F77" s="19">
        <v>1251</v>
      </c>
      <c r="G77" s="19">
        <v>1114</v>
      </c>
      <c r="H77" s="19">
        <v>3015</v>
      </c>
      <c r="I77" s="19">
        <v>1753</v>
      </c>
      <c r="J77" s="19">
        <v>1212</v>
      </c>
      <c r="K77" s="19">
        <v>1511</v>
      </c>
      <c r="L77" s="19">
        <v>22738</v>
      </c>
      <c r="M77" s="17"/>
    </row>
    <row r="78" spans="1:13" ht="15" hidden="1" outlineLevel="1" x14ac:dyDescent="0.2">
      <c r="A78" s="10"/>
      <c r="B78" s="10" t="s">
        <v>42</v>
      </c>
      <c r="C78" s="16">
        <v>25114</v>
      </c>
      <c r="D78" s="16">
        <v>2905</v>
      </c>
      <c r="E78" s="16">
        <v>3545</v>
      </c>
      <c r="F78" s="16">
        <v>1574</v>
      </c>
      <c r="G78" s="16">
        <v>1189</v>
      </c>
      <c r="H78" s="16">
        <v>3765</v>
      </c>
      <c r="I78" s="21">
        <v>664</v>
      </c>
      <c r="J78" s="21">
        <v>914</v>
      </c>
      <c r="K78" s="16">
        <v>1533</v>
      </c>
      <c r="L78" s="16">
        <v>41205</v>
      </c>
      <c r="M78" s="17"/>
    </row>
    <row r="79" spans="1:13" hidden="1" outlineLevel="1" x14ac:dyDescent="0.2">
      <c r="A79" s="25"/>
      <c r="B79" s="25" t="s">
        <v>29</v>
      </c>
      <c r="C79" s="19">
        <v>33287</v>
      </c>
      <c r="D79" s="19">
        <v>4905</v>
      </c>
      <c r="E79" s="19">
        <v>6255</v>
      </c>
      <c r="F79" s="19">
        <v>2825</v>
      </c>
      <c r="G79" s="19">
        <v>2303</v>
      </c>
      <c r="H79" s="19">
        <v>6780</v>
      </c>
      <c r="I79" s="19">
        <v>2417</v>
      </c>
      <c r="J79" s="19">
        <v>2126</v>
      </c>
      <c r="K79" s="19">
        <v>3044</v>
      </c>
      <c r="L79" s="19">
        <v>63942</v>
      </c>
      <c r="M79" s="17"/>
    </row>
    <row r="80" spans="1:13" collapsed="1" x14ac:dyDescent="0.2">
      <c r="A80" s="9"/>
      <c r="B80" s="47" t="s">
        <v>15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17"/>
    </row>
    <row r="81" spans="1:17" outlineLevel="1" x14ac:dyDescent="0.2">
      <c r="A81" s="23"/>
      <c r="B81" s="23" t="s">
        <v>34</v>
      </c>
      <c r="C81" s="21">
        <v>2</v>
      </c>
      <c r="D81" s="24" t="s">
        <v>35</v>
      </c>
      <c r="E81" s="21">
        <v>0</v>
      </c>
      <c r="F81" s="24" t="s">
        <v>35</v>
      </c>
      <c r="G81" s="24" t="s">
        <v>35</v>
      </c>
      <c r="H81" s="24" t="s">
        <v>35</v>
      </c>
      <c r="I81" s="24" t="s">
        <v>35</v>
      </c>
      <c r="J81" s="21">
        <v>0</v>
      </c>
      <c r="K81" s="21">
        <v>0</v>
      </c>
      <c r="L81" s="21">
        <v>3</v>
      </c>
      <c r="M81" s="17"/>
    </row>
    <row r="82" spans="1:17" ht="15" outlineLevel="1" x14ac:dyDescent="0.2">
      <c r="B82" s="10" t="s">
        <v>37</v>
      </c>
      <c r="C82" s="21">
        <v>716</v>
      </c>
      <c r="D82" s="21">
        <v>331</v>
      </c>
      <c r="E82" s="21">
        <v>131</v>
      </c>
      <c r="F82" s="21">
        <v>24</v>
      </c>
      <c r="G82" s="21">
        <v>53</v>
      </c>
      <c r="H82" s="21">
        <v>123</v>
      </c>
      <c r="I82" s="21">
        <v>73</v>
      </c>
      <c r="J82" s="21">
        <v>97</v>
      </c>
      <c r="K82" s="21">
        <v>97</v>
      </c>
      <c r="L82" s="16">
        <v>1645</v>
      </c>
      <c r="M82" s="17"/>
    </row>
    <row r="83" spans="1:17" outlineLevel="1" x14ac:dyDescent="0.2">
      <c r="B83" s="23" t="s">
        <v>38</v>
      </c>
      <c r="C83" s="16">
        <v>4388</v>
      </c>
      <c r="D83" s="16">
        <v>1088</v>
      </c>
      <c r="E83" s="16">
        <v>1352</v>
      </c>
      <c r="F83" s="21">
        <v>459</v>
      </c>
      <c r="G83" s="21">
        <v>578</v>
      </c>
      <c r="H83" s="16">
        <v>1620</v>
      </c>
      <c r="I83" s="21">
        <v>696</v>
      </c>
      <c r="J83" s="21">
        <v>512</v>
      </c>
      <c r="K83" s="21">
        <v>880</v>
      </c>
      <c r="L83" s="16">
        <v>11573</v>
      </c>
      <c r="M83" s="17"/>
    </row>
    <row r="84" spans="1:17" outlineLevel="1" x14ac:dyDescent="0.2">
      <c r="B84" s="23" t="s">
        <v>39</v>
      </c>
      <c r="C84" s="24" t="s">
        <v>35</v>
      </c>
      <c r="D84" s="21">
        <v>8</v>
      </c>
      <c r="E84" s="21">
        <v>2</v>
      </c>
      <c r="F84" s="21">
        <v>0</v>
      </c>
      <c r="G84" s="24" t="s">
        <v>35</v>
      </c>
      <c r="H84" s="21">
        <v>2</v>
      </c>
      <c r="I84" s="21">
        <v>0</v>
      </c>
      <c r="J84" s="21">
        <v>0</v>
      </c>
      <c r="K84" s="21">
        <v>0</v>
      </c>
      <c r="L84" s="21">
        <v>12</v>
      </c>
      <c r="M84" s="17"/>
    </row>
    <row r="85" spans="1:17" ht="15" outlineLevel="1" x14ac:dyDescent="0.2">
      <c r="B85" s="10" t="s">
        <v>40</v>
      </c>
      <c r="C85" s="16">
        <v>7117</v>
      </c>
      <c r="D85" s="21">
        <v>976</v>
      </c>
      <c r="E85" s="16">
        <v>1526</v>
      </c>
      <c r="F85" s="16">
        <v>1063</v>
      </c>
      <c r="G85" s="21">
        <v>626</v>
      </c>
      <c r="H85" s="16">
        <v>1446</v>
      </c>
      <c r="I85" s="16">
        <v>1232</v>
      </c>
      <c r="J85" s="21">
        <v>700</v>
      </c>
      <c r="K85" s="21">
        <v>763</v>
      </c>
      <c r="L85" s="16">
        <v>15450</v>
      </c>
      <c r="M85" s="17"/>
    </row>
    <row r="86" spans="1:17" outlineLevel="1" x14ac:dyDescent="0.2">
      <c r="B86" s="25" t="s">
        <v>41</v>
      </c>
      <c r="C86" s="19">
        <v>12224</v>
      </c>
      <c r="D86" s="19">
        <v>2403</v>
      </c>
      <c r="E86" s="19">
        <v>3011</v>
      </c>
      <c r="F86" s="19">
        <v>1546</v>
      </c>
      <c r="G86" s="19">
        <v>1257</v>
      </c>
      <c r="H86" s="19">
        <v>3191</v>
      </c>
      <c r="I86" s="19">
        <v>2001</v>
      </c>
      <c r="J86" s="19">
        <v>1309</v>
      </c>
      <c r="K86" s="19">
        <v>1739</v>
      </c>
      <c r="L86" s="19">
        <v>28683</v>
      </c>
      <c r="M86" s="17"/>
    </row>
    <row r="87" spans="1:17" ht="15" outlineLevel="1" x14ac:dyDescent="0.2">
      <c r="B87" s="10" t="s">
        <v>42</v>
      </c>
      <c r="C87" s="16">
        <v>27805</v>
      </c>
      <c r="D87" s="16">
        <v>3113</v>
      </c>
      <c r="E87" s="16">
        <v>3836</v>
      </c>
      <c r="F87" s="16">
        <v>1933</v>
      </c>
      <c r="G87" s="16">
        <v>1339</v>
      </c>
      <c r="H87" s="16">
        <v>3886</v>
      </c>
      <c r="I87" s="21">
        <v>679</v>
      </c>
      <c r="J87" s="21">
        <v>945</v>
      </c>
      <c r="K87" s="16">
        <v>1574</v>
      </c>
      <c r="L87" s="16">
        <v>45110</v>
      </c>
      <c r="M87" s="17"/>
    </row>
    <row r="88" spans="1:17" outlineLevel="1" x14ac:dyDescent="0.2">
      <c r="B88" s="25" t="s">
        <v>29</v>
      </c>
      <c r="C88" s="19">
        <v>40029</v>
      </c>
      <c r="D88" s="19">
        <v>5516</v>
      </c>
      <c r="E88" s="19">
        <v>6847</v>
      </c>
      <c r="F88" s="19">
        <v>3480</v>
      </c>
      <c r="G88" s="19">
        <v>2596</v>
      </c>
      <c r="H88" s="19">
        <v>7078</v>
      </c>
      <c r="I88" s="19">
        <v>2681</v>
      </c>
      <c r="J88" s="19">
        <v>2254</v>
      </c>
      <c r="K88" s="19">
        <v>3314</v>
      </c>
      <c r="L88" s="19">
        <v>73793</v>
      </c>
      <c r="M88" s="17"/>
    </row>
    <row r="89" spans="1:17" x14ac:dyDescent="0.2">
      <c r="B89" s="47" t="s">
        <v>50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7"/>
    </row>
    <row r="90" spans="1:17" outlineLevel="1" x14ac:dyDescent="0.2">
      <c r="B90" s="23" t="s">
        <v>34</v>
      </c>
      <c r="C90" s="21">
        <v>2.2999999999999998</v>
      </c>
      <c r="D90" s="40" t="s">
        <v>16</v>
      </c>
      <c r="E90" s="21">
        <v>0.223</v>
      </c>
      <c r="F90" s="24" t="s">
        <v>35</v>
      </c>
      <c r="G90" s="24" t="s">
        <v>35</v>
      </c>
      <c r="H90" s="24" t="s">
        <v>35</v>
      </c>
      <c r="I90" s="24" t="s">
        <v>35</v>
      </c>
      <c r="J90" s="21" t="s">
        <v>16</v>
      </c>
      <c r="K90" s="21" t="s">
        <v>16</v>
      </c>
      <c r="L90" s="33">
        <f>SUM(C90:K90)</f>
        <v>2.5229999999999997</v>
      </c>
      <c r="M90" s="17"/>
    </row>
    <row r="91" spans="1:17" ht="15" outlineLevel="1" x14ac:dyDescent="0.2">
      <c r="B91" s="10" t="s">
        <v>37</v>
      </c>
      <c r="C91" s="21">
        <v>840.26</v>
      </c>
      <c r="D91" s="21">
        <v>344.56099999999998</v>
      </c>
      <c r="E91" s="21">
        <v>152.529</v>
      </c>
      <c r="F91" s="21">
        <v>33.341000000000001</v>
      </c>
      <c r="G91" s="21">
        <v>69.519000000000005</v>
      </c>
      <c r="H91" s="21">
        <v>142.75299999999999</v>
      </c>
      <c r="I91" s="21">
        <v>64.646000000000001</v>
      </c>
      <c r="J91" s="21">
        <v>103.991</v>
      </c>
      <c r="K91" s="21">
        <v>102.354</v>
      </c>
      <c r="L91" s="31">
        <f t="shared" ref="L91:L96" si="14">SUM(C91:K91)</f>
        <v>1853.9539999999997</v>
      </c>
      <c r="M91" s="17"/>
    </row>
    <row r="92" spans="1:17" outlineLevel="1" x14ac:dyDescent="0.2">
      <c r="B92" s="23" t="s">
        <v>38</v>
      </c>
      <c r="C92" s="16">
        <v>5534.26</v>
      </c>
      <c r="D92" s="16">
        <v>1389.6780000000001</v>
      </c>
      <c r="E92" s="16">
        <v>1725.7840000000001</v>
      </c>
      <c r="F92" s="21">
        <v>589.44799999999998</v>
      </c>
      <c r="G92" s="21">
        <v>729.00599999999997</v>
      </c>
      <c r="H92" s="16">
        <v>2067.2040000000002</v>
      </c>
      <c r="I92" s="21">
        <v>888.85900000000004</v>
      </c>
      <c r="J92" s="42">
        <v>660.13699999999994</v>
      </c>
      <c r="K92" s="16">
        <v>1154.076</v>
      </c>
      <c r="L92" s="31">
        <f t="shared" si="14"/>
        <v>14738.452000000001</v>
      </c>
      <c r="M92" s="17"/>
    </row>
    <row r="93" spans="1:17" outlineLevel="1" x14ac:dyDescent="0.2">
      <c r="B93" s="23" t="s">
        <v>39</v>
      </c>
      <c r="C93" s="24" t="s">
        <v>35</v>
      </c>
      <c r="D93" s="16">
        <v>11.784000000000001</v>
      </c>
      <c r="E93" s="21">
        <v>2.62</v>
      </c>
      <c r="F93" s="21">
        <v>9.2999999999999999E-2</v>
      </c>
      <c r="G93" s="24" t="s">
        <v>35</v>
      </c>
      <c r="H93" s="21">
        <v>0.96</v>
      </c>
      <c r="I93" s="21">
        <v>0.307</v>
      </c>
      <c r="J93" s="21">
        <v>0.1</v>
      </c>
      <c r="K93" s="21">
        <v>0.85199999999999998</v>
      </c>
      <c r="L93" s="33">
        <f t="shared" si="14"/>
        <v>16.716000000000001</v>
      </c>
      <c r="M93" s="17"/>
    </row>
    <row r="94" spans="1:17" ht="15" outlineLevel="1" x14ac:dyDescent="0.2">
      <c r="B94" s="10" t="s">
        <v>40</v>
      </c>
      <c r="C94" s="16">
        <v>11277.266</v>
      </c>
      <c r="D94" s="21">
        <v>823.90499999999997</v>
      </c>
      <c r="E94" s="16">
        <v>2238.741</v>
      </c>
      <c r="F94" s="16">
        <v>1558.635</v>
      </c>
      <c r="G94" s="16">
        <v>1176.9690000000001</v>
      </c>
      <c r="H94" s="16">
        <v>4315.5720000000001</v>
      </c>
      <c r="I94" s="16">
        <v>1743.0889999999999</v>
      </c>
      <c r="J94" s="21">
        <v>775.346</v>
      </c>
      <c r="K94" s="31">
        <v>1613.9190000000001</v>
      </c>
      <c r="L94" s="31">
        <f>SUM(C94:K94)</f>
        <v>25523.442000000003</v>
      </c>
      <c r="M94" s="17"/>
    </row>
    <row r="95" spans="1:17" outlineLevel="1" x14ac:dyDescent="0.2">
      <c r="B95" s="25" t="s">
        <v>41</v>
      </c>
      <c r="C95" s="32">
        <f>SUM(C90:C94)</f>
        <v>17654.085999999999</v>
      </c>
      <c r="D95" s="32">
        <f>SUM(D90:D94)</f>
        <v>2569.9279999999999</v>
      </c>
      <c r="E95" s="32">
        <f t="shared" ref="E95:K95" si="15">SUM(E90:E94)</f>
        <v>4119.8969999999999</v>
      </c>
      <c r="F95" s="32">
        <f t="shared" si="15"/>
        <v>2181.5169999999998</v>
      </c>
      <c r="G95" s="32">
        <f>SUM(G90:G94)</f>
        <v>1975.4940000000001</v>
      </c>
      <c r="H95" s="32">
        <f>SUM(H90:H94)</f>
        <v>6526.4890000000005</v>
      </c>
      <c r="I95" s="32">
        <f t="shared" si="15"/>
        <v>2696.9009999999998</v>
      </c>
      <c r="J95" s="32">
        <f t="shared" si="15"/>
        <v>1539.5740000000001</v>
      </c>
      <c r="K95" s="32">
        <f t="shared" si="15"/>
        <v>2871.201</v>
      </c>
      <c r="L95" s="32">
        <f t="shared" si="14"/>
        <v>42135.087</v>
      </c>
      <c r="M95" s="17"/>
      <c r="Q95" s="34"/>
    </row>
    <row r="96" spans="1:17" ht="15" outlineLevel="1" x14ac:dyDescent="0.2">
      <c r="B96" s="10" t="s">
        <v>42</v>
      </c>
      <c r="C96" s="31">
        <f>5260.01+20372.48</f>
        <v>25632.489999999998</v>
      </c>
      <c r="D96" s="31">
        <f>2123.898+998.528</f>
        <v>3122.4260000000004</v>
      </c>
      <c r="E96" s="31">
        <f>2940.451+986.251</f>
        <v>3926.7020000000002</v>
      </c>
      <c r="F96" s="31">
        <f>507.526+1689.239</f>
        <v>2196.7649999999999</v>
      </c>
      <c r="G96" s="31">
        <f>507.524+878.991</f>
        <v>1386.5149999999999</v>
      </c>
      <c r="H96" s="31">
        <f>905.03+2709.907</f>
        <v>3614.9369999999999</v>
      </c>
      <c r="I96" s="33">
        <f>546.169+270.919</f>
        <v>817.08799999999997</v>
      </c>
      <c r="J96" s="31">
        <f>547.919+530.416</f>
        <v>1078.335</v>
      </c>
      <c r="K96" s="31">
        <f>547.922+1243.965</f>
        <v>1791.8869999999999</v>
      </c>
      <c r="L96" s="31">
        <f t="shared" si="14"/>
        <v>43567.145000000004</v>
      </c>
      <c r="M96" s="17"/>
    </row>
    <row r="97" spans="2:13" outlineLevel="1" x14ac:dyDescent="0.2">
      <c r="B97" s="25" t="s">
        <v>29</v>
      </c>
      <c r="C97" s="32">
        <f>SUM(C95:C96)</f>
        <v>43286.576000000001</v>
      </c>
      <c r="D97" s="32">
        <f t="shared" ref="D97:K97" si="16">SUM(D95:D96)</f>
        <v>5692.3540000000003</v>
      </c>
      <c r="E97" s="32">
        <f t="shared" si="16"/>
        <v>8046.5990000000002</v>
      </c>
      <c r="F97" s="32">
        <f t="shared" si="16"/>
        <v>4378.2819999999992</v>
      </c>
      <c r="G97" s="32">
        <f t="shared" si="16"/>
        <v>3362.009</v>
      </c>
      <c r="H97" s="32">
        <f t="shared" si="16"/>
        <v>10141.425999999999</v>
      </c>
      <c r="I97" s="32">
        <f t="shared" si="16"/>
        <v>3513.9889999999996</v>
      </c>
      <c r="J97" s="32">
        <f t="shared" si="16"/>
        <v>2617.9090000000001</v>
      </c>
      <c r="K97" s="32">
        <f t="shared" si="16"/>
        <v>4663.0879999999997</v>
      </c>
      <c r="L97" s="32">
        <f>SUM(C97:K97)</f>
        <v>85702.232000000004</v>
      </c>
      <c r="M97" s="17"/>
    </row>
    <row r="98" spans="2:13" x14ac:dyDescent="0.2">
      <c r="B98" s="47" t="s">
        <v>52</v>
      </c>
      <c r="C98" s="47"/>
      <c r="D98" s="47"/>
      <c r="E98" s="47"/>
      <c r="F98" s="47"/>
      <c r="G98" s="47"/>
      <c r="H98" s="47"/>
      <c r="I98" s="47"/>
      <c r="J98" s="47"/>
      <c r="K98" s="47"/>
      <c r="L98" s="47"/>
    </row>
    <row r="99" spans="2:13" outlineLevel="1" x14ac:dyDescent="0.2">
      <c r="B99" s="9" t="s">
        <v>34</v>
      </c>
      <c r="C99" s="16">
        <f>1732/1000</f>
        <v>1.732</v>
      </c>
      <c r="D99" s="40" t="s">
        <v>16</v>
      </c>
      <c r="E99" s="16">
        <f>495/1000</f>
        <v>0.495</v>
      </c>
      <c r="F99" s="40" t="s">
        <v>16</v>
      </c>
      <c r="G99" s="40" t="s">
        <v>16</v>
      </c>
      <c r="H99" s="16">
        <f>1268/1000</f>
        <v>1.268</v>
      </c>
      <c r="I99" s="21">
        <f>194/1000</f>
        <v>0.19400000000000001</v>
      </c>
      <c r="J99" s="40" t="s">
        <v>16</v>
      </c>
      <c r="K99" s="21">
        <f>890/1000</f>
        <v>0.89</v>
      </c>
      <c r="L99" s="31">
        <f>SUM(C99:K99)</f>
        <v>4.5789999999999997</v>
      </c>
      <c r="M99" s="10"/>
    </row>
    <row r="100" spans="2:13" ht="15" outlineLevel="1" x14ac:dyDescent="0.2">
      <c r="B100" s="9" t="s">
        <v>37</v>
      </c>
      <c r="C100" s="16">
        <v>364.19600000000003</v>
      </c>
      <c r="D100" s="16">
        <v>251.55799999999999</v>
      </c>
      <c r="E100" s="16">
        <v>85.040999999999997</v>
      </c>
      <c r="F100" s="16">
        <v>43.944000000000003</v>
      </c>
      <c r="G100" s="16">
        <v>76.561999999999998</v>
      </c>
      <c r="H100" s="16">
        <v>123.46299999999999</v>
      </c>
      <c r="I100" s="16">
        <v>49.5</v>
      </c>
      <c r="J100" s="16">
        <v>59.368000000000002</v>
      </c>
      <c r="K100" s="16">
        <v>60.167999999999999</v>
      </c>
      <c r="L100" s="31">
        <f t="shared" ref="L100:L101" si="17">SUM(C100:K100)</f>
        <v>1113.8</v>
      </c>
    </row>
    <row r="101" spans="2:13" outlineLevel="1" x14ac:dyDescent="0.2">
      <c r="B101" s="9" t="s">
        <v>38</v>
      </c>
      <c r="C101" s="16">
        <v>4969.0429999999997</v>
      </c>
      <c r="D101" s="16">
        <v>1282.336</v>
      </c>
      <c r="E101" s="16">
        <v>1584.961</v>
      </c>
      <c r="F101" s="16">
        <v>581.60199999999998</v>
      </c>
      <c r="G101" s="21">
        <v>660.22299999999996</v>
      </c>
      <c r="H101" s="16">
        <v>1916.1</v>
      </c>
      <c r="I101" s="16">
        <v>823.77700000000004</v>
      </c>
      <c r="J101" s="21">
        <v>624.15300000000002</v>
      </c>
      <c r="K101" s="16">
        <v>1059.24</v>
      </c>
      <c r="L101" s="31">
        <f t="shared" si="17"/>
        <v>13501.435000000001</v>
      </c>
    </row>
    <row r="102" spans="2:13" outlineLevel="1" x14ac:dyDescent="0.2">
      <c r="B102" s="9" t="s">
        <v>39</v>
      </c>
      <c r="C102" s="40" t="s">
        <v>16</v>
      </c>
      <c r="D102" s="16">
        <v>9.7479999999999993</v>
      </c>
      <c r="E102" s="16">
        <v>2.899</v>
      </c>
      <c r="F102" s="40" t="s">
        <v>16</v>
      </c>
      <c r="G102" s="40" t="s">
        <v>16</v>
      </c>
      <c r="H102" s="40" t="s">
        <v>16</v>
      </c>
      <c r="I102" s="16">
        <v>5.1999999999999998E-2</v>
      </c>
      <c r="J102" s="16">
        <v>0.05</v>
      </c>
      <c r="K102" s="16">
        <v>0.58899999999999997</v>
      </c>
      <c r="L102" s="31">
        <f>SUM(C102:K102)</f>
        <v>13.337999999999999</v>
      </c>
    </row>
    <row r="103" spans="2:13" ht="15" outlineLevel="1" x14ac:dyDescent="0.2">
      <c r="B103" s="9" t="s">
        <v>40</v>
      </c>
      <c r="C103" s="16">
        <v>8750.9150000000009</v>
      </c>
      <c r="D103" s="16">
        <v>996.44799999999998</v>
      </c>
      <c r="E103" s="16">
        <v>2218.8440000000001</v>
      </c>
      <c r="F103" s="16">
        <v>1265.4480000000001</v>
      </c>
      <c r="G103" s="16">
        <v>793.03599999999994</v>
      </c>
      <c r="H103" s="16">
        <v>2923.93</v>
      </c>
      <c r="I103" s="16">
        <v>1735.9760000000001</v>
      </c>
      <c r="J103" s="16">
        <v>714.32</v>
      </c>
      <c r="K103" s="16">
        <v>1512.39</v>
      </c>
      <c r="L103" s="31">
        <f>SUM(C103:K103)</f>
        <v>20911.307000000001</v>
      </c>
    </row>
    <row r="104" spans="2:13" outlineLevel="1" x14ac:dyDescent="0.2">
      <c r="B104" s="9" t="s">
        <v>41</v>
      </c>
      <c r="C104" s="32">
        <f>SUM(C99:C103)</f>
        <v>14085.886</v>
      </c>
      <c r="D104" s="32">
        <f>SUM(D99:D103)</f>
        <v>2540.09</v>
      </c>
      <c r="E104" s="32">
        <f t="shared" ref="E104:J104" si="18">SUM(E99:E103)</f>
        <v>3892.24</v>
      </c>
      <c r="F104" s="32">
        <f t="shared" si="18"/>
        <v>1890.9940000000001</v>
      </c>
      <c r="G104" s="32">
        <f>SUM(G99:G103)</f>
        <v>1529.8209999999999</v>
      </c>
      <c r="H104" s="32">
        <f t="shared" si="18"/>
        <v>4964.7609999999995</v>
      </c>
      <c r="I104" s="32">
        <f t="shared" si="18"/>
        <v>2609.4990000000003</v>
      </c>
      <c r="J104" s="32">
        <f t="shared" si="18"/>
        <v>1397.8910000000001</v>
      </c>
      <c r="K104" s="32">
        <f>SUM(K99:K103)</f>
        <v>2633.277</v>
      </c>
      <c r="L104" s="32">
        <f>SUM(C104:K104)</f>
        <v>35544.459000000003</v>
      </c>
    </row>
    <row r="105" spans="2:13" ht="15" outlineLevel="1" x14ac:dyDescent="0.2">
      <c r="B105" s="9" t="s">
        <v>42</v>
      </c>
      <c r="C105" s="16">
        <f>6777.818+21550.241</f>
        <v>28328.059000000001</v>
      </c>
      <c r="D105" s="16">
        <f>1258.564+2513.999</f>
        <v>3772.5630000000001</v>
      </c>
      <c r="E105" s="16">
        <f>1270.84+3450.746</f>
        <v>4721.5860000000002</v>
      </c>
      <c r="F105" s="16">
        <f>706.023+1829.178</f>
        <v>2535.201</v>
      </c>
      <c r="G105" s="16">
        <f>706.023+853.954</f>
        <v>1559.9769999999999</v>
      </c>
      <c r="H105" s="16">
        <f>1254.115+2912.654</f>
        <v>4166.7690000000002</v>
      </c>
      <c r="I105" s="16">
        <f>653.409+296.9</f>
        <v>950.30899999999997</v>
      </c>
      <c r="J105" s="16">
        <f>724.87+603.142</f>
        <v>1328.0120000000002</v>
      </c>
      <c r="K105" s="16">
        <f>666.069+1112.475</f>
        <v>1778.5439999999999</v>
      </c>
      <c r="L105" s="31">
        <f t="shared" ref="L105" si="19">SUM(C105:K105)</f>
        <v>49141.020000000011</v>
      </c>
    </row>
    <row r="106" spans="2:13" outlineLevel="1" x14ac:dyDescent="0.2">
      <c r="B106" s="9" t="s">
        <v>29</v>
      </c>
      <c r="C106" s="32">
        <f>C104+C105</f>
        <v>42413.945</v>
      </c>
      <c r="D106" s="32">
        <f t="shared" ref="D106:J106" si="20">D104+D105</f>
        <v>6312.6530000000002</v>
      </c>
      <c r="E106" s="32">
        <f t="shared" si="20"/>
        <v>8613.8260000000009</v>
      </c>
      <c r="F106" s="32">
        <f t="shared" si="20"/>
        <v>4426.1949999999997</v>
      </c>
      <c r="G106" s="32">
        <f>G104+G105</f>
        <v>3089.7979999999998</v>
      </c>
      <c r="H106" s="32">
        <f t="shared" si="20"/>
        <v>9131.5299999999988</v>
      </c>
      <c r="I106" s="32">
        <f>I104+I105</f>
        <v>3559.808</v>
      </c>
      <c r="J106" s="32">
        <f t="shared" si="20"/>
        <v>2725.9030000000002</v>
      </c>
      <c r="K106" s="32">
        <f>K104+K105</f>
        <v>4411.8209999999999</v>
      </c>
      <c r="L106" s="32">
        <f>L104+L105</f>
        <v>84685.479000000021</v>
      </c>
    </row>
    <row r="107" spans="2:13" ht="15" x14ac:dyDescent="0.2">
      <c r="B107" s="47" t="s">
        <v>53</v>
      </c>
      <c r="C107" s="47"/>
      <c r="D107" s="47"/>
      <c r="E107" s="47"/>
      <c r="F107" s="47"/>
      <c r="G107" s="47"/>
      <c r="H107" s="47"/>
      <c r="I107" s="47"/>
      <c r="J107" s="47"/>
      <c r="K107" s="47"/>
      <c r="L107" s="47"/>
    </row>
    <row r="108" spans="2:13" outlineLevel="1" x14ac:dyDescent="0.2">
      <c r="B108" s="45" t="s">
        <v>54</v>
      </c>
      <c r="C108" s="16">
        <v>1.7989999999999999</v>
      </c>
      <c r="D108" s="40" t="s">
        <v>16</v>
      </c>
      <c r="E108" s="16">
        <v>7.0000000000000001E-3</v>
      </c>
      <c r="F108" s="40" t="s">
        <v>16</v>
      </c>
      <c r="G108" s="40" t="s">
        <v>16</v>
      </c>
      <c r="H108" s="16">
        <v>1.145</v>
      </c>
      <c r="I108" s="21">
        <v>0.12</v>
      </c>
      <c r="J108" s="40" t="s">
        <v>16</v>
      </c>
      <c r="K108" s="21">
        <v>0.41499999999999998</v>
      </c>
      <c r="L108" s="31">
        <f>SUM(C108:K108)</f>
        <v>3.4859999999999998</v>
      </c>
      <c r="M108" s="10"/>
    </row>
    <row r="109" spans="2:13" ht="15" outlineLevel="1" x14ac:dyDescent="0.2">
      <c r="B109" s="9" t="s">
        <v>37</v>
      </c>
      <c r="C109" s="16">
        <v>1028.425</v>
      </c>
      <c r="D109" s="16">
        <v>584.87099999999998</v>
      </c>
      <c r="E109" s="16">
        <v>213.22200000000001</v>
      </c>
      <c r="F109" s="16">
        <v>44.521000000000001</v>
      </c>
      <c r="G109" s="16">
        <v>100.79</v>
      </c>
      <c r="H109" s="16">
        <v>244.74799999999999</v>
      </c>
      <c r="I109" s="16">
        <v>90.474000000000004</v>
      </c>
      <c r="J109" s="16">
        <v>168.69</v>
      </c>
      <c r="K109" s="16">
        <v>154.26</v>
      </c>
      <c r="L109" s="31">
        <f t="shared" ref="L109:L113" si="21">SUM(C109:K109)</f>
        <v>2630.0010000000002</v>
      </c>
    </row>
    <row r="110" spans="2:13" outlineLevel="1" x14ac:dyDescent="0.2">
      <c r="B110" s="9" t="s">
        <v>38</v>
      </c>
      <c r="C110" s="16">
        <v>5721.9219999999996</v>
      </c>
      <c r="D110" s="16">
        <v>1442.799</v>
      </c>
      <c r="E110" s="16">
        <v>1870.299</v>
      </c>
      <c r="F110" s="16">
        <v>685.39599999999996</v>
      </c>
      <c r="G110" s="21">
        <v>827.80600000000004</v>
      </c>
      <c r="H110" s="16">
        <v>2169.1970000000001</v>
      </c>
      <c r="I110" s="16">
        <v>956.97199999999998</v>
      </c>
      <c r="J110" s="21">
        <v>712.60599999999999</v>
      </c>
      <c r="K110" s="16">
        <v>1198.4459999999999</v>
      </c>
      <c r="L110" s="31">
        <f t="shared" si="21"/>
        <v>15585.443000000001</v>
      </c>
    </row>
    <row r="111" spans="2:13" outlineLevel="1" x14ac:dyDescent="0.2">
      <c r="B111" s="9" t="s">
        <v>39</v>
      </c>
      <c r="C111" s="40" t="s">
        <v>16</v>
      </c>
      <c r="D111" s="16">
        <v>-6.2E-2</v>
      </c>
      <c r="E111" s="16">
        <v>6.9619999999999997</v>
      </c>
      <c r="F111" s="40" t="s">
        <v>16</v>
      </c>
      <c r="G111" s="40" t="s">
        <v>16</v>
      </c>
      <c r="H111" s="16">
        <v>5.673</v>
      </c>
      <c r="I111" s="16">
        <v>1E-3</v>
      </c>
      <c r="J111" s="16">
        <v>0.121</v>
      </c>
      <c r="K111" s="16">
        <v>0.30399999999999999</v>
      </c>
      <c r="L111" s="31">
        <f t="shared" si="21"/>
        <v>12.999000000000001</v>
      </c>
    </row>
    <row r="112" spans="2:13" ht="15" outlineLevel="1" x14ac:dyDescent="0.2">
      <c r="B112" s="9" t="s">
        <v>40</v>
      </c>
      <c r="C112" s="16">
        <v>11334.826999999999</v>
      </c>
      <c r="D112" s="16">
        <v>1582.479</v>
      </c>
      <c r="E112" s="16">
        <v>3742.7159999999999</v>
      </c>
      <c r="F112" s="16">
        <v>1572.3050000000001</v>
      </c>
      <c r="G112" s="16">
        <v>1362.8030000000001</v>
      </c>
      <c r="H112" s="16">
        <v>4459.0330000000004</v>
      </c>
      <c r="I112" s="16">
        <v>2273.2130000000002</v>
      </c>
      <c r="J112" s="16">
        <v>1413.0350000000001</v>
      </c>
      <c r="K112" s="16">
        <v>2087.3139999999999</v>
      </c>
      <c r="L112" s="31">
        <f t="shared" si="21"/>
        <v>29827.724999999995</v>
      </c>
    </row>
    <row r="113" spans="1:12" outlineLevel="1" x14ac:dyDescent="0.2">
      <c r="B113" s="9" t="s">
        <v>41</v>
      </c>
      <c r="C113" s="32">
        <f>SUM(C108:C112)</f>
        <v>18086.972999999998</v>
      </c>
      <c r="D113" s="32">
        <f t="shared" ref="D113:K113" si="22">SUM(D108:D112)</f>
        <v>3610.0870000000004</v>
      </c>
      <c r="E113" s="32">
        <f>SUM(E108:E112)</f>
        <v>5833.2060000000001</v>
      </c>
      <c r="F113" s="32">
        <f t="shared" si="22"/>
        <v>2302.2219999999998</v>
      </c>
      <c r="G113" s="32">
        <f t="shared" si="22"/>
        <v>2291.3990000000003</v>
      </c>
      <c r="H113" s="32">
        <f>SUM(H108:H112)</f>
        <v>6879.7960000000003</v>
      </c>
      <c r="I113" s="32">
        <f t="shared" si="22"/>
        <v>3320.78</v>
      </c>
      <c r="J113" s="32">
        <f t="shared" si="22"/>
        <v>2294.4520000000002</v>
      </c>
      <c r="K113" s="32">
        <f t="shared" si="22"/>
        <v>3440.7389999999996</v>
      </c>
      <c r="L113" s="32">
        <f t="shared" si="21"/>
        <v>48059.653999999995</v>
      </c>
    </row>
    <row r="114" spans="1:12" ht="15" outlineLevel="1" x14ac:dyDescent="0.2">
      <c r="B114" s="9" t="s">
        <v>42</v>
      </c>
      <c r="C114" s="16">
        <f>10577.365+32032.978</f>
        <v>42610.343000000001</v>
      </c>
      <c r="D114" s="16">
        <f>1983.256+3614.727</f>
        <v>5597.9830000000002</v>
      </c>
      <c r="E114" s="16">
        <f>1983.256+5068.897</f>
        <v>7052.1530000000002</v>
      </c>
      <c r="F114" s="16">
        <f>1101.809+2440.32</f>
        <v>3542.1289999999999</v>
      </c>
      <c r="G114" s="16">
        <f>1102.2+1225.835</f>
        <v>2328.0349999999999</v>
      </c>
      <c r="H114" s="16">
        <f>1982.958+4090.167</f>
        <v>6073.125</v>
      </c>
      <c r="I114" s="16">
        <f>1101.808+425.157</f>
        <v>1526.9649999999999</v>
      </c>
      <c r="J114" s="16">
        <f>1101.809+961.491</f>
        <v>2063.3000000000002</v>
      </c>
      <c r="K114" s="16">
        <f>1102.2+2002.368</f>
        <v>3104.5680000000002</v>
      </c>
      <c r="L114" s="31">
        <v>73898.600999999995</v>
      </c>
    </row>
    <row r="115" spans="1:12" outlineLevel="1" x14ac:dyDescent="0.2">
      <c r="B115" s="26" t="s">
        <v>29</v>
      </c>
      <c r="C115" s="41">
        <f>C113+C114</f>
        <v>60697.315999999999</v>
      </c>
      <c r="D115" s="41">
        <f>D113+D114</f>
        <v>9208.07</v>
      </c>
      <c r="E115" s="41">
        <f t="shared" ref="E115:K115" si="23">E113+E114</f>
        <v>12885.359</v>
      </c>
      <c r="F115" s="41">
        <f t="shared" si="23"/>
        <v>5844.3509999999997</v>
      </c>
      <c r="G115" s="41">
        <f t="shared" si="23"/>
        <v>4619.4340000000002</v>
      </c>
      <c r="H115" s="41">
        <f t="shared" si="23"/>
        <v>12952.921</v>
      </c>
      <c r="I115" s="41">
        <f t="shared" si="23"/>
        <v>4847.7449999999999</v>
      </c>
      <c r="J115" s="41">
        <f t="shared" si="23"/>
        <v>4357.7520000000004</v>
      </c>
      <c r="K115" s="41">
        <f t="shared" si="23"/>
        <v>6545.3069999999998</v>
      </c>
      <c r="L115" s="41">
        <f>L113+L114</f>
        <v>121958.25499999999</v>
      </c>
    </row>
    <row r="118" spans="1:12" x14ac:dyDescent="0.2">
      <c r="A118" s="27" t="s">
        <v>17</v>
      </c>
      <c r="B118" s="9" t="s">
        <v>45</v>
      </c>
      <c r="C118" s="10"/>
      <c r="D118" s="10"/>
      <c r="E118" s="10"/>
      <c r="F118" s="10"/>
      <c r="G118" s="10"/>
      <c r="H118" s="10"/>
    </row>
    <row r="119" spans="1:12" x14ac:dyDescent="0.2">
      <c r="A119" s="8" t="s">
        <v>18</v>
      </c>
      <c r="B119" s="9" t="s">
        <v>46</v>
      </c>
    </row>
    <row r="120" spans="1:12" x14ac:dyDescent="0.2">
      <c r="A120" s="8" t="s">
        <v>19</v>
      </c>
      <c r="B120" s="9" t="s">
        <v>23</v>
      </c>
    </row>
    <row r="121" spans="1:12" x14ac:dyDescent="0.2">
      <c r="A121" s="8" t="s">
        <v>20</v>
      </c>
      <c r="B121" s="9" t="s">
        <v>47</v>
      </c>
    </row>
    <row r="122" spans="1:12" x14ac:dyDescent="0.2">
      <c r="A122" s="8" t="s">
        <v>21</v>
      </c>
      <c r="B122" s="9" t="s">
        <v>48</v>
      </c>
    </row>
    <row r="123" spans="1:12" x14ac:dyDescent="0.2">
      <c r="A123" s="8" t="s">
        <v>22</v>
      </c>
      <c r="B123" s="9" t="s">
        <v>49</v>
      </c>
    </row>
    <row r="124" spans="1:12" x14ac:dyDescent="0.2">
      <c r="A124" s="8" t="s">
        <v>12</v>
      </c>
    </row>
    <row r="125" spans="1:12" x14ac:dyDescent="0.2">
      <c r="A125" s="9"/>
    </row>
    <row r="126" spans="1:12" x14ac:dyDescent="0.2">
      <c r="A126" s="13" t="s">
        <v>24</v>
      </c>
    </row>
    <row r="127" spans="1:12" x14ac:dyDescent="0.2">
      <c r="A127" s="28" t="s">
        <v>55</v>
      </c>
    </row>
  </sheetData>
  <mergeCells count="14">
    <mergeCell ref="B107:L107"/>
    <mergeCell ref="B33:L33"/>
    <mergeCell ref="B62:L62"/>
    <mergeCell ref="B2:L2"/>
    <mergeCell ref="B3:L3"/>
    <mergeCell ref="B6:L6"/>
    <mergeCell ref="B15:L15"/>
    <mergeCell ref="B24:L24"/>
    <mergeCell ref="B51:L51"/>
    <mergeCell ref="B71:L71"/>
    <mergeCell ref="B80:L80"/>
    <mergeCell ref="B89:L89"/>
    <mergeCell ref="B98:L98"/>
    <mergeCell ref="B42:L4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  <ignoredErrors>
    <ignoredError sqref="C99 E99 H99:I99 K99 C105:K105 D106:F106 E115:L115 C115 C114:L114 D115 J106 H10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2023-12-08T04:27:20Z</cp:lastPrinted>
  <dcterms:created xsi:type="dcterms:W3CDTF">2023-11-27T10:37:04Z</dcterms:created>
  <dcterms:modified xsi:type="dcterms:W3CDTF">2026-08-18T09:52:13Z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2023-11-27T00:00:00Z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2024-01-10T10:38:53Z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01fec31b-ca78-4dc8-97a0-9d3850c9b111</vt:lpwstr>
  </property>
  <property fmtid="{D5CDD505-2E9C-101B-9397-08002B2CF9AE}" pid="12" name="MSIP_Label_83c4ab6a-b8f9-4a41-a9e3-9d9b3c522aed_ContentBits">
    <vt:lpwstr>1</vt:lpwstr>
  </property>
</Properties>
</file>