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defaultThemeVersion="124226"/>
  <mc:AlternateContent xmlns:mc="http://schemas.openxmlformats.org/markup-compatibility/2006">
    <mc:Choice Requires="x15">
      <x15ac:absPath xmlns:x15ac="http://schemas.microsoft.com/office/spreadsheetml/2010/11/ac" url="\\datastore-a\std$\EI Division\ESS Publication\ESS_2026\ESS_Final\Sec. 7\"/>
    </mc:Choice>
  </mc:AlternateContent>
  <xr:revisionPtr revIDLastSave="0" documentId="13_ncr:1_{B12A79F8-3701-4918-A78D-1CC9277E91E0}" xr6:coauthVersionLast="47" xr6:coauthVersionMax="47" xr10:uidLastSave="{00000000-0000-0000-0000-000000000000}"/>
  <bookViews>
    <workbookView xWindow="-120" yWindow="-120" windowWidth="29040" windowHeight="15720" tabRatio="708" xr2:uid="{00000000-000D-0000-FFFF-FFFF00000000}"/>
  </bookViews>
  <sheets>
    <sheet name="Contents" sheetId="15" r:id="rId1"/>
    <sheet name="Table 7.1" sheetId="13" r:id="rId2"/>
    <sheet name="Table 7.2" sheetId="2" r:id="rId3"/>
    <sheet name="Table 7.3" sheetId="14" r:id="rId4"/>
    <sheet name="Table 7.4" sheetId="4" r:id="rId5"/>
    <sheet name="Table 7.5" sheetId="5" r:id="rId6"/>
    <sheet name="Table 7.6" sheetId="6" r:id="rId7"/>
    <sheet name="Table 7.7" sheetId="7" r:id="rId8"/>
    <sheet name="Table 7.8" sheetId="8" r:id="rId9"/>
    <sheet name="Table 7.9" sheetId="9" r:id="rId10"/>
    <sheet name="Table 7.10" sheetId="10" r:id="rId11"/>
    <sheet name="Table 7.11" sheetId="11" r:id="rId12"/>
    <sheet name="Table 7.12" sheetId="12"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3" i="4" l="1"/>
  <c r="I7" i="4"/>
  <c r="I19" i="4" s="1"/>
  <c r="G19" i="4"/>
  <c r="O18" i="4" s="1"/>
  <c r="H19" i="4"/>
  <c r="P10" i="4" s="1"/>
  <c r="C7" i="4"/>
  <c r="K7" i="4" s="1"/>
  <c r="P12" i="4"/>
  <c r="P11" i="4"/>
  <c r="O11" i="4"/>
  <c r="O10" i="4"/>
  <c r="C13" i="4"/>
  <c r="C19" i="4" s="1"/>
  <c r="D13" i="4"/>
  <c r="E13" i="4"/>
  <c r="E19" i="4" s="1"/>
  <c r="F13" i="4"/>
  <c r="G13" i="4"/>
  <c r="H13" i="4"/>
  <c r="J19" i="4"/>
  <c r="I13" i="4"/>
  <c r="J7" i="4"/>
  <c r="H7" i="4"/>
  <c r="G7" i="4"/>
  <c r="E7" i="4"/>
  <c r="F7" i="4"/>
  <c r="D7" i="4"/>
  <c r="N18" i="12"/>
  <c r="O18" i="12"/>
  <c r="N36" i="9"/>
  <c r="O36" i="9"/>
  <c r="O35" i="9"/>
  <c r="R18" i="4" l="1"/>
  <c r="R11" i="4"/>
  <c r="R10" i="4"/>
  <c r="R17" i="4"/>
  <c r="R12" i="4"/>
  <c r="L7" i="4"/>
  <c r="K17" i="4"/>
  <c r="K18" i="4"/>
  <c r="K15" i="4"/>
  <c r="K6" i="4"/>
  <c r="K14" i="4"/>
  <c r="K13" i="4"/>
  <c r="K12" i="4"/>
  <c r="K10" i="4"/>
  <c r="K9" i="4"/>
  <c r="K19" i="4"/>
  <c r="K11" i="4"/>
  <c r="K8" i="4"/>
  <c r="K16" i="4"/>
  <c r="Q12" i="4"/>
  <c r="Q17" i="4"/>
  <c r="Q18" i="4"/>
  <c r="Q10" i="4"/>
  <c r="Q11" i="4"/>
  <c r="M18" i="4"/>
  <c r="M17" i="4"/>
  <c r="M15" i="4"/>
  <c r="M11" i="4"/>
  <c r="M9" i="4"/>
  <c r="M19" i="4"/>
  <c r="M6" i="4"/>
  <c r="M14" i="4"/>
  <c r="M10" i="4"/>
  <c r="M8" i="4"/>
  <c r="O12" i="4"/>
  <c r="O17" i="4"/>
  <c r="R13" i="4"/>
  <c r="P17" i="4"/>
  <c r="F19" i="4"/>
  <c r="D19" i="4"/>
  <c r="P18" i="4"/>
  <c r="M16" i="4"/>
  <c r="M13" i="4"/>
  <c r="M7" i="4"/>
  <c r="M12" i="4"/>
  <c r="Q19" i="4"/>
  <c r="Q6" i="4"/>
  <c r="R16" i="4"/>
  <c r="R8" i="4"/>
  <c r="R15" i="4"/>
  <c r="R6" i="4"/>
  <c r="R14" i="4"/>
  <c r="R19" i="4"/>
  <c r="R9" i="4"/>
  <c r="R7" i="4"/>
  <c r="N11" i="4" l="1"/>
  <c r="N8" i="4"/>
  <c r="N16" i="4"/>
  <c r="N12" i="4"/>
  <c r="N15" i="4"/>
  <c r="N10" i="4"/>
  <c r="N9" i="4"/>
  <c r="N19" i="4"/>
  <c r="N17" i="4"/>
  <c r="N14" i="4"/>
  <c r="N18" i="4"/>
  <c r="N6" i="4"/>
  <c r="N7" i="4"/>
  <c r="N13" i="4"/>
  <c r="L17" i="4"/>
  <c r="L10" i="4"/>
  <c r="L12" i="4"/>
  <c r="L11" i="4"/>
  <c r="L9" i="4"/>
  <c r="L19" i="4"/>
  <c r="L16" i="4"/>
  <c r="L15" i="4"/>
  <c r="L6" i="4"/>
  <c r="L14" i="4"/>
  <c r="L8" i="4"/>
  <c r="L18" i="4"/>
  <c r="L13" i="4"/>
  <c r="N6" i="12"/>
  <c r="O6" i="12" l="1"/>
  <c r="N9" i="12"/>
  <c r="O9" i="12"/>
  <c r="O14" i="12"/>
  <c r="O12" i="12"/>
  <c r="N33" i="9"/>
  <c r="O31" i="9"/>
  <c r="O37" i="9" s="1"/>
  <c r="N31" i="9"/>
  <c r="N37" i="9" s="1"/>
  <c r="Z90" i="8"/>
  <c r="Y90" i="8"/>
  <c r="Z115" i="8"/>
  <c r="Y115" i="8"/>
  <c r="Z114" i="8"/>
  <c r="Y114" i="8"/>
  <c r="Z113" i="8"/>
  <c r="Y113" i="8"/>
  <c r="Z112" i="8"/>
  <c r="Y112" i="8"/>
  <c r="Z111" i="8"/>
  <c r="Y111" i="8"/>
  <c r="Z110" i="8"/>
  <c r="Y110" i="8"/>
  <c r="Z109" i="8"/>
  <c r="Y109" i="8"/>
  <c r="Z108" i="8"/>
  <c r="Y108" i="8"/>
  <c r="Z107" i="8"/>
  <c r="Y107" i="8"/>
  <c r="Z106" i="8"/>
  <c r="Y106" i="8"/>
  <c r="Z105" i="8"/>
  <c r="Y105" i="8"/>
  <c r="Z104" i="8"/>
  <c r="Y104" i="8"/>
  <c r="Z103" i="8"/>
  <c r="Y103" i="8"/>
  <c r="Z102" i="8"/>
  <c r="Y102" i="8"/>
  <c r="Z101" i="8"/>
  <c r="Y101" i="8"/>
  <c r="Z100" i="8"/>
  <c r="Y100" i="8"/>
  <c r="Z99" i="8"/>
  <c r="Y99" i="8"/>
  <c r="Z98" i="8"/>
  <c r="Y98" i="8"/>
  <c r="Z97" i="8"/>
  <c r="Y97" i="8"/>
  <c r="Z96" i="8"/>
  <c r="Y96" i="8"/>
  <c r="Z95" i="8"/>
  <c r="Y95" i="8"/>
  <c r="Z94" i="8"/>
  <c r="Y94" i="8"/>
  <c r="Z93" i="8"/>
  <c r="Y93" i="8"/>
  <c r="Z92" i="8"/>
  <c r="Y92" i="8"/>
  <c r="Z91" i="8"/>
  <c r="Y91" i="8"/>
  <c r="Y85" i="8"/>
  <c r="Z62" i="8"/>
  <c r="Y81" i="8"/>
  <c r="Y62" i="8"/>
  <c r="M33" i="9"/>
  <c r="M31" i="9"/>
  <c r="N35" i="9"/>
  <c r="M36" i="9"/>
  <c r="M35" i="9"/>
  <c r="M18" i="12"/>
  <c r="N14" i="12"/>
  <c r="N12" i="12"/>
  <c r="Q7" i="4" l="1"/>
  <c r="P16" i="4" l="1"/>
  <c r="Q9" i="4"/>
  <c r="Q15" i="4"/>
  <c r="Q13" i="4"/>
  <c r="Q14" i="4"/>
  <c r="Q16" i="4"/>
  <c r="Q8" i="4"/>
  <c r="Z87" i="8"/>
  <c r="Z86" i="8"/>
  <c r="Z85" i="8"/>
  <c r="Z84" i="8"/>
  <c r="Z83" i="8"/>
  <c r="Z82" i="8"/>
  <c r="Z81" i="8"/>
  <c r="Z80" i="8"/>
  <c r="Z79" i="8"/>
  <c r="Z78" i="8"/>
  <c r="Z77" i="8"/>
  <c r="Z76" i="8"/>
  <c r="Z75" i="8"/>
  <c r="Z74" i="8"/>
  <c r="Z73" i="8"/>
  <c r="Z72" i="8"/>
  <c r="Z71" i="8"/>
  <c r="Z70" i="8"/>
  <c r="Z69" i="8"/>
  <c r="Z68" i="8"/>
  <c r="Z67" i="8"/>
  <c r="Z66" i="8"/>
  <c r="Z65" i="8"/>
  <c r="Z64" i="8"/>
  <c r="Z63" i="8"/>
  <c r="Y63" i="8"/>
  <c r="Y64" i="8"/>
  <c r="Y65" i="8"/>
  <c r="Y66" i="8"/>
  <c r="Y67" i="8"/>
  <c r="Y68" i="8"/>
  <c r="Y69" i="8"/>
  <c r="Y70" i="8"/>
  <c r="Y71" i="8"/>
  <c r="Y72" i="8"/>
  <c r="Y73" i="8"/>
  <c r="Y74" i="8"/>
  <c r="Y75" i="8"/>
  <c r="Y76" i="8"/>
  <c r="Y77" i="8"/>
  <c r="Y78" i="8"/>
  <c r="Y79" i="8"/>
  <c r="Y80" i="8"/>
  <c r="Y82" i="8"/>
  <c r="Y83" i="8"/>
  <c r="Y84" i="8"/>
  <c r="Y86" i="8"/>
  <c r="Y87" i="8"/>
  <c r="Z31" i="8"/>
  <c r="Y31" i="8"/>
  <c r="Z30" i="8"/>
  <c r="Y30" i="8"/>
  <c r="Z29" i="8"/>
  <c r="Y29" i="8"/>
  <c r="Z28" i="8"/>
  <c r="Y28" i="8"/>
  <c r="Z27" i="8"/>
  <c r="Y27" i="8"/>
  <c r="Z26" i="8"/>
  <c r="Y26" i="8"/>
  <c r="Z25" i="8"/>
  <c r="Y25" i="8"/>
  <c r="Z24" i="8"/>
  <c r="Y24" i="8"/>
  <c r="Z23" i="8"/>
  <c r="Y23" i="8"/>
  <c r="Z22" i="8"/>
  <c r="Y22" i="8"/>
  <c r="Z21" i="8"/>
  <c r="Y21" i="8"/>
  <c r="Z20" i="8"/>
  <c r="Y20" i="8"/>
  <c r="Z19" i="8"/>
  <c r="Y19" i="8"/>
  <c r="Z18" i="8"/>
  <c r="Y18" i="8"/>
  <c r="Z17" i="8"/>
  <c r="Y17" i="8"/>
  <c r="Z16" i="8"/>
  <c r="Y16" i="8"/>
  <c r="Z15" i="8"/>
  <c r="Y15" i="8"/>
  <c r="Z14" i="8"/>
  <c r="Y14" i="8"/>
  <c r="Z13" i="8"/>
  <c r="Y13" i="8"/>
  <c r="Z12" i="8"/>
  <c r="Y12" i="8"/>
  <c r="Z11" i="8"/>
  <c r="Y11" i="8"/>
  <c r="Z10" i="8"/>
  <c r="Y10" i="8"/>
  <c r="Z9" i="8"/>
  <c r="Y9" i="8"/>
  <c r="Z8" i="8"/>
  <c r="Y8" i="8"/>
  <c r="Z7" i="8"/>
  <c r="Y7" i="8"/>
  <c r="Z6" i="8"/>
  <c r="Y6" i="8"/>
  <c r="D36" i="9"/>
  <c r="E36" i="9"/>
  <c r="F36" i="9"/>
  <c r="G36" i="9"/>
  <c r="H36" i="9"/>
  <c r="I36" i="9"/>
  <c r="J36" i="9"/>
  <c r="K36" i="9"/>
  <c r="L36" i="9"/>
  <c r="C36" i="9"/>
  <c r="C37" i="9"/>
  <c r="D37" i="9"/>
  <c r="E37" i="9"/>
  <c r="F37" i="9"/>
  <c r="G37" i="9"/>
  <c r="H37" i="9"/>
  <c r="I37" i="9"/>
  <c r="J37" i="9"/>
  <c r="K37" i="9"/>
  <c r="C35" i="9"/>
  <c r="D35" i="9"/>
  <c r="E35" i="9"/>
  <c r="F35" i="9"/>
  <c r="G35" i="9"/>
  <c r="H35" i="9"/>
  <c r="I35" i="9"/>
  <c r="J35" i="9"/>
  <c r="K35" i="9"/>
  <c r="L35" i="9"/>
  <c r="C33" i="9"/>
  <c r="D33" i="9"/>
  <c r="E33" i="9"/>
  <c r="F33" i="9"/>
  <c r="G33" i="9"/>
  <c r="H33" i="9"/>
  <c r="I33" i="9"/>
  <c r="J33" i="9"/>
  <c r="K33" i="9"/>
  <c r="L33" i="9"/>
  <c r="M37" i="9"/>
  <c r="L31" i="9"/>
  <c r="L37" i="9" s="1"/>
  <c r="Y55" i="8"/>
  <c r="Z59" i="8"/>
  <c r="L22" i="12"/>
  <c r="L23" i="12"/>
  <c r="L17" i="12"/>
  <c r="L20" i="12"/>
  <c r="L19" i="12"/>
  <c r="O8" i="4" l="1"/>
  <c r="O14" i="4"/>
  <c r="O7" i="4"/>
  <c r="P19" i="4"/>
  <c r="P6" i="4"/>
  <c r="O13" i="4"/>
  <c r="O6" i="4"/>
  <c r="O19" i="4"/>
  <c r="O16" i="4"/>
  <c r="O9" i="4"/>
  <c r="O15" i="4"/>
  <c r="L18" i="12"/>
  <c r="P15" i="4" l="1"/>
  <c r="P8" i="4"/>
  <c r="P9" i="4"/>
  <c r="P13" i="4"/>
  <c r="P14" i="4"/>
  <c r="P7" i="4"/>
  <c r="Y38" i="8"/>
  <c r="Z38" i="8"/>
  <c r="Z58" i="8"/>
  <c r="Y58" i="8"/>
  <c r="Z52" i="8"/>
  <c r="Y52" i="8"/>
  <c r="Y40" i="8"/>
  <c r="Z40" i="8"/>
  <c r="Z51" i="8"/>
  <c r="Y51" i="8"/>
  <c r="Z45" i="8"/>
  <c r="Y45" i="8"/>
  <c r="Z39" i="8"/>
  <c r="Y39" i="8"/>
  <c r="Z56" i="8"/>
  <c r="Y56" i="8"/>
  <c r="Z50" i="8"/>
  <c r="Y50" i="8"/>
  <c r="Z44" i="8"/>
  <c r="Y44" i="8"/>
  <c r="Z55" i="8"/>
  <c r="Y49" i="8"/>
  <c r="Z49" i="8"/>
  <c r="Y43" i="8"/>
  <c r="Z43" i="8"/>
  <c r="Y37" i="8"/>
  <c r="Z37" i="8"/>
  <c r="Z46" i="8"/>
  <c r="Y46" i="8"/>
  <c r="Z57" i="8"/>
  <c r="Y57" i="8"/>
  <c r="Y54" i="8"/>
  <c r="Z54" i="8"/>
  <c r="Y48" i="8"/>
  <c r="Z48" i="8"/>
  <c r="Y42" i="8"/>
  <c r="Z42" i="8"/>
  <c r="Y36" i="8"/>
  <c r="Z36" i="8"/>
  <c r="Y59" i="8"/>
  <c r="Y53" i="8"/>
  <c r="Z53" i="8"/>
  <c r="Y47" i="8"/>
  <c r="Z47" i="8"/>
  <c r="Y41" i="8"/>
  <c r="Z41" i="8"/>
  <c r="Y35" i="8"/>
  <c r="Z35" i="8"/>
  <c r="Y34" i="8" l="1"/>
  <c r="Z34" i="8" l="1"/>
</calcChain>
</file>

<file path=xl/sharedStrings.xml><?xml version="1.0" encoding="utf-8"?>
<sst xmlns="http://schemas.openxmlformats.org/spreadsheetml/2006/main" count="940" uniqueCount="533">
  <si>
    <t>Assets and Liabilities of the Central Bank</t>
  </si>
  <si>
    <t>Rs. mn</t>
  </si>
  <si>
    <t>Item</t>
  </si>
  <si>
    <t>Assets</t>
  </si>
  <si>
    <t>International Reserves</t>
  </si>
  <si>
    <t>Special Drawing Rights</t>
  </si>
  <si>
    <t>IMF Related Assets</t>
  </si>
  <si>
    <t>Receivables</t>
  </si>
  <si>
    <t>Loans and Advances</t>
  </si>
  <si>
    <t>To Government</t>
  </si>
  <si>
    <t>To Others</t>
  </si>
  <si>
    <t>Other Assets and Accounts</t>
  </si>
  <si>
    <t>Liabilities</t>
  </si>
  <si>
    <t>Capital</t>
  </si>
  <si>
    <t>Currency Issued</t>
  </si>
  <si>
    <t>Notes in Circulation</t>
  </si>
  <si>
    <t>Coins in Circulation</t>
  </si>
  <si>
    <t>Deposits</t>
  </si>
  <si>
    <t>Government</t>
  </si>
  <si>
    <t>Commercial Banks</t>
  </si>
  <si>
    <t>Govt. Agencies and Institutions</t>
  </si>
  <si>
    <t>Other</t>
  </si>
  <si>
    <t>Securities Outstanding</t>
  </si>
  <si>
    <t>Borrowings Abroad</t>
  </si>
  <si>
    <t>Other Liabilities and Accounts</t>
  </si>
  <si>
    <t>Item</t>
  </si>
  <si>
    <t>Profit and Loss Account</t>
  </si>
  <si>
    <t>Total income</t>
  </si>
  <si>
    <t>Interest Income</t>
  </si>
  <si>
    <t>Non-interest Income</t>
  </si>
  <si>
    <t>Total expenses</t>
  </si>
  <si>
    <t>Interest expenses</t>
  </si>
  <si>
    <t>Non-interest expenses</t>
  </si>
  <si>
    <t>Net Interest Income</t>
  </si>
  <si>
    <t>Impairment for Loans &amp; Other Losses</t>
  </si>
  <si>
    <t>Profits Before Tax</t>
  </si>
  <si>
    <t>Profits After Tax</t>
  </si>
  <si>
    <t>Balance Sheet Items</t>
  </si>
  <si>
    <t>Total Assets</t>
  </si>
  <si>
    <t>Cash and Due from Banks</t>
  </si>
  <si>
    <t>Cash and Short-term Funds</t>
  </si>
  <si>
    <t>Balances with Central Bank</t>
  </si>
  <si>
    <t>Placement with Banks, Financial Institutes and Own Head Office</t>
  </si>
  <si>
    <t>Investments</t>
  </si>
  <si>
    <t>Treasury Bills</t>
  </si>
  <si>
    <t>Treasury Bonds</t>
  </si>
  <si>
    <t>Other Government Securities</t>
  </si>
  <si>
    <t>Investment in Associates and Subsidiaries</t>
  </si>
  <si>
    <t>Other Investments</t>
  </si>
  <si>
    <t>Loans and Receivables</t>
  </si>
  <si>
    <t>Gross Loans and Receivables</t>
  </si>
  <si>
    <t>Impairment on Loans</t>
  </si>
  <si>
    <t>Individual Impairment</t>
  </si>
  <si>
    <t>Collective Impairment</t>
  </si>
  <si>
    <t>Loans and Receivables Net</t>
  </si>
  <si>
    <t>Property, Plant and Equipment</t>
  </si>
  <si>
    <t>Other Assets</t>
  </si>
  <si>
    <t>Total Liabilities (Including Equity)</t>
  </si>
  <si>
    <t>Deposits</t>
  </si>
  <si>
    <t>Rupee Deposits</t>
  </si>
  <si>
    <t>Foreign Currency Deposits</t>
  </si>
  <si>
    <t>Borrowings</t>
  </si>
  <si>
    <t>Foreign Currency Borrowings</t>
  </si>
  <si>
    <t>Other Liabilities</t>
  </si>
  <si>
    <t>Equity Capital and Reserves</t>
  </si>
  <si>
    <t>Share Capital/Assigned Capital/Paid-up Capital</t>
  </si>
  <si>
    <t>Statutory Reserve Fund</t>
  </si>
  <si>
    <t>Total Other Reserves</t>
  </si>
  <si>
    <t>Off Balance Sheet Exposures</t>
  </si>
  <si>
    <t>Contingencies</t>
  </si>
  <si>
    <t>Commitments</t>
  </si>
  <si>
    <t>Contra Accounts</t>
  </si>
  <si>
    <t>Foreign Exchange Contracts</t>
  </si>
  <si>
    <t>Liquidity</t>
  </si>
  <si>
    <t>Capital Adequacy</t>
  </si>
  <si>
    <t>Common Equity Tier 1 (CET1) Capital</t>
  </si>
  <si>
    <t>Total Tier 1 Capital</t>
  </si>
  <si>
    <t>Total Capital Base</t>
  </si>
  <si>
    <t>Common Equity Tier 1 (CET1) Capital Ratio, %</t>
  </si>
  <si>
    <t>Total Capital Ratio, %</t>
  </si>
  <si>
    <t>Assets and Liabilities of Licensed commercial Banks</t>
  </si>
  <si>
    <t>Cash in Hand</t>
  </si>
  <si>
    <t>Due from Central Bank</t>
  </si>
  <si>
    <t>Due from Domestic Banks</t>
  </si>
  <si>
    <t>Cash Items in Process of Collection</t>
  </si>
  <si>
    <t>Foreign Currency on Hand and</t>
  </si>
  <si>
    <t>Balances due from Banks Abroad</t>
  </si>
  <si>
    <t>Government Securities</t>
  </si>
  <si>
    <t>Bills Purchased and Discounted</t>
  </si>
  <si>
    <t>Overdrafts</t>
  </si>
  <si>
    <t>Loans</t>
  </si>
  <si>
    <t>Fixed and Other Assets</t>
  </si>
  <si>
    <t>Total</t>
  </si>
  <si>
    <t>Demand Deposits</t>
  </si>
  <si>
    <t>Inter Bank</t>
  </si>
  <si>
    <t>Govt. of Sri Lanka</t>
  </si>
  <si>
    <t>Residents</t>
  </si>
  <si>
    <t>Non Residents</t>
  </si>
  <si>
    <t>Time and Savings Deposits</t>
  </si>
  <si>
    <t>Domestic Inter Bank</t>
  </si>
  <si>
    <t>Foreign</t>
  </si>
  <si>
    <t>Note : Data refer to operations of domestic banking units only</t>
  </si>
  <si>
    <t>Percentage Share</t>
  </si>
  <si>
    <t>Licensed Commercial Banks</t>
  </si>
  <si>
    <t>Savings Deposits</t>
  </si>
  <si>
    <t>Licensed Specialised Banks</t>
  </si>
  <si>
    <t>Co-operative Rural Banks</t>
  </si>
  <si>
    <t>Time Deposits</t>
  </si>
  <si>
    <t>Deposits of Commercial Banks by Ownership</t>
  </si>
  <si>
    <t>Rs. mn</t>
  </si>
  <si>
    <t>Ownership</t>
  </si>
  <si>
    <t>Government</t>
  </si>
  <si>
    <t>Plantation</t>
  </si>
  <si>
    <t>Trading</t>
  </si>
  <si>
    <t>Manufacturing</t>
  </si>
  <si>
    <t>Other Business Institutions</t>
  </si>
  <si>
    <t>Non-Business Institutions</t>
  </si>
  <si>
    <t>Individuals</t>
  </si>
  <si>
    <t>Foreign Currency Deposits</t>
  </si>
  <si>
    <t>Total</t>
  </si>
  <si>
    <t>Rs. mn</t>
  </si>
  <si>
    <t>Item</t>
  </si>
  <si>
    <t>Agriculture and Fishing</t>
  </si>
  <si>
    <t>of which ,</t>
  </si>
  <si>
    <t>Tea</t>
  </si>
  <si>
    <t>Rubber</t>
  </si>
  <si>
    <t>Coconut</t>
  </si>
  <si>
    <t>Paddy</t>
  </si>
  <si>
    <t>Vegetable and Fruit Cultivation, and Minor Food Crops</t>
  </si>
  <si>
    <t>Livestock and Dairy Farming</t>
  </si>
  <si>
    <t>Fisheries</t>
  </si>
  <si>
    <t>Industry</t>
  </si>
  <si>
    <t>Construction</t>
  </si>
  <si>
    <t>Personal Housing including Purchasing/Construction/Repairs</t>
  </si>
  <si>
    <t>Staff Housing</t>
  </si>
  <si>
    <t>Food and Beverages</t>
  </si>
  <si>
    <t>Textiles and Apparel</t>
  </si>
  <si>
    <t>Wood and Wood Products including Furniture</t>
  </si>
  <si>
    <t>Paper and Paper Products</t>
  </si>
  <si>
    <t>Chemical, Petroleum, Pharmaceutical and Healthcare, and Rubber and Plastic Products</t>
  </si>
  <si>
    <t>Non-metallic Mineral Products</t>
  </si>
  <si>
    <t>Basic Metal Products</t>
  </si>
  <si>
    <t>Fabricated Metal Products, Machinery and Transport Equipment</t>
  </si>
  <si>
    <t>Services</t>
  </si>
  <si>
    <t>Wholesale and Retail Trade</t>
  </si>
  <si>
    <t>Tourism</t>
  </si>
  <si>
    <t>Financial and Business Services</t>
  </si>
  <si>
    <t>Transport</t>
  </si>
  <si>
    <t>Communication and Information Technology</t>
  </si>
  <si>
    <t>Printing and Publishing</t>
  </si>
  <si>
    <t>Education</t>
  </si>
  <si>
    <t>Health</t>
  </si>
  <si>
    <t>Shipping, Aviation and Freight Forwarding</t>
  </si>
  <si>
    <t>Consumer Durables</t>
  </si>
  <si>
    <t>Pawning</t>
  </si>
  <si>
    <t>Credit Cards</t>
  </si>
  <si>
    <t>Personal Education</t>
  </si>
  <si>
    <t>Personal Healthcare</t>
  </si>
  <si>
    <t>Number of Bank Branches by Province</t>
  </si>
  <si>
    <t>Numbers</t>
  </si>
  <si>
    <t>Item</t>
  </si>
  <si>
    <t>Western</t>
  </si>
  <si>
    <t>Central</t>
  </si>
  <si>
    <t>Southern</t>
  </si>
  <si>
    <t>Northern</t>
  </si>
  <si>
    <t>Eastern</t>
  </si>
  <si>
    <t>Uva</t>
  </si>
  <si>
    <t>All Island</t>
  </si>
  <si>
    <t>Licensed Commercial Banks</t>
  </si>
  <si>
    <t>Domestic Banks</t>
  </si>
  <si>
    <t>Amana Bank PLC</t>
  </si>
  <si>
    <t>Bank of Ceylon</t>
  </si>
  <si>
    <t>Cargills Bank Ltd</t>
  </si>
  <si>
    <t>Commercial Bank of Ceylon PLC.</t>
  </si>
  <si>
    <t>Hatton National Bank PLC</t>
  </si>
  <si>
    <t>National Development  Bank PLC</t>
  </si>
  <si>
    <t>Nations Trust Bank PLC</t>
  </si>
  <si>
    <t>Pan Asia Banking Corporation PLC</t>
  </si>
  <si>
    <t>People’s Bank</t>
  </si>
  <si>
    <t>Sampath Bank PLC</t>
  </si>
  <si>
    <t>Seylan Bank PLC</t>
  </si>
  <si>
    <t>Union Bank of Colombo PLC</t>
  </si>
  <si>
    <t>Foreign Banks</t>
  </si>
  <si>
    <t>Total</t>
  </si>
  <si>
    <t>Licensed Specialised  Banks</t>
  </si>
  <si>
    <t>National Savings Bank</t>
  </si>
  <si>
    <t>Sanasa Development Bank PLC</t>
  </si>
  <si>
    <t>Sri Lanka Savings Bank Ltd.</t>
  </si>
  <si>
    <t>State Mortgage and Investment Bank</t>
  </si>
  <si>
    <t>Total</t>
  </si>
  <si>
    <t>All Banks</t>
  </si>
  <si>
    <t>Licensed Commercial Banks</t>
  </si>
  <si>
    <t>Domestic Banks</t>
  </si>
  <si>
    <t>Amana Bank PLC</t>
  </si>
  <si>
    <t>Bank of Ceylon</t>
  </si>
  <si>
    <t>Cargills Bank Ltd</t>
  </si>
  <si>
    <t>Commercial Bank of Ceylon PLC.</t>
  </si>
  <si>
    <t>Hatton National Bank PLC</t>
  </si>
  <si>
    <t>National Development  Bank PLC</t>
  </si>
  <si>
    <t>Nations Trust Bank PLC</t>
  </si>
  <si>
    <t>Pan Asia Banking Corporation PLC</t>
  </si>
  <si>
    <t>People’s Bank</t>
  </si>
  <si>
    <t>Sampath Bank PLC</t>
  </si>
  <si>
    <t>Seylan Bank PLC</t>
  </si>
  <si>
    <t>Union Bank of Colombo PLC</t>
  </si>
  <si>
    <t>Foreign Banks</t>
  </si>
  <si>
    <t>Total</t>
  </si>
  <si>
    <t>Licensed Specialised  Banks</t>
  </si>
  <si>
    <t>National Savings Bank</t>
  </si>
  <si>
    <t>Sanasa Development Bank PLC</t>
  </si>
  <si>
    <t>Sri Lanka Savings Bank Ltd.</t>
  </si>
  <si>
    <t>State Mortgage and Investment Bank</t>
  </si>
  <si>
    <t>Total</t>
  </si>
  <si>
    <t>All Banks</t>
  </si>
  <si>
    <t>District</t>
  </si>
  <si>
    <t>Domestic Commercial Banks</t>
  </si>
  <si>
    <t>Licensed Specialized Banks</t>
  </si>
  <si>
    <t>Ampara</t>
  </si>
  <si>
    <t>Anuradhapura</t>
  </si>
  <si>
    <t>Badulla</t>
  </si>
  <si>
    <t>Colombo</t>
  </si>
  <si>
    <t>Galle</t>
  </si>
  <si>
    <t>Gampaha</t>
  </si>
  <si>
    <t>Hambantota</t>
  </si>
  <si>
    <t>Jaffna</t>
  </si>
  <si>
    <t>Kalutara</t>
  </si>
  <si>
    <t>Kandy</t>
  </si>
  <si>
    <t>Kegalle</t>
  </si>
  <si>
    <t>Kilinochchi</t>
  </si>
  <si>
    <t>Kurunegala</t>
  </si>
  <si>
    <t>Mannar</t>
  </si>
  <si>
    <t>Matale</t>
  </si>
  <si>
    <t>Matara</t>
  </si>
  <si>
    <t>Moneragala</t>
  </si>
  <si>
    <t>Mullaitivu</t>
  </si>
  <si>
    <t>Nuwara Eliya</t>
  </si>
  <si>
    <t>Polonnaruwa</t>
  </si>
  <si>
    <t>Puttalam</t>
  </si>
  <si>
    <t>Ratnapura</t>
  </si>
  <si>
    <t>Trincomalee</t>
  </si>
  <si>
    <t>Vavuniya</t>
  </si>
  <si>
    <t>Total</t>
  </si>
  <si>
    <t>Bank Branch Network</t>
  </si>
  <si>
    <t>Name of Bank</t>
  </si>
  <si>
    <t>Domestic Banks</t>
  </si>
  <si>
    <t>Bank of Ceylon</t>
  </si>
  <si>
    <t>Commercial Bank of Ceylon PLC</t>
  </si>
  <si>
    <t>Hatton National Bank PLC</t>
  </si>
  <si>
    <t>National Development Bank PLC</t>
  </si>
  <si>
    <t>Nations Trust Bank PLC</t>
  </si>
  <si>
    <t>Pan Asia Banking Corporation PLC</t>
  </si>
  <si>
    <t>People’s Bank</t>
  </si>
  <si>
    <t>Sampath Bank PLC</t>
  </si>
  <si>
    <t>Seylan Bank PLC</t>
  </si>
  <si>
    <t>Foreign Banks</t>
  </si>
  <si>
    <t>National Savings Bank</t>
  </si>
  <si>
    <t>State Mortgage and Investment Bank</t>
  </si>
  <si>
    <t>Sri Lanka Savings Bank</t>
  </si>
  <si>
    <t>Total Bank Branches</t>
  </si>
  <si>
    <t>District Co-operative Rural Banks</t>
  </si>
  <si>
    <t>Total  Branches (including Rural Banks)</t>
  </si>
  <si>
    <t>Population (’000)</t>
  </si>
  <si>
    <t>Population per Bank Branch</t>
  </si>
  <si>
    <t>No of Branches per 100,000 persons (Density)</t>
  </si>
  <si>
    <t>Total Bank Branches</t>
  </si>
  <si>
    <t>Commercial Bank Branches</t>
  </si>
  <si>
    <t>All Branches (including Rural Banks)</t>
  </si>
  <si>
    <t>Cash and Bank Balances</t>
  </si>
  <si>
    <t>Demand Deposits with Com. Banks</t>
  </si>
  <si>
    <t>Time &amp; Savings Deposits with Com. Banks</t>
  </si>
  <si>
    <t>Deposits with Other Deposit taking Institutions</t>
  </si>
  <si>
    <t>Investments in Govt. of Sri Lanka Securities</t>
  </si>
  <si>
    <t>Debentures</t>
  </si>
  <si>
    <t>Shares in Other Companies</t>
  </si>
  <si>
    <t>Shares in Subsidiary &amp; Associate Companies</t>
  </si>
  <si>
    <t>Investment Properties</t>
  </si>
  <si>
    <t>Provision for decline in value of  investment securities</t>
  </si>
  <si>
    <t>Loans &amp; Advances (Net)</t>
  </si>
  <si>
    <t>Leasing</t>
  </si>
  <si>
    <t>Hire Purchase</t>
  </si>
  <si>
    <t>Real Estate</t>
  </si>
  <si>
    <t>Dues from Subsidiary and Associate Companies</t>
  </si>
  <si>
    <t>Other Loans</t>
  </si>
  <si>
    <t>Loan Loss Provisions and Suspended Interest</t>
  </si>
  <si>
    <t>Trading Stocks</t>
  </si>
  <si>
    <t>Fixed Assets</t>
  </si>
  <si>
    <t>Capital Account</t>
  </si>
  <si>
    <t>Paid-up Capital</t>
  </si>
  <si>
    <t>Retained earnings and Reserves</t>
  </si>
  <si>
    <t>Fixed Deposits</t>
  </si>
  <si>
    <t>Certificate of Deposits</t>
  </si>
  <si>
    <t>Borrowings from</t>
  </si>
  <si>
    <t>Financial Institutions</t>
  </si>
  <si>
    <t>Others</t>
  </si>
  <si>
    <t>Number of Institutions</t>
  </si>
  <si>
    <t>Unit Trusts</t>
  </si>
  <si>
    <t>Total Assets, Rs. bn</t>
  </si>
  <si>
    <t>Asset Allocation</t>
  </si>
  <si>
    <t>Investments in Equities, Rs. bn</t>
  </si>
  <si>
    <t>Share of Total Net Assets, %</t>
  </si>
  <si>
    <t>Investments in Government Securities, Rs. bn</t>
  </si>
  <si>
    <t>No. of Unit Trusts</t>
  </si>
  <si>
    <t>Types of Funds:</t>
  </si>
  <si>
    <t>Number of Balanced Funds</t>
  </si>
  <si>
    <t>Number of Growth Funds</t>
  </si>
  <si>
    <t>Number of Growth &amp; Fixed Income Funds</t>
  </si>
  <si>
    <t>-</t>
  </si>
  <si>
    <t>Number of Index/ Sector Funds</t>
  </si>
  <si>
    <t>Number of Income Funds</t>
  </si>
  <si>
    <t>Number of Gilt Edged Funds</t>
  </si>
  <si>
    <t>Number of Money Market Funds</t>
  </si>
  <si>
    <t>Number of IPO Funds</t>
  </si>
  <si>
    <t>Number of Shariah Funds</t>
  </si>
  <si>
    <t>Number of Dollar Bond Funds</t>
  </si>
  <si>
    <t>No. of Units in Issue, mn</t>
  </si>
  <si>
    <t>NAV per unit</t>
  </si>
  <si>
    <t>Total No. of Unit Holders</t>
  </si>
  <si>
    <t>Summary of Co-operative Rural Banks and Credit Societies</t>
  </si>
  <si>
    <t>No. of Banks</t>
  </si>
  <si>
    <t>Deposits, Rs. mn</t>
  </si>
  <si>
    <t>Loans Outstanding, Rs. mn</t>
  </si>
  <si>
    <t>Agriculture and Animal  Husbandry</t>
  </si>
  <si>
    <t>Small Industries</t>
  </si>
  <si>
    <t>Housing, Electrification and  Water</t>
  </si>
  <si>
    <t>No. of Societies</t>
  </si>
  <si>
    <t>Loans Granted, Rs. mn</t>
  </si>
  <si>
    <t>Agriculture and Animal Husbandry</t>
  </si>
  <si>
    <t>Housing, Electrification and Water</t>
  </si>
  <si>
    <t>Commerce and Other Projects</t>
  </si>
  <si>
    <t>Government and Government Guaranteed Securities</t>
  </si>
  <si>
    <t>Foreign Government and  Non-Government Securities</t>
  </si>
  <si>
    <t>Cash and Bank Balances Abroad(including Treasury Bills)</t>
  </si>
  <si>
    <t>International Organisations, Foreign Governments &amp; Foreign Banking Institutions</t>
  </si>
  <si>
    <t>Paid-up Capital, Reserve Funds and Undistributed Profits</t>
  </si>
  <si>
    <t>Mobilisation of Deposits by Type of Deposit</t>
  </si>
  <si>
    <t>Time &amp; Savings Deposits</t>
  </si>
  <si>
    <t>Local Government and Provincial Councils</t>
  </si>
  <si>
    <t>North Western</t>
  </si>
  <si>
    <t>North Central</t>
  </si>
  <si>
    <t>Sabaragamuwa</t>
  </si>
  <si>
    <t>Housing Development Finance Corporation Bank of Sri Lanka</t>
  </si>
  <si>
    <t>People's Bank</t>
  </si>
  <si>
    <t>Seylan bank PLC</t>
  </si>
  <si>
    <t>Sri Lanka Saving Bank Ltd.</t>
  </si>
  <si>
    <t>Total No. of Branches</t>
  </si>
  <si>
    <t>Population '000</t>
  </si>
  <si>
    <t>Population per Branch</t>
  </si>
  <si>
    <r>
      <t>2022</t>
    </r>
    <r>
      <rPr>
        <vertAlign val="superscript"/>
        <sz val="11"/>
        <color rgb="FF2B2A29"/>
        <rFont val="Calibri"/>
        <family val="2"/>
        <scheme val="minor"/>
      </rPr>
      <t>(a)</t>
    </r>
  </si>
  <si>
    <t>Close-end Funds</t>
  </si>
  <si>
    <t>Thrift &amp; Credit Co-operative Societies</t>
  </si>
  <si>
    <r>
      <t>2023</t>
    </r>
    <r>
      <rPr>
        <vertAlign val="superscript"/>
        <sz val="11"/>
        <color rgb="FF2B2A29"/>
        <rFont val="Calibri"/>
        <family val="2"/>
        <scheme val="minor"/>
      </rPr>
      <t>(a)</t>
    </r>
  </si>
  <si>
    <r>
      <t>Commercial Banks’ Loans and Advances to the Private Sector</t>
    </r>
    <r>
      <rPr>
        <b/>
        <vertAlign val="superscript"/>
        <sz val="11"/>
        <color rgb="FF8C2A70"/>
        <rFont val="Calibri"/>
        <family val="2"/>
        <scheme val="minor"/>
      </rPr>
      <t>(a)(b)</t>
    </r>
  </si>
  <si>
    <t>Securities and Exchange Commission of Sri Lanka</t>
  </si>
  <si>
    <t>Sanasa Federation</t>
  </si>
  <si>
    <t>Central Bank of Sri Lanka</t>
  </si>
  <si>
    <t xml:space="preserve">Bank Branches and Banking Density by District </t>
  </si>
  <si>
    <r>
      <t>DFCC Bank PLC</t>
    </r>
    <r>
      <rPr>
        <vertAlign val="superscript"/>
        <sz val="11"/>
        <rFont val="Calibri"/>
        <family val="2"/>
        <scheme val="minor"/>
      </rPr>
      <t xml:space="preserve"> (a)</t>
    </r>
  </si>
  <si>
    <r>
      <t>Banking Density Index</t>
    </r>
    <r>
      <rPr>
        <vertAlign val="superscript"/>
        <sz val="11"/>
        <rFont val="Calibri"/>
        <family val="2"/>
        <scheme val="minor"/>
      </rPr>
      <t xml:space="preserve"> (d)</t>
    </r>
  </si>
  <si>
    <t>Rs. Mn.</t>
  </si>
  <si>
    <r>
      <t>Pradeshiya Sanwardana Bank</t>
    </r>
    <r>
      <rPr>
        <vertAlign val="superscript"/>
        <sz val="11"/>
        <rFont val="Calibri"/>
        <family val="2"/>
        <scheme val="minor"/>
      </rPr>
      <t xml:space="preserve"> (b)</t>
    </r>
  </si>
  <si>
    <r>
      <t>Foreign Banks</t>
    </r>
    <r>
      <rPr>
        <vertAlign val="superscript"/>
        <sz val="11"/>
        <rFont val="Calibri"/>
        <family val="2"/>
        <scheme val="minor"/>
      </rPr>
      <t xml:space="preserve"> (c)</t>
    </r>
  </si>
  <si>
    <t>(d)</t>
  </si>
  <si>
    <t xml:space="preserve">(a) </t>
  </si>
  <si>
    <t>Provisional</t>
  </si>
  <si>
    <t>(a)</t>
  </si>
  <si>
    <t>(b)</t>
  </si>
  <si>
    <t>Revised</t>
  </si>
  <si>
    <t>(c)</t>
  </si>
  <si>
    <t>Comprises only the data of 423 member societies of SANASA Federation</t>
  </si>
  <si>
    <t>(e)</t>
  </si>
  <si>
    <t>(f)</t>
  </si>
  <si>
    <t>Demand, Savings and Time Deposits of all Institutions.</t>
  </si>
  <si>
    <t>Includes Interbank Deposits</t>
  </si>
  <si>
    <t>Foreign Banks - Citi Bank N.A., Deutsche Bank AG, Habib Bank Ltd, Indian Bank, Indian Overseas Bank, MCB Ltd., Public Bank Berhard, Standard Chartered Bank Ltd., State Bank of India, Bank of China Ltd. and Hongkong &amp; Shanghai Banking Corporation Ltd.</t>
  </si>
  <si>
    <t>No. of Bank Branches per 100,000 persons</t>
  </si>
  <si>
    <t>Banks which are not in operation now</t>
  </si>
  <si>
    <t>Before December 2021 only Pawning Advances were considered</t>
  </si>
  <si>
    <t>Before December 2021 consist of repossessed items</t>
  </si>
  <si>
    <t>Other Manufactured Products</t>
  </si>
  <si>
    <t>Total credit to the private sector as per the Quarterly Survey differ from that in the Monetary Survey due to differences in the compilation methodologies.</t>
  </si>
  <si>
    <t>07. FINANCIAL SECTOR PERFORMANCE</t>
  </si>
  <si>
    <t>TABLE 7.1</t>
  </si>
  <si>
    <t>TABLE 7.11</t>
  </si>
  <si>
    <t>TABLE 7.2</t>
  </si>
  <si>
    <t>TABLE 7.3</t>
  </si>
  <si>
    <t>TABLE 7.4</t>
  </si>
  <si>
    <t>TABLE 7.5</t>
  </si>
  <si>
    <t>TABLE 7.6</t>
  </si>
  <si>
    <t>TABLE 7.7</t>
  </si>
  <si>
    <t>TABLE 7.8</t>
  </si>
  <si>
    <t>TABLE 7.9</t>
  </si>
  <si>
    <t>TABLE 7.10</t>
  </si>
  <si>
    <t>TABLE 7.12</t>
  </si>
  <si>
    <r>
      <t>149,107</t>
    </r>
    <r>
      <rPr>
        <vertAlign val="superscript"/>
        <sz val="10"/>
        <color rgb="FF2B2A29"/>
        <rFont val="Calibri"/>
        <family val="2"/>
        <scheme val="minor"/>
      </rPr>
      <t>(c)</t>
    </r>
  </si>
  <si>
    <r>
      <t>62,913</t>
    </r>
    <r>
      <rPr>
        <vertAlign val="superscript"/>
        <sz val="10"/>
        <color rgb="FF2B2A29"/>
        <rFont val="Calibri"/>
        <family val="2"/>
        <scheme val="minor"/>
      </rPr>
      <t>(c)</t>
    </r>
  </si>
  <si>
    <r>
      <t>As at 31</t>
    </r>
    <r>
      <rPr>
        <vertAlign val="superscript"/>
        <sz val="10"/>
        <rFont val="Calibri"/>
        <family val="2"/>
        <scheme val="minor"/>
      </rPr>
      <t>st</t>
    </r>
    <r>
      <rPr>
        <sz val="10"/>
        <rFont val="Calibri"/>
        <family val="2"/>
        <scheme val="minor"/>
      </rPr>
      <t xml:space="preserve"> March</t>
    </r>
  </si>
  <si>
    <r>
      <t>Lankaputhra Development Bank Ltd was merged with Pradeshiya Sanwardana Bank on 01</t>
    </r>
    <r>
      <rPr>
        <vertAlign val="superscript"/>
        <sz val="10"/>
        <rFont val="Calibri"/>
        <family val="2"/>
        <scheme val="minor"/>
      </rPr>
      <t>st</t>
    </r>
    <r>
      <rPr>
        <sz val="10"/>
        <rFont val="Calibri"/>
        <family val="2"/>
        <scheme val="minor"/>
      </rPr>
      <t xml:space="preserve"> April 2019.</t>
    </r>
  </si>
  <si>
    <r>
      <t>Lankaputhra Development Bank Ltd. was merged with Pradeshiya Sanwardhana Bank on 01</t>
    </r>
    <r>
      <rPr>
        <vertAlign val="superscript"/>
        <sz val="10"/>
        <rFont val="Calibri"/>
        <family val="2"/>
        <scheme val="minor"/>
      </rPr>
      <t>st</t>
    </r>
    <r>
      <rPr>
        <sz val="10"/>
        <rFont val="Calibri"/>
        <family val="2"/>
        <scheme val="minor"/>
      </rPr>
      <t xml:space="preserve"> April 2019.</t>
    </r>
  </si>
  <si>
    <r>
      <t>DFCC Bank and DFCC Vardhana Bank were amalgamated on 01</t>
    </r>
    <r>
      <rPr>
        <vertAlign val="superscript"/>
        <sz val="10"/>
        <rFont val="Calibri"/>
        <family val="2"/>
        <scheme val="minor"/>
      </rPr>
      <t>st</t>
    </r>
    <r>
      <rPr>
        <sz val="10"/>
        <rFont val="Calibri"/>
        <family val="2"/>
        <scheme val="minor"/>
      </rPr>
      <t xml:space="preserve"> October 2015 and DFCC Bank PLC was established.</t>
    </r>
  </si>
  <si>
    <r>
      <t>Lankaputhra Development Bank Ltd. was merged with Pradeshiya Sanwardana Bank on 01</t>
    </r>
    <r>
      <rPr>
        <vertAlign val="superscript"/>
        <sz val="10"/>
        <rFont val="Calibri"/>
        <family val="2"/>
        <scheme val="minor"/>
      </rPr>
      <t>st</t>
    </r>
    <r>
      <rPr>
        <sz val="10"/>
        <rFont val="Calibri"/>
        <family val="2"/>
        <scheme val="minor"/>
      </rPr>
      <t xml:space="preserve"> April 2019.</t>
    </r>
  </si>
  <si>
    <r>
      <t>Personal Loans and Advances</t>
    </r>
    <r>
      <rPr>
        <b/>
        <vertAlign val="superscript"/>
        <sz val="10"/>
        <color rgb="FF8C2A70"/>
        <rFont val="Calibri"/>
        <family val="2"/>
        <scheme val="minor"/>
      </rPr>
      <t xml:space="preserve"> (e)</t>
    </r>
  </si>
  <si>
    <r>
      <t>Total</t>
    </r>
    <r>
      <rPr>
        <b/>
        <vertAlign val="superscript"/>
        <sz val="10"/>
        <color rgb="FF8C2A70"/>
        <rFont val="Calibri"/>
        <family val="2"/>
        <scheme val="minor"/>
      </rPr>
      <t xml:space="preserve"> (f)</t>
    </r>
  </si>
  <si>
    <r>
      <t>Financial Institutions</t>
    </r>
    <r>
      <rPr>
        <vertAlign val="superscript"/>
        <sz val="10"/>
        <color rgb="FF2B2A29"/>
        <rFont val="Calibri"/>
        <family val="2"/>
        <scheme val="minor"/>
      </rPr>
      <t xml:space="preserve"> (b)</t>
    </r>
  </si>
  <si>
    <t xml:space="preserve">Source: </t>
  </si>
  <si>
    <t xml:space="preserve">Sources: </t>
  </si>
  <si>
    <r>
      <t>2024</t>
    </r>
    <r>
      <rPr>
        <vertAlign val="superscript"/>
        <sz val="11"/>
        <color rgb="FF2B2A29"/>
        <rFont val="Calibri"/>
        <family val="2"/>
        <scheme val="minor"/>
      </rPr>
      <t>(b)</t>
    </r>
  </si>
  <si>
    <r>
      <t>31,307</t>
    </r>
    <r>
      <rPr>
        <vertAlign val="superscript"/>
        <sz val="10"/>
        <color rgb="FF2B2A29"/>
        <rFont val="Calibri"/>
        <family val="2"/>
        <scheme val="minor"/>
      </rPr>
      <t>(c)</t>
    </r>
  </si>
  <si>
    <r>
      <t>40,586</t>
    </r>
    <r>
      <rPr>
        <vertAlign val="superscript"/>
        <sz val="10"/>
        <color rgb="FF2B2A29"/>
        <rFont val="Calibri"/>
        <family val="2"/>
        <scheme val="minor"/>
      </rPr>
      <t>(c)</t>
    </r>
  </si>
  <si>
    <r>
      <t>903,767</t>
    </r>
    <r>
      <rPr>
        <vertAlign val="superscript"/>
        <sz val="10"/>
        <color rgb="FF2B2A29"/>
        <rFont val="Calibri"/>
        <family val="2"/>
        <scheme val="minor"/>
      </rPr>
      <t>(c)</t>
    </r>
  </si>
  <si>
    <r>
      <t>1,015,860</t>
    </r>
    <r>
      <rPr>
        <vertAlign val="superscript"/>
        <sz val="10"/>
        <color rgb="FF2B2A29"/>
        <rFont val="Calibri"/>
        <family val="2"/>
        <scheme val="minor"/>
      </rPr>
      <t>(c)</t>
    </r>
  </si>
  <si>
    <t>Finance Companies</t>
  </si>
  <si>
    <t>Based on financial information prepared in accordance with Sri Lanka Accounting Standards.</t>
  </si>
  <si>
    <r>
      <t>30,924</t>
    </r>
    <r>
      <rPr>
        <vertAlign val="superscript"/>
        <sz val="10"/>
        <color rgb="FF2B2A29"/>
        <rFont val="Calibri"/>
        <family val="2"/>
        <scheme val="minor"/>
      </rPr>
      <t>(d)</t>
    </r>
  </si>
  <si>
    <r>
      <t>15,907</t>
    </r>
    <r>
      <rPr>
        <vertAlign val="superscript"/>
        <sz val="10"/>
        <color rgb="FF2B2A29"/>
        <rFont val="Calibri"/>
        <family val="2"/>
        <scheme val="minor"/>
      </rPr>
      <t>(d)</t>
    </r>
  </si>
  <si>
    <r>
      <t>15,149</t>
    </r>
    <r>
      <rPr>
        <vertAlign val="superscript"/>
        <sz val="10"/>
        <color rgb="FF2B2A29"/>
        <rFont val="Calibri"/>
        <family val="2"/>
        <scheme val="minor"/>
      </rPr>
      <t>(d)</t>
    </r>
  </si>
  <si>
    <r>
      <t>15</t>
    </r>
    <r>
      <rPr>
        <vertAlign val="superscript"/>
        <sz val="10"/>
        <color rgb="FF2B2A29"/>
        <rFont val="Calibri"/>
        <family val="2"/>
        <scheme val="minor"/>
      </rPr>
      <t>(e)</t>
    </r>
  </si>
  <si>
    <r>
      <t>71,407</t>
    </r>
    <r>
      <rPr>
        <vertAlign val="superscript"/>
        <sz val="10"/>
        <color rgb="FF2B2A29"/>
        <rFont val="Calibri"/>
        <family val="2"/>
        <scheme val="minor"/>
      </rPr>
      <t>(f)</t>
    </r>
  </si>
  <si>
    <r>
      <t>95,659</t>
    </r>
    <r>
      <rPr>
        <vertAlign val="superscript"/>
        <sz val="10"/>
        <color rgb="FF2B2A29"/>
        <rFont val="Calibri"/>
        <family val="2"/>
        <scheme val="minor"/>
      </rPr>
      <t>(f)</t>
    </r>
  </si>
  <si>
    <r>
      <t>15,117</t>
    </r>
    <r>
      <rPr>
        <vertAlign val="superscript"/>
        <sz val="10"/>
        <color rgb="FF2B2A29"/>
        <rFont val="Calibri"/>
        <family val="2"/>
        <scheme val="minor"/>
      </rPr>
      <t>(d)</t>
    </r>
  </si>
  <si>
    <r>
      <t>11,343</t>
    </r>
    <r>
      <rPr>
        <vertAlign val="superscript"/>
        <sz val="10"/>
        <color rgb="FF2B2A29"/>
        <rFont val="Calibri"/>
        <family val="2"/>
        <scheme val="minor"/>
      </rPr>
      <t>(d)</t>
    </r>
  </si>
  <si>
    <r>
      <t>10,803</t>
    </r>
    <r>
      <rPr>
        <vertAlign val="superscript"/>
        <sz val="10"/>
        <color rgb="FF2B2A29"/>
        <rFont val="Calibri"/>
        <family val="2"/>
        <scheme val="minor"/>
      </rPr>
      <t>(d)</t>
    </r>
  </si>
  <si>
    <r>
      <t>259</t>
    </r>
    <r>
      <rPr>
        <vertAlign val="superscript"/>
        <sz val="10"/>
        <color rgb="FF2B2A29"/>
        <rFont val="Calibri"/>
        <family val="2"/>
        <scheme val="minor"/>
      </rPr>
      <t>(e)</t>
    </r>
  </si>
  <si>
    <r>
      <t>316</t>
    </r>
    <r>
      <rPr>
        <vertAlign val="superscript"/>
        <sz val="10"/>
        <color rgb="FF2B2A29"/>
        <rFont val="Calibri"/>
        <family val="2"/>
        <scheme val="minor"/>
      </rPr>
      <t>(e)</t>
    </r>
  </si>
  <si>
    <r>
      <t>77,700</t>
    </r>
    <r>
      <rPr>
        <vertAlign val="superscript"/>
        <sz val="10"/>
        <color rgb="FF2B2A29"/>
        <rFont val="Calibri"/>
        <family val="2"/>
        <scheme val="minor"/>
      </rPr>
      <t>(f)</t>
    </r>
  </si>
  <si>
    <r>
      <t>87,767</t>
    </r>
    <r>
      <rPr>
        <vertAlign val="superscript"/>
        <sz val="10"/>
        <color rgb="FF2B2A29"/>
        <rFont val="Calibri"/>
        <family val="2"/>
        <scheme val="minor"/>
      </rPr>
      <t>(f)</t>
    </r>
  </si>
  <si>
    <t>(g)</t>
  </si>
  <si>
    <r>
      <t>46,042</t>
    </r>
    <r>
      <rPr>
        <vertAlign val="superscript"/>
        <sz val="10"/>
        <color rgb="FF2B2A29"/>
        <rFont val="Calibri"/>
        <family val="2"/>
        <scheme val="minor"/>
      </rPr>
      <t>(f)</t>
    </r>
  </si>
  <si>
    <r>
      <t>27,250</t>
    </r>
    <r>
      <rPr>
        <vertAlign val="superscript"/>
        <sz val="10"/>
        <color rgb="FF2B2A29"/>
        <rFont val="Calibri"/>
        <family val="2"/>
        <scheme val="minor"/>
      </rPr>
      <t>(f)</t>
    </r>
  </si>
  <si>
    <r>
      <t>25,189</t>
    </r>
    <r>
      <rPr>
        <vertAlign val="superscript"/>
        <sz val="10"/>
        <color rgb="FF2B2A29"/>
        <rFont val="Calibri"/>
        <family val="2"/>
        <scheme val="minor"/>
      </rPr>
      <t>(f)</t>
    </r>
  </si>
  <si>
    <r>
      <t>16,408</t>
    </r>
    <r>
      <rPr>
        <vertAlign val="superscript"/>
        <sz val="10"/>
        <color rgb="FF2B2A29"/>
        <rFont val="Calibri"/>
        <family val="2"/>
        <scheme val="minor"/>
      </rPr>
      <t>(f)</t>
    </r>
  </si>
  <si>
    <r>
      <t>34</t>
    </r>
    <r>
      <rPr>
        <vertAlign val="superscript"/>
        <sz val="10"/>
        <rFont val="Calibri"/>
        <family val="2"/>
        <scheme val="minor"/>
      </rPr>
      <t>(e)</t>
    </r>
  </si>
  <si>
    <r>
      <t>2024</t>
    </r>
    <r>
      <rPr>
        <vertAlign val="superscript"/>
        <sz val="11"/>
        <color rgb="FF2B2A29"/>
        <rFont val="Calibri"/>
        <family val="2"/>
        <scheme val="minor"/>
      </rPr>
      <t>(a)</t>
    </r>
  </si>
  <si>
    <t>Cash and Cash Equivalents</t>
  </si>
  <si>
    <t>Deposits in Financial Institutions</t>
  </si>
  <si>
    <t>Securities Purchased under Resale Agreements</t>
  </si>
  <si>
    <t>Investment Properties and Real Estates</t>
  </si>
  <si>
    <t>Loans and Advances (Net)</t>
  </si>
  <si>
    <t>Classified as Stage 01</t>
  </si>
  <si>
    <t>Classified as Stage 02</t>
  </si>
  <si>
    <t>Classified as Stage 03</t>
  </si>
  <si>
    <t>Liabilities and Equity</t>
  </si>
  <si>
    <t>Equity</t>
  </si>
  <si>
    <t>Non-Bank Financial Institutions</t>
  </si>
  <si>
    <t>Excluding ETI Finance Ltd, currently under liquidation</t>
  </si>
  <si>
    <t>Selected Financial Highlights of Licensed Banks</t>
  </si>
  <si>
    <t>Commercial Banks’ Loans and Advances to the Private Sector</t>
  </si>
  <si>
    <t>Table/ Sheet no.</t>
  </si>
  <si>
    <t>Table Name</t>
  </si>
  <si>
    <t>Before Adopting the Sri Lanka Accounting Standards (SLAS)</t>
  </si>
  <si>
    <r>
      <t>Non-Bank Financial Institutions</t>
    </r>
    <r>
      <rPr>
        <b/>
        <vertAlign val="superscript"/>
        <sz val="11"/>
        <color rgb="FF8C2A70"/>
        <rFont val="Calibri"/>
        <family val="2"/>
        <scheme val="minor"/>
      </rPr>
      <t>(a)</t>
    </r>
  </si>
  <si>
    <t>After Adopting SLAS</t>
  </si>
  <si>
    <r>
      <t>37</t>
    </r>
    <r>
      <rPr>
        <b/>
        <vertAlign val="superscript"/>
        <sz val="10"/>
        <color rgb="FF2B2A29"/>
        <rFont val="Calibri"/>
        <family val="2"/>
        <scheme val="minor"/>
      </rPr>
      <t>(e)</t>
    </r>
  </si>
  <si>
    <t>Total Stock of High-Quality Liquid Assets</t>
  </si>
  <si>
    <t>Batticaloa</t>
  </si>
  <si>
    <t xml:space="preserve">(c) </t>
  </si>
  <si>
    <r>
      <t>Thrift and Credit Co-operative  Societies</t>
    </r>
    <r>
      <rPr>
        <b/>
        <vertAlign val="superscript"/>
        <sz val="10"/>
        <color rgb="FF8C2A70"/>
        <rFont val="Calibri"/>
        <family val="2"/>
        <scheme val="minor"/>
      </rPr>
      <t xml:space="preserve">(d)(e) </t>
    </r>
  </si>
  <si>
    <r>
      <t>2025</t>
    </r>
    <r>
      <rPr>
        <vertAlign val="superscript"/>
        <sz val="11"/>
        <color rgb="FF2B2A29"/>
        <rFont val="Calibri"/>
        <family val="2"/>
        <scheme val="minor"/>
      </rPr>
      <t>(c)</t>
    </r>
  </si>
  <si>
    <r>
      <t>2025</t>
    </r>
    <r>
      <rPr>
        <vertAlign val="superscript"/>
        <sz val="11"/>
        <color rgb="FF2B2A29"/>
        <rFont val="Calibri"/>
        <family val="2"/>
        <scheme val="minor"/>
      </rPr>
      <t>(b)</t>
    </r>
  </si>
  <si>
    <r>
      <t>End 2024</t>
    </r>
    <r>
      <rPr>
        <b/>
        <vertAlign val="superscript"/>
        <sz val="10"/>
        <color rgb="FF8C2A70"/>
        <rFont val="Calibri"/>
        <family val="2"/>
        <scheme val="minor"/>
      </rPr>
      <t>(a)</t>
    </r>
  </si>
  <si>
    <r>
      <t>2013</t>
    </r>
    <r>
      <rPr>
        <vertAlign val="superscript"/>
        <sz val="11"/>
        <color rgb="FF2B2A29"/>
        <rFont val="Calibri"/>
        <family val="2"/>
        <scheme val="minor"/>
      </rPr>
      <t>(a)</t>
    </r>
  </si>
  <si>
    <r>
      <t>2014</t>
    </r>
    <r>
      <rPr>
        <vertAlign val="superscript"/>
        <sz val="11"/>
        <color rgb="FF2B2A29"/>
        <rFont val="Calibri"/>
        <family val="2"/>
        <scheme val="minor"/>
      </rPr>
      <t>(a)</t>
    </r>
  </si>
  <si>
    <r>
      <t>2015</t>
    </r>
    <r>
      <rPr>
        <vertAlign val="superscript"/>
        <sz val="11"/>
        <color rgb="FF2B2A29"/>
        <rFont val="Calibri"/>
        <family val="2"/>
        <scheme val="minor"/>
      </rPr>
      <t>(a)</t>
    </r>
  </si>
  <si>
    <r>
      <t>2016</t>
    </r>
    <r>
      <rPr>
        <vertAlign val="superscript"/>
        <sz val="11"/>
        <color rgb="FF2B2A29"/>
        <rFont val="Calibri"/>
        <family val="2"/>
        <scheme val="minor"/>
      </rPr>
      <t>(a)</t>
    </r>
  </si>
  <si>
    <r>
      <t>2017</t>
    </r>
    <r>
      <rPr>
        <vertAlign val="superscript"/>
        <sz val="11"/>
        <color rgb="FF2B2A29"/>
        <rFont val="Calibri"/>
        <family val="2"/>
        <scheme val="minor"/>
      </rPr>
      <t>(a)</t>
    </r>
  </si>
  <si>
    <r>
      <t>2018</t>
    </r>
    <r>
      <rPr>
        <vertAlign val="superscript"/>
        <sz val="11"/>
        <color rgb="FF2B2A29"/>
        <rFont val="Calibri"/>
        <family val="2"/>
        <scheme val="minor"/>
      </rPr>
      <t>(a)</t>
    </r>
  </si>
  <si>
    <r>
      <t>2019</t>
    </r>
    <r>
      <rPr>
        <vertAlign val="superscript"/>
        <sz val="11"/>
        <color rgb="FF2B2A29"/>
        <rFont val="Calibri"/>
        <family val="2"/>
        <scheme val="minor"/>
      </rPr>
      <t>(a)</t>
    </r>
  </si>
  <si>
    <r>
      <t>2020</t>
    </r>
    <r>
      <rPr>
        <vertAlign val="superscript"/>
        <sz val="11"/>
        <color rgb="FF2B2A29"/>
        <rFont val="Calibri"/>
        <family val="2"/>
        <scheme val="minor"/>
      </rPr>
      <t>(a)</t>
    </r>
  </si>
  <si>
    <r>
      <t>2021</t>
    </r>
    <r>
      <rPr>
        <vertAlign val="superscript"/>
        <sz val="11"/>
        <color rgb="FF2B2A29"/>
        <rFont val="Calibri"/>
        <family val="2"/>
        <scheme val="minor"/>
      </rPr>
      <t>(a)</t>
    </r>
  </si>
  <si>
    <r>
      <t>51,977</t>
    </r>
    <r>
      <rPr>
        <vertAlign val="superscript"/>
        <sz val="10"/>
        <color rgb="FF2B2A29"/>
        <rFont val="Calibri"/>
        <family val="2"/>
        <scheme val="minor"/>
      </rPr>
      <t>(c)</t>
    </r>
  </si>
  <si>
    <r>
      <t>No. of Finance Companies</t>
    </r>
    <r>
      <rPr>
        <b/>
        <vertAlign val="superscript"/>
        <sz val="10"/>
        <rFont val="Calibri"/>
        <family val="2"/>
        <scheme val="minor"/>
      </rPr>
      <t xml:space="preserve"> (f)</t>
    </r>
  </si>
  <si>
    <r>
      <t>Pawning Advances and Gold Loans</t>
    </r>
    <r>
      <rPr>
        <vertAlign val="superscript"/>
        <sz val="10"/>
        <color rgb="FF2B2A29"/>
        <rFont val="Calibri"/>
        <family val="2"/>
        <scheme val="minor"/>
      </rPr>
      <t>(d)</t>
    </r>
  </si>
  <si>
    <r>
      <t>Vehicle and Other Equipment for Sale</t>
    </r>
    <r>
      <rPr>
        <vertAlign val="superscript"/>
        <sz val="10"/>
        <color rgb="FF2B2A29"/>
        <rFont val="Calibri"/>
        <family val="2"/>
        <scheme val="minor"/>
      </rPr>
      <t>(e)</t>
    </r>
  </si>
  <si>
    <r>
      <t>2025</t>
    </r>
    <r>
      <rPr>
        <b/>
        <vertAlign val="superscript"/>
        <sz val="10"/>
        <color rgb="FF8C2A70"/>
        <rFont val="Calibri"/>
        <family val="2"/>
        <scheme val="minor"/>
      </rPr>
      <t>(f)</t>
    </r>
  </si>
  <si>
    <t>Number of Gilt Funds</t>
  </si>
  <si>
    <r>
      <t>2025</t>
    </r>
    <r>
      <rPr>
        <vertAlign val="superscript"/>
        <sz val="11"/>
        <color rgb="FF2B2A29"/>
        <rFont val="Calibri"/>
        <family val="2"/>
        <scheme val="minor"/>
      </rPr>
      <t>(a)</t>
    </r>
  </si>
  <si>
    <r>
      <t>2025</t>
    </r>
    <r>
      <rPr>
        <vertAlign val="superscript"/>
        <sz val="11"/>
        <color rgb="FF2B2A29"/>
        <rFont val="Calibri"/>
        <family val="2"/>
        <scheme val="minor"/>
      </rPr>
      <t xml:space="preserve"> (a)</t>
    </r>
  </si>
  <si>
    <t>Includes loans, overdrafts, bills discounted and purchased, and excludes cash items in the process of collection.</t>
  </si>
  <si>
    <t>Excludes personal housing loans, which have been included under ‘Construction’ classified under ‘Industry’ and includes Safety Net Scheme related loans.</t>
  </si>
  <si>
    <t>Based on the Monthly Survey of Commercial Banks’ Loans and Advances to the Private Sector. This survey was commenced in April 2025, by replacing the Quarterly Survey of Commercial Banks’ Loans and Advances to the Private Sector. Accordingly, direct comparisons between the new Monthly Survey data and the earlier quarterly series are not appropriate, as variations in growth patterns across sub sectors during the transition period largely reflect reclassifications introduced at the bank level.</t>
  </si>
  <si>
    <r>
      <t>Dec 2024</t>
    </r>
    <r>
      <rPr>
        <vertAlign val="superscript"/>
        <sz val="11"/>
        <color rgb="FF2B2A29"/>
        <rFont val="Calibri"/>
        <family val="2"/>
        <scheme val="minor"/>
      </rPr>
      <t xml:space="preserve"> (c)</t>
    </r>
  </si>
  <si>
    <r>
      <rPr>
        <sz val="11"/>
        <color rgb="FF2B2A29"/>
        <rFont val="Calibri"/>
        <family val="2"/>
        <scheme val="minor"/>
      </rPr>
      <t>Dec 2025</t>
    </r>
    <r>
      <rPr>
        <vertAlign val="superscript"/>
        <sz val="11"/>
        <color rgb="FF2B2A29"/>
        <rFont val="Calibri"/>
        <family val="2"/>
        <scheme val="minor"/>
      </rPr>
      <t>(d)</t>
    </r>
  </si>
  <si>
    <t>Total Impairment made against Loans and Receivables</t>
  </si>
  <si>
    <r>
      <t>Total</t>
    </r>
    <r>
      <rPr>
        <b/>
        <vertAlign val="superscript"/>
        <sz val="10"/>
        <color rgb="FF8C2A70"/>
        <rFont val="Calibri"/>
        <family val="2"/>
        <scheme val="minor"/>
      </rPr>
      <t>(g)</t>
    </r>
  </si>
  <si>
    <t>Financial details presented are solely to the Federation but not the combined number of all other members.</t>
  </si>
  <si>
    <r>
      <t>End 2021</t>
    </r>
    <r>
      <rPr>
        <b/>
        <vertAlign val="superscript"/>
        <sz val="10"/>
        <color rgb="FF8C2A70"/>
        <rFont val="Calibri"/>
        <family val="2"/>
        <scheme val="minor"/>
      </rPr>
      <t>(a)</t>
    </r>
  </si>
  <si>
    <r>
      <t>End 2022</t>
    </r>
    <r>
      <rPr>
        <b/>
        <vertAlign val="superscript"/>
        <sz val="10"/>
        <color rgb="FF8C2A70"/>
        <rFont val="Calibri"/>
        <family val="2"/>
        <scheme val="minor"/>
      </rPr>
      <t>(a)</t>
    </r>
  </si>
  <si>
    <r>
      <t xml:space="preserve">DFCC Bank PLC </t>
    </r>
    <r>
      <rPr>
        <vertAlign val="superscript"/>
        <sz val="10"/>
        <color rgb="FF2B2A29"/>
        <rFont val="Calibri"/>
        <family val="2"/>
        <scheme val="minor"/>
      </rPr>
      <t>(b)</t>
    </r>
  </si>
  <si>
    <r>
      <t xml:space="preserve">Pradeshiya Sanwardana Bank </t>
    </r>
    <r>
      <rPr>
        <vertAlign val="superscript"/>
        <sz val="10"/>
        <color rgb="FF2B2A29"/>
        <rFont val="Calibri"/>
        <family val="2"/>
        <scheme val="minor"/>
      </rPr>
      <t>(c)</t>
    </r>
  </si>
  <si>
    <r>
      <t>End 2023</t>
    </r>
    <r>
      <rPr>
        <b/>
        <vertAlign val="superscript"/>
        <sz val="10"/>
        <color rgb="FF8C2A70"/>
        <rFont val="Calibri"/>
        <family val="2"/>
        <scheme val="minor"/>
      </rPr>
      <t>(a)</t>
    </r>
  </si>
  <si>
    <r>
      <t>DFCC Bank PLC</t>
    </r>
    <r>
      <rPr>
        <vertAlign val="superscript"/>
        <sz val="10"/>
        <color rgb="FF2B2A29"/>
        <rFont val="Calibri"/>
        <family val="2"/>
        <scheme val="minor"/>
      </rPr>
      <t xml:space="preserve"> (b)</t>
    </r>
  </si>
  <si>
    <r>
      <t>2022</t>
    </r>
    <r>
      <rPr>
        <b/>
        <vertAlign val="superscript"/>
        <sz val="10"/>
        <color rgb="FF8C2A70"/>
        <rFont val="Calibri"/>
        <family val="2"/>
        <scheme val="minor"/>
      </rPr>
      <t xml:space="preserve">(e) </t>
    </r>
  </si>
  <si>
    <r>
      <t>2023</t>
    </r>
    <r>
      <rPr>
        <b/>
        <vertAlign val="superscript"/>
        <sz val="10"/>
        <color rgb="FF8C2A70"/>
        <rFont val="Calibri"/>
        <family val="2"/>
        <scheme val="minor"/>
      </rPr>
      <t xml:space="preserve">(e) </t>
    </r>
  </si>
  <si>
    <r>
      <t>2024</t>
    </r>
    <r>
      <rPr>
        <b/>
        <vertAlign val="superscript"/>
        <sz val="10"/>
        <color rgb="FF8C2A70"/>
        <rFont val="Calibri"/>
        <family val="2"/>
        <scheme val="minor"/>
      </rPr>
      <t xml:space="preserve">(e)  </t>
    </r>
  </si>
  <si>
    <r>
      <t>End 2025</t>
    </r>
    <r>
      <rPr>
        <b/>
        <vertAlign val="superscript"/>
        <sz val="10"/>
        <color rgb="FF8C2A70"/>
        <rFont val="Calibri"/>
        <family val="2"/>
        <scheme val="minor"/>
      </rPr>
      <t>(d)</t>
    </r>
  </si>
  <si>
    <t>2024 and 2025 information for "Thrift and Credit Co-operative  Societies" are non audited.</t>
  </si>
  <si>
    <r>
      <t>2024</t>
    </r>
    <r>
      <rPr>
        <vertAlign val="superscript"/>
        <sz val="11"/>
        <color rgb="FF2B2A29"/>
        <rFont val="Calibri"/>
        <family val="2"/>
        <scheme val="minor"/>
      </rPr>
      <t>(a)(b)</t>
    </r>
  </si>
  <si>
    <r>
      <t>20</t>
    </r>
    <r>
      <rPr>
        <vertAlign val="superscript"/>
        <sz val="10"/>
        <color rgb="FF2B2A29"/>
        <rFont val="Calibri"/>
        <family val="2"/>
        <scheme val="minor"/>
      </rPr>
      <t>(e)</t>
    </r>
  </si>
  <si>
    <r>
      <t>18</t>
    </r>
    <r>
      <rPr>
        <vertAlign val="superscript"/>
        <sz val="10"/>
        <color rgb="FF2B2A29"/>
        <rFont val="Calibri"/>
        <family val="2"/>
        <scheme val="minor"/>
      </rPr>
      <t>(e)</t>
    </r>
  </si>
  <si>
    <r>
      <t>747</t>
    </r>
    <r>
      <rPr>
        <vertAlign val="superscript"/>
        <sz val="10"/>
        <color rgb="FF2B2A29"/>
        <rFont val="Calibri"/>
        <family val="2"/>
        <scheme val="minor"/>
      </rPr>
      <t>(e)</t>
    </r>
  </si>
  <si>
    <r>
      <t>923</t>
    </r>
    <r>
      <rPr>
        <vertAlign val="superscript"/>
        <sz val="10"/>
        <color rgb="FF2B2A29"/>
        <rFont val="Calibri"/>
        <family val="2"/>
        <scheme val="minor"/>
      </rPr>
      <t>(e)</t>
    </r>
  </si>
  <si>
    <t>Total High Quality Liquid Assets to Total Assets Ratio %</t>
  </si>
  <si>
    <t>Tier 1 Capital Ratio %</t>
  </si>
  <si>
    <t>Assets Quality, %</t>
  </si>
  <si>
    <t>Stage 3 Loans to Total Loans Ratio (Including Undrawn Amounts)</t>
  </si>
  <si>
    <t>Stage 3 Loans to Total Loans Ratio (Excluding Undrawn Amounts)</t>
  </si>
  <si>
    <t>Stage 3 Impairment Coverage Ratio (Including Undrawn Amounts)</t>
  </si>
  <si>
    <r>
      <t xml:space="preserve">Total Impairment </t>
    </r>
    <r>
      <rPr>
        <vertAlign val="superscript"/>
        <sz val="10"/>
        <color rgb="FF2B2A29"/>
        <rFont val="Calibri"/>
        <family val="2"/>
        <scheme val="minor"/>
      </rPr>
      <t>(c)</t>
    </r>
    <r>
      <rPr>
        <sz val="10"/>
        <color rgb="FF2B2A29"/>
        <rFont val="Calibri"/>
        <family val="2"/>
        <scheme val="minor"/>
      </rPr>
      <t xml:space="preserve"> Coverage Ratio (Including Undrawn Amounts)</t>
    </r>
  </si>
  <si>
    <t>Return on Assets (Before Tax)</t>
  </si>
  <si>
    <t>Return on Assets (After Tax)</t>
  </si>
  <si>
    <t>Return on Equity (After Tax)</t>
  </si>
  <si>
    <t>Interest Margin</t>
  </si>
  <si>
    <t>Earnings, %</t>
  </si>
  <si>
    <t>Cargills Bank PLC</t>
  </si>
  <si>
    <t xml:space="preserve">financial details presented for 2022, 2023, 2024 and 2025 are solely to the Federation but not the combined number of all other members. </t>
  </si>
  <si>
    <t>Sanasa Development Bank PLC.</t>
  </si>
  <si>
    <t>Rupee Borrowings</t>
  </si>
  <si>
    <t>Assets and Liabilities of Licensed Commercial Banks</t>
  </si>
  <si>
    <t>Note: All Banking outlets except Student Savings Units</t>
  </si>
  <si>
    <t>Note : All Banking outlets except Student Savings Units</t>
  </si>
  <si>
    <t>Shares held for Trading Investments</t>
  </si>
  <si>
    <t>Rupee Savings Deposits</t>
  </si>
  <si>
    <t>Rupee Time Deposits</t>
  </si>
  <si>
    <t>Data from 2014-2022 covers Licensed Finance Companies and Specialised Leasing Companies. From 2023 onwards data covers only  Licensed Finance Companies.</t>
  </si>
  <si>
    <t>Net Asset Value (NAV), Rs. bn</t>
  </si>
  <si>
    <t>Unit Trust Association of Sri Lanka</t>
  </si>
  <si>
    <r>
      <t>DFCC Bank PLC</t>
    </r>
    <r>
      <rPr>
        <vertAlign val="superscript"/>
        <sz val="10"/>
        <color rgb="FF2B2A29"/>
        <rFont val="Calibri"/>
        <family val="2"/>
        <scheme val="minor"/>
      </rPr>
      <t>(c)</t>
    </r>
  </si>
  <si>
    <r>
      <t xml:space="preserve">Lankaputhra Development Bank </t>
    </r>
    <r>
      <rPr>
        <vertAlign val="superscript"/>
        <sz val="10"/>
        <color rgb="FF2B2A29"/>
        <rFont val="Calibri"/>
        <family val="2"/>
        <scheme val="minor"/>
      </rPr>
      <t>(d)</t>
    </r>
  </si>
  <si>
    <r>
      <t xml:space="preserve">Pradeshiya Sanwardhana Bank </t>
    </r>
    <r>
      <rPr>
        <vertAlign val="superscript"/>
        <sz val="10"/>
        <color rgb="FF2B2A29"/>
        <rFont val="Calibri"/>
        <family val="2"/>
        <scheme val="minor"/>
      </rPr>
      <t>(d)</t>
    </r>
  </si>
  <si>
    <r>
      <t xml:space="preserve">Others </t>
    </r>
    <r>
      <rPr>
        <vertAlign val="superscript"/>
        <sz val="10"/>
        <color rgb="FF2B2A29"/>
        <rFont val="Calibri"/>
        <family val="2"/>
        <scheme val="minor"/>
      </rPr>
      <t>(e)</t>
    </r>
  </si>
  <si>
    <r>
      <t>1,213,197</t>
    </r>
    <r>
      <rPr>
        <vertAlign val="superscript"/>
        <sz val="10"/>
        <color rgb="FF2B2A29"/>
        <rFont val="Calibri"/>
        <family val="2"/>
        <scheme val="minor"/>
      </rPr>
      <t>(c)</t>
    </r>
  </si>
  <si>
    <t>n.a.</t>
  </si>
  <si>
    <t>Co-operative Development Department</t>
  </si>
  <si>
    <t>n.a. - not available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</si>
</sst>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0" x14ac:knownFonts="1">
    <font>
      <sz val="10"/>
      <name val="Arial"/>
      <family val="2"/>
    </font>
    <font>
      <sz val="11"/>
      <name val="Calibri"/>
      <family val="2"/>
      <scheme val="minor"/>
    </font>
    <font>
      <sz val="11"/>
      <color rgb="FF2B2A29"/>
      <name val="Calibri"/>
      <family val="2"/>
      <scheme val="minor"/>
    </font>
    <font>
      <sz val="8"/>
      <name val="Arial"/>
      <family val="2"/>
    </font>
    <font>
      <b/>
      <sz val="11"/>
      <color rgb="FF8C2A70"/>
      <name val="Calibri"/>
      <family val="2"/>
      <scheme val="minor"/>
    </font>
    <font>
      <b/>
      <sz val="11"/>
      <name val="Calibri"/>
      <family val="2"/>
      <scheme val="minor"/>
    </font>
    <font>
      <b/>
      <sz val="10"/>
      <name val="Arial"/>
      <family val="2"/>
    </font>
    <font>
      <sz val="10"/>
      <color rgb="FF2B2A29"/>
      <name val="Calibri"/>
      <family val="2"/>
      <scheme val="minor"/>
    </font>
    <font>
      <sz val="10"/>
      <name val="Arial"/>
      <family val="2"/>
    </font>
    <font>
      <b/>
      <vertAlign val="superscript"/>
      <sz val="11"/>
      <color rgb="FF8C2A70"/>
      <name val="Calibri"/>
      <family val="2"/>
      <scheme val="minor"/>
    </font>
    <font>
      <vertAlign val="superscript"/>
      <sz val="11"/>
      <color rgb="FF2B2A29"/>
      <name val="Calibri"/>
      <family val="2"/>
      <scheme val="minor"/>
    </font>
    <font>
      <vertAlign val="superscript"/>
      <sz val="11"/>
      <name val="Calibri"/>
      <family val="2"/>
      <scheme val="minor"/>
    </font>
    <font>
      <sz val="11"/>
      <color theme="0"/>
      <name val="Calibri"/>
      <family val="2"/>
      <scheme val="minor"/>
    </font>
    <font>
      <b/>
      <sz val="12"/>
      <color theme="0"/>
      <name val="Calibri"/>
      <family val="2"/>
      <scheme val="minor"/>
    </font>
    <font>
      <b/>
      <sz val="10"/>
      <name val="Calibri"/>
      <family val="2"/>
      <scheme val="minor"/>
    </font>
    <font>
      <sz val="10"/>
      <name val="Calibri"/>
      <family val="2"/>
      <scheme val="minor"/>
    </font>
    <font>
      <i/>
      <sz val="10"/>
      <name val="Calibri"/>
      <family val="2"/>
      <scheme val="minor"/>
    </font>
    <font>
      <b/>
      <sz val="10"/>
      <color rgb="FF8C2A70"/>
      <name val="Calibri"/>
      <family val="2"/>
      <scheme val="minor"/>
    </font>
    <font>
      <b/>
      <sz val="10"/>
      <color rgb="FF2B2A29"/>
      <name val="Calibri"/>
      <family val="2"/>
      <scheme val="minor"/>
    </font>
    <font>
      <i/>
      <sz val="10"/>
      <color rgb="FF2B2A29"/>
      <name val="Calibri"/>
      <family val="2"/>
      <scheme val="minor"/>
    </font>
    <font>
      <vertAlign val="superscript"/>
      <sz val="10"/>
      <color rgb="FF2B2A29"/>
      <name val="Calibri"/>
      <family val="2"/>
      <scheme val="minor"/>
    </font>
    <font>
      <b/>
      <vertAlign val="superscript"/>
      <sz val="10"/>
      <color rgb="FF8C2A70"/>
      <name val="Calibri"/>
      <family val="2"/>
      <scheme val="minor"/>
    </font>
    <font>
      <vertAlign val="superscript"/>
      <sz val="10"/>
      <name val="Calibri"/>
      <family val="2"/>
      <scheme val="minor"/>
    </font>
    <font>
      <b/>
      <vertAlign val="superscript"/>
      <sz val="10"/>
      <color rgb="FF2B2A29"/>
      <name val="Calibri"/>
      <family val="2"/>
      <scheme val="minor"/>
    </font>
    <font>
      <sz val="10"/>
      <color rgb="FF8C2A70"/>
      <name val="Calibri"/>
      <family val="2"/>
      <scheme val="minor"/>
    </font>
    <font>
      <i/>
      <sz val="10"/>
      <color theme="1"/>
      <name val="Calibri"/>
      <family val="2"/>
      <scheme val="minor"/>
    </font>
    <font>
      <b/>
      <sz val="11"/>
      <color theme="0"/>
      <name val="Calibri"/>
      <family val="2"/>
      <scheme val="minor"/>
    </font>
    <font>
      <u/>
      <sz val="10"/>
      <color theme="10"/>
      <name val="Arial"/>
      <family val="2"/>
    </font>
    <font>
      <b/>
      <u/>
      <sz val="11"/>
      <color theme="10"/>
      <name val="Calibri"/>
      <family val="2"/>
      <scheme val="minor"/>
    </font>
    <font>
      <b/>
      <vertAlign val="superscript"/>
      <sz val="10"/>
      <name val="Calibri"/>
      <family val="2"/>
      <scheme val="minor"/>
    </font>
  </fonts>
  <fills count="4">
    <fill>
      <patternFill patternType="none"/>
    </fill>
    <fill>
      <patternFill patternType="gray125"/>
    </fill>
    <fill>
      <patternFill patternType="solid">
        <fgColor theme="3" tint="0.79998168889431442"/>
        <bgColor indexed="64"/>
      </patternFill>
    </fill>
    <fill>
      <patternFill patternType="solid">
        <fgColor theme="3" tint="-0.499984740745262"/>
        <bgColor indexed="64"/>
      </patternFill>
    </fill>
  </fills>
  <borders count="8">
    <border>
      <left/>
      <right/>
      <top/>
      <bottom/>
      <diagonal/>
    </border>
    <border>
      <left/>
      <right/>
      <top/>
      <bottom style="thin">
        <color theme="3"/>
      </bottom>
      <diagonal/>
    </border>
    <border>
      <left/>
      <right style="thin">
        <color indexed="64"/>
      </right>
      <top/>
      <bottom/>
      <diagonal/>
    </border>
    <border>
      <left style="thin">
        <color indexed="64"/>
      </left>
      <right/>
      <top/>
      <bottom/>
      <diagonal/>
    </border>
    <border>
      <left/>
      <right/>
      <top style="thin">
        <color rgb="FF8C2A70"/>
      </top>
      <bottom/>
      <diagonal/>
    </border>
    <border>
      <left/>
      <right/>
      <top/>
      <bottom style="thin">
        <color rgb="FF8C2A70"/>
      </bottom>
      <diagonal/>
    </border>
    <border>
      <left/>
      <right/>
      <top style="thin">
        <color rgb="FF8C2A70"/>
      </top>
      <bottom style="thin">
        <color rgb="FF8C2A70"/>
      </bottom>
      <diagonal/>
    </border>
    <border>
      <left style="thin">
        <color rgb="FF1F497D"/>
      </left>
      <right/>
      <top/>
      <bottom style="thin">
        <color rgb="FF8C2A70"/>
      </bottom>
      <diagonal/>
    </border>
  </borders>
  <cellStyleXfs count="3">
    <xf numFmtId="0" fontId="0" fillId="0" borderId="0"/>
    <xf numFmtId="0" fontId="8" fillId="0" borderId="0"/>
    <xf numFmtId="0" fontId="27" fillId="0" borderId="0" applyNumberFormat="0" applyFill="0" applyBorder="0" applyAlignment="0" applyProtection="0"/>
  </cellStyleXfs>
  <cellXfs count="142">
    <xf numFmtId="0" fontId="0" fillId="0" borderId="0" xfId="0"/>
    <xf numFmtId="0" fontId="1" fillId="0" borderId="0" xfId="0" applyFont="1" applyAlignment="1">
      <alignment horizontal="left"/>
    </xf>
    <xf numFmtId="0" fontId="1" fillId="0" borderId="0" xfId="0" applyFont="1" applyAlignment="1">
      <alignment horizontal="left" wrapText="1"/>
    </xf>
    <xf numFmtId="0" fontId="0" fillId="0" borderId="0" xfId="0" applyAlignment="1">
      <alignment wrapText="1"/>
    </xf>
    <xf numFmtId="0" fontId="0" fillId="0" borderId="0" xfId="0" applyAlignment="1">
      <alignment horizontal="left"/>
    </xf>
    <xf numFmtId="0" fontId="5" fillId="0" borderId="0" xfId="0" applyFont="1" applyAlignment="1">
      <alignment horizontal="left"/>
    </xf>
    <xf numFmtId="0" fontId="6" fillId="0" borderId="0" xfId="0" applyFont="1"/>
    <xf numFmtId="0" fontId="1" fillId="0" borderId="0" xfId="0" applyFont="1" applyAlignment="1">
      <alignment horizontal="center"/>
    </xf>
    <xf numFmtId="0" fontId="0" fillId="0" borderId="0" xfId="0" applyAlignment="1">
      <alignment horizontal="center"/>
    </xf>
    <xf numFmtId="0" fontId="2" fillId="2" borderId="0" xfId="0" applyFont="1" applyFill="1" applyAlignment="1">
      <alignment horizontal="center"/>
    </xf>
    <xf numFmtId="1" fontId="2" fillId="2" borderId="0" xfId="0" applyNumberFormat="1" applyFont="1" applyFill="1" applyAlignment="1">
      <alignment horizontal="center"/>
    </xf>
    <xf numFmtId="17" fontId="2" fillId="2" borderId="0" xfId="0" applyNumberFormat="1" applyFont="1" applyFill="1" applyAlignment="1">
      <alignment horizontal="center"/>
    </xf>
    <xf numFmtId="0" fontId="6" fillId="0" borderId="0" xfId="0" applyFont="1" applyAlignment="1">
      <alignment horizontal="left"/>
    </xf>
    <xf numFmtId="0" fontId="0" fillId="0" borderId="0" xfId="0" applyAlignment="1">
      <alignment horizontal="left" wrapText="1"/>
    </xf>
    <xf numFmtId="0" fontId="1" fillId="2" borderId="0" xfId="0" applyFont="1" applyFill="1" applyAlignment="1">
      <alignment horizontal="left"/>
    </xf>
    <xf numFmtId="0" fontId="1" fillId="2" borderId="0" xfId="0" applyFont="1" applyFill="1" applyAlignment="1">
      <alignment horizontal="left" textRotation="90" wrapText="1"/>
    </xf>
    <xf numFmtId="0" fontId="5" fillId="0" borderId="0" xfId="0" applyFont="1" applyAlignment="1">
      <alignment horizontal="right"/>
    </xf>
    <xf numFmtId="0" fontId="6" fillId="0" borderId="0" xfId="0" applyFont="1" applyAlignment="1">
      <alignment horizontal="right"/>
    </xf>
    <xf numFmtId="0" fontId="2" fillId="2" borderId="2" xfId="0" applyFont="1" applyFill="1" applyBorder="1"/>
    <xf numFmtId="0" fontId="12" fillId="3" borderId="0" xfId="0" applyFont="1" applyFill="1" applyAlignment="1">
      <alignment horizontal="left"/>
    </xf>
    <xf numFmtId="0" fontId="13" fillId="3" borderId="0" xfId="0" applyFont="1" applyFill="1" applyAlignment="1">
      <alignment horizontal="left" vertical="center"/>
    </xf>
    <xf numFmtId="0" fontId="13" fillId="3" borderId="0" xfId="0" applyFont="1" applyFill="1" applyAlignment="1">
      <alignment horizontal="right" vertical="center"/>
    </xf>
    <xf numFmtId="0" fontId="12" fillId="0" borderId="0" xfId="0" applyFont="1" applyAlignment="1">
      <alignment horizontal="left"/>
    </xf>
    <xf numFmtId="0" fontId="14" fillId="0" borderId="0" xfId="0" applyFont="1" applyAlignment="1">
      <alignment horizontal="right"/>
    </xf>
    <xf numFmtId="0" fontId="14" fillId="0" borderId="0" xfId="0" applyFont="1"/>
    <xf numFmtId="0" fontId="15" fillId="0" borderId="0" xfId="0" applyFont="1" applyAlignment="1">
      <alignment horizontal="right"/>
    </xf>
    <xf numFmtId="0" fontId="15" fillId="0" borderId="0" xfId="0" applyFont="1"/>
    <xf numFmtId="3" fontId="15" fillId="0" borderId="0" xfId="0" applyNumberFormat="1" applyFont="1"/>
    <xf numFmtId="4" fontId="15" fillId="0" borderId="0" xfId="0" applyNumberFormat="1" applyFont="1"/>
    <xf numFmtId="1" fontId="15" fillId="0" borderId="0" xfId="0" applyNumberFormat="1" applyFont="1" applyAlignment="1">
      <alignment horizontal="right"/>
    </xf>
    <xf numFmtId="1" fontId="14" fillId="0" borderId="0" xfId="0" applyNumberFormat="1" applyFont="1"/>
    <xf numFmtId="0" fontId="15" fillId="0" borderId="0" xfId="0" applyFont="1" applyAlignment="1">
      <alignment horizontal="left"/>
    </xf>
    <xf numFmtId="165" fontId="14" fillId="0" borderId="0" xfId="0" applyNumberFormat="1" applyFont="1" applyAlignment="1">
      <alignment horizontal="left"/>
    </xf>
    <xf numFmtId="2" fontId="14" fillId="0" borderId="0" xfId="0" applyNumberFormat="1" applyFont="1"/>
    <xf numFmtId="0" fontId="14" fillId="0" borderId="0" xfId="0" applyFont="1" applyAlignment="1">
      <alignment horizontal="center"/>
    </xf>
    <xf numFmtId="0" fontId="16" fillId="0" borderId="0" xfId="0" applyFont="1"/>
    <xf numFmtId="0" fontId="15" fillId="0" borderId="0" xfId="0" applyFont="1" applyAlignment="1">
      <alignment wrapText="1"/>
    </xf>
    <xf numFmtId="3" fontId="18" fillId="0" borderId="0" xfId="0" applyNumberFormat="1" applyFont="1" applyAlignment="1">
      <alignment horizontal="right"/>
    </xf>
    <xf numFmtId="0" fontId="7" fillId="0" borderId="0" xfId="0" applyFont="1" applyAlignment="1">
      <alignment horizontal="left"/>
    </xf>
    <xf numFmtId="3" fontId="7" fillId="0" borderId="0" xfId="0" applyNumberFormat="1" applyFont="1" applyAlignment="1">
      <alignment horizontal="right"/>
    </xf>
    <xf numFmtId="0" fontId="7" fillId="0" borderId="0" xfId="0" applyFont="1" applyAlignment="1">
      <alignment horizontal="left" indent="1"/>
    </xf>
    <xf numFmtId="1" fontId="7" fillId="0" borderId="0" xfId="0" applyNumberFormat="1" applyFont="1" applyAlignment="1">
      <alignment horizontal="right"/>
    </xf>
    <xf numFmtId="0" fontId="19" fillId="0" borderId="0" xfId="0" applyFont="1" applyAlignment="1">
      <alignment horizontal="left"/>
    </xf>
    <xf numFmtId="0" fontId="7" fillId="0" borderId="0" xfId="0" applyFont="1" applyAlignment="1">
      <alignment horizontal="right"/>
    </xf>
    <xf numFmtId="3" fontId="15" fillId="0" borderId="0" xfId="0" applyNumberFormat="1" applyFont="1" applyAlignment="1">
      <alignment horizontal="right"/>
    </xf>
    <xf numFmtId="1" fontId="7" fillId="0" borderId="0" xfId="0" applyNumberFormat="1" applyFont="1" applyAlignment="1">
      <alignment horizontal="left"/>
    </xf>
    <xf numFmtId="3" fontId="7" fillId="0" borderId="0" xfId="0" applyNumberFormat="1" applyFont="1" applyAlignment="1">
      <alignment horizontal="left"/>
    </xf>
    <xf numFmtId="0" fontId="16" fillId="0" borderId="0" xfId="0" applyFont="1" applyAlignment="1">
      <alignment horizontal="left" wrapText="1"/>
    </xf>
    <xf numFmtId="0" fontId="18" fillId="0" borderId="0" xfId="0" applyFont="1" applyAlignment="1">
      <alignment horizontal="left"/>
    </xf>
    <xf numFmtId="1" fontId="18" fillId="0" borderId="0" xfId="0" applyNumberFormat="1" applyFont="1" applyAlignment="1">
      <alignment horizontal="right"/>
    </xf>
    <xf numFmtId="0" fontId="15" fillId="0" borderId="0" xfId="0" applyFont="1" applyAlignment="1">
      <alignment horizontal="left" wrapText="1"/>
    </xf>
    <xf numFmtId="3" fontId="14" fillId="0" borderId="0" xfId="0" applyNumberFormat="1" applyFont="1" applyAlignment="1">
      <alignment horizontal="right"/>
    </xf>
    <xf numFmtId="0" fontId="7" fillId="0" borderId="0" xfId="0" applyFont="1" applyAlignment="1">
      <alignment horizontal="left" indent="2"/>
    </xf>
    <xf numFmtId="0" fontId="18" fillId="0" borderId="0" xfId="0" applyFont="1" applyAlignment="1">
      <alignment horizontal="left" indent="1"/>
    </xf>
    <xf numFmtId="0" fontId="15" fillId="0" borderId="0" xfId="0" applyFont="1" applyAlignment="1">
      <alignment horizontal="left" indent="2"/>
    </xf>
    <xf numFmtId="165" fontId="15" fillId="0" borderId="0" xfId="0" applyNumberFormat="1" applyFont="1" applyAlignment="1">
      <alignment horizontal="right"/>
    </xf>
    <xf numFmtId="165" fontId="7" fillId="0" borderId="0" xfId="0" applyNumberFormat="1" applyFont="1" applyAlignment="1">
      <alignment horizontal="right"/>
    </xf>
    <xf numFmtId="0" fontId="7" fillId="0" borderId="0" xfId="0" applyFont="1" applyAlignment="1">
      <alignment horizontal="left" vertical="top"/>
    </xf>
    <xf numFmtId="0" fontId="7" fillId="0" borderId="0" xfId="0" applyFont="1"/>
    <xf numFmtId="0" fontId="14" fillId="0" borderId="0" xfId="0" applyFont="1" applyAlignment="1">
      <alignment horizontal="left"/>
    </xf>
    <xf numFmtId="0" fontId="7" fillId="0" borderId="0" xfId="0" applyFont="1" applyAlignment="1">
      <alignment horizontal="left" wrapText="1"/>
    </xf>
    <xf numFmtId="0" fontId="16" fillId="0" borderId="0" xfId="0" applyFont="1" applyAlignment="1">
      <alignment horizontal="left"/>
    </xf>
    <xf numFmtId="0" fontId="7" fillId="0" borderId="0" xfId="0" applyFont="1" applyAlignment="1">
      <alignment horizontal="left" indent="3"/>
    </xf>
    <xf numFmtId="0" fontId="24" fillId="0" borderId="0" xfId="0" applyFont="1" applyAlignment="1">
      <alignment horizontal="left"/>
    </xf>
    <xf numFmtId="0" fontId="7" fillId="2" borderId="0" xfId="0" applyFont="1" applyFill="1" applyAlignment="1">
      <alignment horizontal="left" wrapText="1"/>
    </xf>
    <xf numFmtId="2" fontId="18" fillId="0" borderId="0" xfId="0" applyNumberFormat="1" applyFont="1" applyAlignment="1">
      <alignment horizontal="right"/>
    </xf>
    <xf numFmtId="2" fontId="7" fillId="0" borderId="0" xfId="0" applyNumberFormat="1" applyFont="1" applyAlignment="1">
      <alignment horizontal="right"/>
    </xf>
    <xf numFmtId="3" fontId="15" fillId="0" borderId="0" xfId="0" applyNumberFormat="1" applyFont="1" applyAlignment="1">
      <alignment horizontal="left"/>
    </xf>
    <xf numFmtId="0" fontId="18" fillId="0" borderId="0" xfId="0" applyFont="1" applyAlignment="1">
      <alignment horizontal="left" indent="2"/>
    </xf>
    <xf numFmtId="0" fontId="7" fillId="0" borderId="0" xfId="0" applyFont="1" applyAlignment="1">
      <alignment horizontal="left" indent="4"/>
    </xf>
    <xf numFmtId="164" fontId="7" fillId="0" borderId="0" xfId="0" applyNumberFormat="1" applyFont="1" applyAlignment="1">
      <alignment horizontal="right"/>
    </xf>
    <xf numFmtId="1" fontId="2" fillId="2" borderId="3" xfId="0" applyNumberFormat="1" applyFont="1" applyFill="1" applyBorder="1" applyAlignment="1">
      <alignment horizontal="center"/>
    </xf>
    <xf numFmtId="37" fontId="18" fillId="0" borderId="0" xfId="0" applyNumberFormat="1" applyFont="1" applyAlignment="1">
      <alignment horizontal="right"/>
    </xf>
    <xf numFmtId="37" fontId="14" fillId="0" borderId="0" xfId="0" applyNumberFormat="1" applyFont="1" applyAlignment="1">
      <alignment horizontal="right"/>
    </xf>
    <xf numFmtId="37" fontId="7" fillId="0" borderId="0" xfId="0" applyNumberFormat="1" applyFont="1" applyAlignment="1">
      <alignment horizontal="right"/>
    </xf>
    <xf numFmtId="37" fontId="15" fillId="0" borderId="0" xfId="0" applyNumberFormat="1" applyFont="1" applyAlignment="1">
      <alignment horizontal="right"/>
    </xf>
    <xf numFmtId="3" fontId="18" fillId="0" borderId="0" xfId="1" applyNumberFormat="1" applyFont="1" applyAlignment="1">
      <alignment horizontal="right"/>
    </xf>
    <xf numFmtId="0" fontId="18" fillId="0" borderId="0" xfId="1" applyFont="1" applyAlignment="1">
      <alignment horizontal="left"/>
    </xf>
    <xf numFmtId="0" fontId="7" fillId="0" borderId="0" xfId="1" applyFont="1" applyAlignment="1">
      <alignment horizontal="left" indent="1"/>
    </xf>
    <xf numFmtId="3" fontId="7" fillId="0" borderId="0" xfId="1" applyNumberFormat="1" applyFont="1" applyAlignment="1">
      <alignment horizontal="right"/>
    </xf>
    <xf numFmtId="1" fontId="7" fillId="0" borderId="0" xfId="1" applyNumberFormat="1" applyFont="1" applyAlignment="1">
      <alignment horizontal="right"/>
    </xf>
    <xf numFmtId="0" fontId="7" fillId="0" borderId="0" xfId="1" applyFont="1" applyAlignment="1">
      <alignment horizontal="left" indent="2"/>
    </xf>
    <xf numFmtId="0" fontId="2" fillId="2" borderId="0" xfId="1" applyFont="1" applyFill="1" applyAlignment="1">
      <alignment horizontal="center"/>
    </xf>
    <xf numFmtId="1" fontId="2" fillId="2" borderId="0" xfId="1" applyNumberFormat="1" applyFont="1" applyFill="1" applyAlignment="1">
      <alignment horizontal="center"/>
    </xf>
    <xf numFmtId="0" fontId="4" fillId="0" borderId="0" xfId="0" applyFont="1"/>
    <xf numFmtId="0" fontId="2" fillId="0" borderId="0" xfId="0" applyFont="1" applyAlignment="1">
      <alignment horizontal="center"/>
    </xf>
    <xf numFmtId="4" fontId="0" fillId="0" borderId="0" xfId="0" applyNumberFormat="1"/>
    <xf numFmtId="1" fontId="18" fillId="0" borderId="0" xfId="1" applyNumberFormat="1" applyFont="1" applyAlignment="1">
      <alignment horizontal="right"/>
    </xf>
    <xf numFmtId="0" fontId="25" fillId="0" borderId="0" xfId="0" applyFont="1"/>
    <xf numFmtId="0" fontId="17" fillId="0" borderId="0" xfId="1" applyFont="1" applyAlignment="1">
      <alignment horizontal="left"/>
    </xf>
    <xf numFmtId="0" fontId="1" fillId="0" borderId="0" xfId="0" applyFont="1"/>
    <xf numFmtId="0" fontId="5" fillId="0" borderId="0" xfId="0" applyFont="1"/>
    <xf numFmtId="0" fontId="28" fillId="0" borderId="0" xfId="2" quotePrefix="1" applyFont="1"/>
    <xf numFmtId="0" fontId="5" fillId="2" borderId="0" xfId="0" applyFont="1" applyFill="1"/>
    <xf numFmtId="0" fontId="26" fillId="3" borderId="0" xfId="0" applyFont="1" applyFill="1" applyAlignment="1">
      <alignment horizontal="left" vertical="center"/>
    </xf>
    <xf numFmtId="0" fontId="5" fillId="0" borderId="0" xfId="0" applyFont="1" applyAlignment="1">
      <alignment horizontal="center" vertical="center"/>
    </xf>
    <xf numFmtId="0" fontId="28" fillId="0" borderId="0" xfId="2" applyFont="1" applyAlignment="1">
      <alignment horizontal="left" vertical="center"/>
    </xf>
    <xf numFmtId="2" fontId="5" fillId="0" borderId="0" xfId="0" applyNumberFormat="1" applyFont="1" applyAlignment="1">
      <alignment horizontal="center" vertical="center"/>
    </xf>
    <xf numFmtId="0" fontId="13" fillId="3" borderId="0" xfId="0" applyFont="1" applyFill="1" applyAlignment="1">
      <alignment vertical="center"/>
    </xf>
    <xf numFmtId="165" fontId="14" fillId="0" borderId="0" xfId="0" applyNumberFormat="1" applyFont="1" applyAlignment="1">
      <alignment horizontal="right"/>
    </xf>
    <xf numFmtId="0" fontId="2" fillId="2" borderId="0" xfId="0" applyFont="1" applyFill="1" applyAlignment="1">
      <alignment horizontal="center" wrapText="1"/>
    </xf>
    <xf numFmtId="0" fontId="15" fillId="0" borderId="0" xfId="0" applyFont="1" applyAlignment="1">
      <alignment horizontal="left" indent="1"/>
    </xf>
    <xf numFmtId="0" fontId="1" fillId="0" borderId="0" xfId="0" applyFont="1" applyAlignment="1">
      <alignment horizontal="center" wrapText="1"/>
    </xf>
    <xf numFmtId="0" fontId="0" fillId="0" borderId="0" xfId="0" applyAlignment="1">
      <alignment horizontal="center" wrapText="1"/>
    </xf>
    <xf numFmtId="17" fontId="10" fillId="2" borderId="0" xfId="0" applyNumberFormat="1" applyFont="1" applyFill="1" applyAlignment="1">
      <alignment horizontal="center"/>
    </xf>
    <xf numFmtId="3" fontId="14" fillId="0" borderId="0" xfId="0" applyNumberFormat="1" applyFont="1"/>
    <xf numFmtId="0" fontId="17" fillId="0" borderId="0" xfId="0" applyFont="1" applyAlignment="1">
      <alignment horizontal="left"/>
    </xf>
    <xf numFmtId="0" fontId="7" fillId="0" borderId="4" xfId="0" applyFont="1" applyBorder="1" applyAlignment="1">
      <alignment horizontal="left"/>
    </xf>
    <xf numFmtId="0" fontId="7" fillId="0" borderId="5" xfId="0" applyFont="1" applyBorder="1" applyAlignment="1">
      <alignment horizontal="left"/>
    </xf>
    <xf numFmtId="3" fontId="7" fillId="0" borderId="5" xfId="0" applyNumberFormat="1" applyFont="1" applyBorder="1" applyAlignment="1">
      <alignment horizontal="right"/>
    </xf>
    <xf numFmtId="0" fontId="7" fillId="0" borderId="5" xfId="0" applyFont="1" applyBorder="1" applyAlignment="1">
      <alignment horizontal="left" indent="1"/>
    </xf>
    <xf numFmtId="165" fontId="7" fillId="0" borderId="5" xfId="0" applyNumberFormat="1" applyFont="1" applyBorder="1" applyAlignment="1">
      <alignment horizontal="right"/>
    </xf>
    <xf numFmtId="0" fontId="15" fillId="0" borderId="5" xfId="0" applyFont="1" applyBorder="1" applyAlignment="1">
      <alignment horizontal="right"/>
    </xf>
    <xf numFmtId="165" fontId="15" fillId="0" borderId="5" xfId="0" applyNumberFormat="1" applyFont="1" applyBorder="1" applyAlignment="1">
      <alignment horizontal="right"/>
    </xf>
    <xf numFmtId="0" fontId="17" fillId="0" borderId="5" xfId="0" applyFont="1" applyBorder="1" applyAlignment="1">
      <alignment horizontal="left"/>
    </xf>
    <xf numFmtId="0" fontId="18" fillId="0" borderId="5" xfId="0" applyFont="1" applyBorder="1" applyAlignment="1">
      <alignment horizontal="left"/>
    </xf>
    <xf numFmtId="3" fontId="18" fillId="0" borderId="5" xfId="0" applyNumberFormat="1" applyFont="1" applyBorder="1" applyAlignment="1">
      <alignment horizontal="right"/>
    </xf>
    <xf numFmtId="2" fontId="18" fillId="0" borderId="5" xfId="0" applyNumberFormat="1" applyFont="1" applyBorder="1" applyAlignment="1">
      <alignment horizontal="right"/>
    </xf>
    <xf numFmtId="0" fontId="7" fillId="0" borderId="5" xfId="0" applyFont="1" applyBorder="1"/>
    <xf numFmtId="0" fontId="17" fillId="0" borderId="6" xfId="0" applyFont="1" applyBorder="1" applyAlignment="1">
      <alignment horizontal="left"/>
    </xf>
    <xf numFmtId="0" fontId="14" fillId="0" borderId="5" xfId="0" applyFont="1" applyBorder="1" applyAlignment="1">
      <alignment horizontal="left"/>
    </xf>
    <xf numFmtId="1" fontId="18" fillId="0" borderId="5" xfId="0" applyNumberFormat="1" applyFont="1" applyBorder="1" applyAlignment="1">
      <alignment horizontal="right"/>
    </xf>
    <xf numFmtId="165" fontId="18" fillId="0" borderId="5" xfId="0" applyNumberFormat="1" applyFont="1" applyBorder="1" applyAlignment="1">
      <alignment horizontal="right"/>
    </xf>
    <xf numFmtId="1" fontId="18" fillId="0" borderId="7" xfId="0" applyNumberFormat="1" applyFont="1" applyBorder="1" applyAlignment="1">
      <alignment horizontal="right"/>
    </xf>
    <xf numFmtId="165" fontId="18" fillId="0" borderId="0" xfId="0" applyNumberFormat="1" applyFont="1" applyAlignment="1">
      <alignment horizontal="right"/>
    </xf>
    <xf numFmtId="3" fontId="7" fillId="0" borderId="5" xfId="1" applyNumberFormat="1" applyFont="1" applyBorder="1" applyAlignment="1">
      <alignment horizontal="right"/>
    </xf>
    <xf numFmtId="1" fontId="7" fillId="0" borderId="5" xfId="0" applyNumberFormat="1" applyFont="1" applyBorder="1" applyAlignment="1">
      <alignment horizontal="right"/>
    </xf>
    <xf numFmtId="4" fontId="15" fillId="0" borderId="0" xfId="0" applyNumberFormat="1" applyFont="1" applyAlignment="1">
      <alignment horizontal="left"/>
    </xf>
    <xf numFmtId="1" fontId="15" fillId="0" borderId="0" xfId="0" applyNumberFormat="1" applyFont="1" applyAlignment="1">
      <alignment horizontal="left"/>
    </xf>
    <xf numFmtId="0" fontId="7" fillId="2" borderId="2" xfId="0" applyFont="1" applyFill="1" applyBorder="1" applyAlignment="1">
      <alignment horizontal="left" wrapText="1"/>
    </xf>
    <xf numFmtId="0" fontId="2" fillId="2" borderId="0" xfId="0" applyFont="1" applyFill="1" applyAlignment="1">
      <alignment horizontal="center"/>
    </xf>
    <xf numFmtId="0" fontId="7" fillId="2" borderId="0" xfId="0" applyFont="1" applyFill="1" applyAlignment="1">
      <alignment horizontal="right"/>
    </xf>
    <xf numFmtId="0" fontId="4" fillId="2" borderId="0" xfId="0" applyFont="1" applyFill="1" applyAlignment="1">
      <alignment horizontal="center"/>
    </xf>
    <xf numFmtId="1" fontId="2" fillId="2" borderId="0" xfId="0" applyNumberFormat="1" applyFont="1" applyFill="1" applyAlignment="1">
      <alignment horizontal="center"/>
    </xf>
    <xf numFmtId="0" fontId="2" fillId="2" borderId="3" xfId="0" applyFont="1" applyFill="1" applyBorder="1" applyAlignment="1">
      <alignment horizontal="center"/>
    </xf>
    <xf numFmtId="0" fontId="2" fillId="2" borderId="2" xfId="0" applyFont="1" applyFill="1" applyBorder="1" applyAlignment="1">
      <alignment horizontal="center"/>
    </xf>
    <xf numFmtId="0" fontId="15" fillId="0" borderId="0" xfId="0" applyFont="1" applyAlignment="1">
      <alignment horizontal="left" vertical="top" wrapText="1"/>
    </xf>
    <xf numFmtId="0" fontId="17" fillId="0" borderId="5" xfId="0" applyFont="1" applyBorder="1" applyAlignment="1">
      <alignment horizontal="center"/>
    </xf>
    <xf numFmtId="0" fontId="7" fillId="2" borderId="1" xfId="0" applyFont="1" applyFill="1" applyBorder="1" applyAlignment="1">
      <alignment horizontal="right"/>
    </xf>
    <xf numFmtId="0" fontId="17" fillId="0" borderId="5" xfId="0" applyFont="1" applyBorder="1" applyAlignment="1">
      <alignment horizontal="center" wrapText="1"/>
    </xf>
    <xf numFmtId="0" fontId="15" fillId="0" borderId="0" xfId="0" applyFont="1" applyAlignment="1">
      <alignment horizontal="left" wrapText="1"/>
    </xf>
    <xf numFmtId="0" fontId="2" fillId="2" borderId="0" xfId="0" applyFont="1" applyFill="1" applyAlignment="1">
      <alignment horizontal="center" wrapText="1"/>
    </xf>
  </cellXfs>
  <cellStyles count="3">
    <cellStyle name="Hyperlink" xfId="2" builtinId="8"/>
    <cellStyle name="Normal" xfId="0" builtinId="0"/>
    <cellStyle name="Normal 2" xfId="1" xr:uid="{84CFC1A3-BC24-4D44-B9FE-42C603965474}"/>
  </cellStyles>
  <dxfs count="0"/>
  <tableStyles count="0" defaultTableStyle="TableStyleMedium9" defaultPivotStyle="PivotStyleLight16"/>
  <colors>
    <mruColors>
      <color rgb="FF8C2A70"/>
      <color rgb="FF1F49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0DD30-214E-46F0-BC3D-B96FC7319326}">
  <sheetPr codeName="Sheet13"/>
  <dimension ref="A1:C14"/>
  <sheetViews>
    <sheetView tabSelected="1" workbookViewId="0">
      <selection activeCell="I11" sqref="I11"/>
    </sheetView>
  </sheetViews>
  <sheetFormatPr defaultRowHeight="20.25" customHeight="1" x14ac:dyDescent="0.25"/>
  <cols>
    <col min="1" max="1" width="2.7109375" style="91" customWidth="1"/>
    <col min="2" max="2" width="67.85546875" style="91" customWidth="1"/>
    <col min="3" max="3" width="16" style="91" customWidth="1"/>
    <col min="4" max="16384" width="9.140625" style="91"/>
  </cols>
  <sheetData>
    <row r="1" spans="1:3" s="90" customFormat="1" ht="45" customHeight="1" x14ac:dyDescent="0.25">
      <c r="B1" s="94" t="s">
        <v>380</v>
      </c>
      <c r="C1" s="19"/>
    </row>
    <row r="2" spans="1:3" ht="24" customHeight="1" x14ac:dyDescent="0.25">
      <c r="B2" s="93" t="s">
        <v>447</v>
      </c>
      <c r="C2" s="93" t="s">
        <v>446</v>
      </c>
    </row>
    <row r="3" spans="1:3" ht="24" customHeight="1" x14ac:dyDescent="0.25">
      <c r="A3" s="92"/>
      <c r="B3" s="96" t="s">
        <v>0</v>
      </c>
      <c r="C3" s="95">
        <v>7.1</v>
      </c>
    </row>
    <row r="4" spans="1:3" ht="24" customHeight="1" x14ac:dyDescent="0.25">
      <c r="A4" s="92"/>
      <c r="B4" s="96" t="s">
        <v>444</v>
      </c>
      <c r="C4" s="95">
        <v>7.2</v>
      </c>
    </row>
    <row r="5" spans="1:3" ht="24" customHeight="1" x14ac:dyDescent="0.25">
      <c r="A5" s="92"/>
      <c r="B5" s="96" t="s">
        <v>80</v>
      </c>
      <c r="C5" s="95">
        <v>7.3</v>
      </c>
    </row>
    <row r="6" spans="1:3" ht="24" customHeight="1" x14ac:dyDescent="0.25">
      <c r="A6" s="92"/>
      <c r="B6" s="96" t="s">
        <v>334</v>
      </c>
      <c r="C6" s="95">
        <v>7.4</v>
      </c>
    </row>
    <row r="7" spans="1:3" ht="24" customHeight="1" x14ac:dyDescent="0.25">
      <c r="A7" s="92"/>
      <c r="B7" s="96" t="s">
        <v>108</v>
      </c>
      <c r="C7" s="95">
        <v>7.5</v>
      </c>
    </row>
    <row r="8" spans="1:3" ht="24" customHeight="1" x14ac:dyDescent="0.25">
      <c r="A8" s="92"/>
      <c r="B8" s="96" t="s">
        <v>445</v>
      </c>
      <c r="C8" s="95">
        <v>7.6</v>
      </c>
    </row>
    <row r="9" spans="1:3" ht="24" customHeight="1" x14ac:dyDescent="0.25">
      <c r="A9" s="92"/>
      <c r="B9" s="96" t="s">
        <v>158</v>
      </c>
      <c r="C9" s="95">
        <v>7.7</v>
      </c>
    </row>
    <row r="10" spans="1:3" ht="24" customHeight="1" x14ac:dyDescent="0.25">
      <c r="A10" s="92"/>
      <c r="B10" s="96" t="s">
        <v>355</v>
      </c>
      <c r="C10" s="95">
        <v>7.8</v>
      </c>
    </row>
    <row r="11" spans="1:3" ht="24" customHeight="1" x14ac:dyDescent="0.25">
      <c r="A11" s="92"/>
      <c r="B11" s="96" t="s">
        <v>242</v>
      </c>
      <c r="C11" s="95">
        <v>7.9</v>
      </c>
    </row>
    <row r="12" spans="1:3" ht="24" customHeight="1" x14ac:dyDescent="0.25">
      <c r="A12" s="92"/>
      <c r="B12" s="96" t="s">
        <v>442</v>
      </c>
      <c r="C12" s="97">
        <v>7.1</v>
      </c>
    </row>
    <row r="13" spans="1:3" ht="24" customHeight="1" x14ac:dyDescent="0.25">
      <c r="A13" s="92"/>
      <c r="B13" s="96" t="s">
        <v>295</v>
      </c>
      <c r="C13" s="95">
        <v>7.11</v>
      </c>
    </row>
    <row r="14" spans="1:3" ht="24" customHeight="1" x14ac:dyDescent="0.25">
      <c r="A14" s="92"/>
      <c r="B14" s="96" t="s">
        <v>317</v>
      </c>
      <c r="C14" s="95">
        <v>7.12</v>
      </c>
    </row>
  </sheetData>
  <hyperlinks>
    <hyperlink ref="B3" location="'Table 7.1'!$B$2" display="Assets and Liabilities of the Central Bank" xr:uid="{08EC8C8C-D6CC-453B-AA5F-03504192CC03}"/>
    <hyperlink ref="B4" location="'Table 7.2'!$B$2" display="Selected Financial Highlights of Licensed Banks(a)" xr:uid="{E3B7308C-E2E0-423F-B83E-BAD37107204F}"/>
    <hyperlink ref="B5" location="'Table 7.3'!$B$2" display="Assets and Liabilities of Licensed commercial Banks" xr:uid="{5F98F456-F41E-4E15-A6BC-2F52C6EEC472}"/>
    <hyperlink ref="B6" location="'Table 7.4'!$B$2" display="Mobilisation of Deposits by Type of Deposit" xr:uid="{63E8CFE8-20BD-471F-A038-C1A36D523A40}"/>
    <hyperlink ref="B7" location="'Table 7.5'!$B$2" display="Deposits of Commercial Banks by Ownership" xr:uid="{6BEBF4CE-F114-48AC-A080-F5C8F83D0860}"/>
    <hyperlink ref="B8" location="'Table 7.6'!$B$2" display="Commercial Banks’ Loans and Advances to the Private Sector(a)(b)" xr:uid="{756D8B6D-071B-4755-B419-D5BC37599E15}"/>
    <hyperlink ref="B9" location="'Table 7.7'!$B$2" display="Number of Bank Branches by Province" xr:uid="{EF3DFAC0-572E-4C33-889E-A8FFEBA611C7}"/>
    <hyperlink ref="B10" location="'Table 7.8'!$B$2" display="Bank Branches and Banking Density by District " xr:uid="{F761A203-693D-43E4-9AA4-C67282377CB4}"/>
    <hyperlink ref="B11" location="'Table 7.9'!$B$2" display="Bank Branch Network" xr:uid="{F224C298-ACFE-45F2-A2DC-3088438899DA}"/>
    <hyperlink ref="B12" location="'Table 7.10'!$B$2" display="Non-Bank Financial Institutions" xr:uid="{B6CA905B-CB7E-41EA-A909-7B1312FBFAC8}"/>
    <hyperlink ref="B13" location="'Table 7.11'!$B$2" display="Unit Trusts" xr:uid="{6218D439-A16E-4A81-A778-4635DAAE479B}"/>
    <hyperlink ref="B14" location="'Table 7.12'!$B$2" display="Summary of Co-operative Rural Banks and Credit Societies" xr:uid="{0BC3FEEA-86C1-4D7D-A556-9F068F65465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A78EB-640A-40EE-B12D-FB1F171C31EB}">
  <sheetPr codeName="Sheet9">
    <tabColor theme="3"/>
  </sheetPr>
  <dimension ref="A1:AB47"/>
  <sheetViews>
    <sheetView workbookViewId="0">
      <pane xSplit="2" ySplit="3" topLeftCell="C24" activePane="bottomRight" state="frozen"/>
      <selection activeCell="K10" sqref="K10"/>
      <selection pane="topRight" activeCell="K10" sqref="K10"/>
      <selection pane="bottomLeft" activeCell="K10" sqref="K10"/>
      <selection pane="bottomRight" activeCell="K10" sqref="K10"/>
    </sheetView>
  </sheetViews>
  <sheetFormatPr defaultRowHeight="12.75" x14ac:dyDescent="0.2"/>
  <cols>
    <col min="1" max="1" width="2.7109375" style="26" customWidth="1"/>
    <col min="2" max="2" width="60.42578125" style="31" customWidth="1"/>
    <col min="3" max="14" width="8.7109375" style="31" customWidth="1"/>
    <col min="15" max="15" width="8.7109375" style="26" customWidth="1"/>
    <col min="16" max="16384" width="9.140625" style="26"/>
  </cols>
  <sheetData>
    <row r="1" spans="2:20" customFormat="1" ht="36" customHeight="1" x14ac:dyDescent="0.25">
      <c r="B1" s="20" t="s">
        <v>380</v>
      </c>
      <c r="C1" s="19"/>
      <c r="D1" s="19"/>
      <c r="E1" s="19"/>
      <c r="F1" s="19"/>
      <c r="G1" s="19"/>
      <c r="H1" s="19"/>
      <c r="I1" s="19"/>
      <c r="J1" s="19"/>
      <c r="K1" s="19"/>
      <c r="L1" s="19"/>
      <c r="M1" s="19"/>
      <c r="N1" s="21"/>
      <c r="O1" s="21" t="s">
        <v>390</v>
      </c>
    </row>
    <row r="2" spans="2:20" s="6" customFormat="1" ht="15" x14ac:dyDescent="0.25">
      <c r="B2" s="132" t="s">
        <v>242</v>
      </c>
      <c r="C2" s="132"/>
      <c r="D2" s="132"/>
      <c r="E2" s="132"/>
      <c r="F2" s="132"/>
      <c r="G2" s="132"/>
      <c r="H2" s="132"/>
      <c r="I2" s="132"/>
      <c r="J2" s="132"/>
      <c r="K2" s="132"/>
      <c r="L2" s="132"/>
      <c r="M2" s="132"/>
      <c r="N2" s="132"/>
      <c r="O2" s="132"/>
    </row>
    <row r="3" spans="2:20" s="8" customFormat="1" ht="17.25" x14ac:dyDescent="0.25">
      <c r="B3" s="9" t="s">
        <v>243</v>
      </c>
      <c r="C3" s="10" t="s">
        <v>459</v>
      </c>
      <c r="D3" s="10" t="s">
        <v>460</v>
      </c>
      <c r="E3" s="10" t="s">
        <v>461</v>
      </c>
      <c r="F3" s="10" t="s">
        <v>462</v>
      </c>
      <c r="G3" s="10" t="s">
        <v>463</v>
      </c>
      <c r="H3" s="10" t="s">
        <v>464</v>
      </c>
      <c r="I3" s="10" t="s">
        <v>465</v>
      </c>
      <c r="J3" s="10" t="s">
        <v>466</v>
      </c>
      <c r="K3" s="9" t="s">
        <v>467</v>
      </c>
      <c r="L3" s="9" t="s">
        <v>347</v>
      </c>
      <c r="M3" s="9">
        <v>2023</v>
      </c>
      <c r="N3" s="9">
        <v>2024</v>
      </c>
      <c r="O3" s="9" t="s">
        <v>457</v>
      </c>
    </row>
    <row r="4" spans="2:20" s="6" customFormat="1" x14ac:dyDescent="0.2">
      <c r="B4" s="114" t="s">
        <v>103</v>
      </c>
      <c r="C4" s="37">
        <v>2670</v>
      </c>
      <c r="D4" s="37">
        <v>2742</v>
      </c>
      <c r="E4" s="37">
        <v>2796</v>
      </c>
      <c r="F4" s="37">
        <v>2848</v>
      </c>
      <c r="G4" s="37">
        <v>2861</v>
      </c>
      <c r="H4" s="37">
        <v>2881</v>
      </c>
      <c r="I4" s="37">
        <v>2913</v>
      </c>
      <c r="J4" s="37">
        <v>2917</v>
      </c>
      <c r="K4" s="37">
        <v>2922</v>
      </c>
      <c r="L4" s="37">
        <v>2930</v>
      </c>
      <c r="M4" s="37">
        <v>2934</v>
      </c>
      <c r="N4" s="37">
        <v>2936</v>
      </c>
      <c r="O4" s="37">
        <v>2931</v>
      </c>
    </row>
    <row r="5" spans="2:20" s="24" customFormat="1" x14ac:dyDescent="0.2">
      <c r="B5" s="53" t="s">
        <v>244</v>
      </c>
      <c r="C5" s="37">
        <v>2622</v>
      </c>
      <c r="D5" s="37">
        <v>2690</v>
      </c>
      <c r="E5" s="37">
        <v>2742</v>
      </c>
      <c r="F5" s="37">
        <v>2794</v>
      </c>
      <c r="G5" s="37">
        <v>2808</v>
      </c>
      <c r="H5" s="37">
        <v>2829</v>
      </c>
      <c r="I5" s="37">
        <v>2862</v>
      </c>
      <c r="J5" s="37">
        <v>2870</v>
      </c>
      <c r="K5" s="37">
        <v>2876</v>
      </c>
      <c r="L5" s="37">
        <v>2886</v>
      </c>
      <c r="M5" s="37">
        <v>2889</v>
      </c>
      <c r="N5" s="37">
        <v>2895</v>
      </c>
      <c r="O5" s="37">
        <v>2890</v>
      </c>
      <c r="Q5" s="105"/>
      <c r="R5" s="105"/>
      <c r="S5" s="105"/>
      <c r="T5" s="105"/>
    </row>
    <row r="6" spans="2:20" x14ac:dyDescent="0.2">
      <c r="B6" s="52" t="s">
        <v>170</v>
      </c>
      <c r="C6" s="41">
        <v>24</v>
      </c>
      <c r="D6" s="41">
        <v>24</v>
      </c>
      <c r="E6" s="41">
        <v>24</v>
      </c>
      <c r="F6" s="41">
        <v>28</v>
      </c>
      <c r="G6" s="41">
        <v>28</v>
      </c>
      <c r="H6" s="41">
        <v>29</v>
      </c>
      <c r="I6" s="41">
        <v>31</v>
      </c>
      <c r="J6" s="41">
        <v>32</v>
      </c>
      <c r="K6" s="41">
        <v>33</v>
      </c>
      <c r="L6" s="41">
        <v>33</v>
      </c>
      <c r="M6" s="41">
        <v>33</v>
      </c>
      <c r="N6" s="41">
        <v>33</v>
      </c>
      <c r="O6" s="41">
        <v>33</v>
      </c>
    </row>
    <row r="7" spans="2:20" x14ac:dyDescent="0.2">
      <c r="B7" s="52" t="s">
        <v>245</v>
      </c>
      <c r="C7" s="41">
        <v>629</v>
      </c>
      <c r="D7" s="41">
        <v>633</v>
      </c>
      <c r="E7" s="41">
        <v>638</v>
      </c>
      <c r="F7" s="41">
        <v>641</v>
      </c>
      <c r="G7" s="41">
        <v>639</v>
      </c>
      <c r="H7" s="41">
        <v>642</v>
      </c>
      <c r="I7" s="41">
        <v>655</v>
      </c>
      <c r="J7" s="41">
        <v>658</v>
      </c>
      <c r="K7" s="41">
        <v>658</v>
      </c>
      <c r="L7" s="41">
        <v>662</v>
      </c>
      <c r="M7" s="41">
        <v>664</v>
      </c>
      <c r="N7" s="41">
        <v>669</v>
      </c>
      <c r="O7" s="41">
        <v>672</v>
      </c>
    </row>
    <row r="8" spans="2:20" x14ac:dyDescent="0.2">
      <c r="B8" s="52" t="s">
        <v>512</v>
      </c>
      <c r="C8" s="41">
        <v>0</v>
      </c>
      <c r="D8" s="41">
        <v>3</v>
      </c>
      <c r="E8" s="41">
        <v>11</v>
      </c>
      <c r="F8" s="41">
        <v>15</v>
      </c>
      <c r="G8" s="41">
        <v>17</v>
      </c>
      <c r="H8" s="41">
        <v>19</v>
      </c>
      <c r="I8" s="41">
        <v>20</v>
      </c>
      <c r="J8" s="41">
        <v>20</v>
      </c>
      <c r="K8" s="41">
        <v>21</v>
      </c>
      <c r="L8" s="41">
        <v>23</v>
      </c>
      <c r="M8" s="41">
        <v>24</v>
      </c>
      <c r="N8" s="41">
        <v>24</v>
      </c>
      <c r="O8" s="41">
        <v>26</v>
      </c>
    </row>
    <row r="9" spans="2:20" x14ac:dyDescent="0.2">
      <c r="B9" s="52" t="s">
        <v>246</v>
      </c>
      <c r="C9" s="41">
        <v>234</v>
      </c>
      <c r="D9" s="41">
        <v>238</v>
      </c>
      <c r="E9" s="41">
        <v>246</v>
      </c>
      <c r="F9" s="41">
        <v>256</v>
      </c>
      <c r="G9" s="41">
        <v>262</v>
      </c>
      <c r="H9" s="41">
        <v>267</v>
      </c>
      <c r="I9" s="41">
        <v>269</v>
      </c>
      <c r="J9" s="41">
        <v>269</v>
      </c>
      <c r="K9" s="41">
        <v>269</v>
      </c>
      <c r="L9" s="41">
        <v>270</v>
      </c>
      <c r="M9" s="41">
        <v>272</v>
      </c>
      <c r="N9" s="41">
        <v>274</v>
      </c>
      <c r="O9" s="41">
        <v>274</v>
      </c>
    </row>
    <row r="10" spans="2:20" ht="15" x14ac:dyDescent="0.2">
      <c r="B10" s="52" t="s">
        <v>525</v>
      </c>
      <c r="C10" s="41">
        <v>129</v>
      </c>
      <c r="D10" s="41">
        <v>132</v>
      </c>
      <c r="E10" s="41">
        <v>133</v>
      </c>
      <c r="F10" s="41">
        <v>136</v>
      </c>
      <c r="G10" s="41">
        <v>135</v>
      </c>
      <c r="H10" s="41">
        <v>136</v>
      </c>
      <c r="I10" s="41">
        <v>138</v>
      </c>
      <c r="J10" s="41">
        <v>139</v>
      </c>
      <c r="K10" s="41">
        <v>139</v>
      </c>
      <c r="L10" s="41">
        <v>139</v>
      </c>
      <c r="M10" s="41">
        <v>139</v>
      </c>
      <c r="N10" s="41">
        <v>139</v>
      </c>
      <c r="O10" s="41">
        <v>134</v>
      </c>
    </row>
    <row r="11" spans="2:20" x14ac:dyDescent="0.2">
      <c r="B11" s="52" t="s">
        <v>247</v>
      </c>
      <c r="C11" s="41">
        <v>236</v>
      </c>
      <c r="D11" s="41">
        <v>236</v>
      </c>
      <c r="E11" s="41">
        <v>244</v>
      </c>
      <c r="F11" s="41">
        <v>245</v>
      </c>
      <c r="G11" s="41">
        <v>246</v>
      </c>
      <c r="H11" s="41">
        <v>245</v>
      </c>
      <c r="I11" s="41">
        <v>246</v>
      </c>
      <c r="J11" s="41">
        <v>246</v>
      </c>
      <c r="K11" s="41">
        <v>248</v>
      </c>
      <c r="L11" s="41">
        <v>248</v>
      </c>
      <c r="M11" s="41">
        <v>248</v>
      </c>
      <c r="N11" s="41">
        <v>248</v>
      </c>
      <c r="O11" s="41">
        <v>251</v>
      </c>
    </row>
    <row r="12" spans="2:20" x14ac:dyDescent="0.2">
      <c r="B12" s="52" t="s">
        <v>248</v>
      </c>
      <c r="C12" s="41">
        <v>78</v>
      </c>
      <c r="D12" s="41">
        <v>83</v>
      </c>
      <c r="E12" s="41">
        <v>93</v>
      </c>
      <c r="F12" s="41">
        <v>104</v>
      </c>
      <c r="G12" s="41">
        <v>107</v>
      </c>
      <c r="H12" s="41">
        <v>108</v>
      </c>
      <c r="I12" s="41">
        <v>112</v>
      </c>
      <c r="J12" s="41">
        <v>113</v>
      </c>
      <c r="K12" s="41">
        <v>113</v>
      </c>
      <c r="L12" s="41">
        <v>113</v>
      </c>
      <c r="M12" s="41">
        <v>113</v>
      </c>
      <c r="N12" s="41">
        <v>113</v>
      </c>
      <c r="O12" s="41">
        <v>113</v>
      </c>
    </row>
    <row r="13" spans="2:20" x14ac:dyDescent="0.2">
      <c r="B13" s="52" t="s">
        <v>249</v>
      </c>
      <c r="C13" s="41">
        <v>77</v>
      </c>
      <c r="D13" s="41">
        <v>94</v>
      </c>
      <c r="E13" s="41">
        <v>97</v>
      </c>
      <c r="F13" s="41">
        <v>94</v>
      </c>
      <c r="G13" s="41">
        <v>94</v>
      </c>
      <c r="H13" s="41">
        <v>95</v>
      </c>
      <c r="I13" s="41">
        <v>97</v>
      </c>
      <c r="J13" s="41">
        <v>96</v>
      </c>
      <c r="K13" s="41">
        <v>96</v>
      </c>
      <c r="L13" s="41">
        <v>96</v>
      </c>
      <c r="M13" s="41">
        <v>96</v>
      </c>
      <c r="N13" s="41">
        <v>94</v>
      </c>
      <c r="O13" s="41">
        <v>90</v>
      </c>
    </row>
    <row r="14" spans="2:20" x14ac:dyDescent="0.2">
      <c r="B14" s="52" t="s">
        <v>250</v>
      </c>
      <c r="C14" s="41">
        <v>77</v>
      </c>
      <c r="D14" s="41">
        <v>78</v>
      </c>
      <c r="E14" s="41">
        <v>79</v>
      </c>
      <c r="F14" s="41">
        <v>82</v>
      </c>
      <c r="G14" s="41">
        <v>85</v>
      </c>
      <c r="H14" s="41">
        <v>85</v>
      </c>
      <c r="I14" s="41">
        <v>85</v>
      </c>
      <c r="J14" s="41">
        <v>86</v>
      </c>
      <c r="K14" s="41">
        <v>86</v>
      </c>
      <c r="L14" s="41">
        <v>86</v>
      </c>
      <c r="M14" s="41">
        <v>86</v>
      </c>
      <c r="N14" s="41">
        <v>86</v>
      </c>
      <c r="O14" s="41">
        <v>89</v>
      </c>
    </row>
    <row r="15" spans="2:20" x14ac:dyDescent="0.2">
      <c r="B15" s="52" t="s">
        <v>251</v>
      </c>
      <c r="C15" s="41">
        <v>731</v>
      </c>
      <c r="D15" s="41">
        <v>737</v>
      </c>
      <c r="E15" s="41">
        <v>735</v>
      </c>
      <c r="F15" s="41">
        <v>735</v>
      </c>
      <c r="G15" s="41">
        <v>734</v>
      </c>
      <c r="H15" s="41">
        <v>735</v>
      </c>
      <c r="I15" s="41">
        <v>738</v>
      </c>
      <c r="J15" s="41">
        <v>740</v>
      </c>
      <c r="K15" s="41">
        <v>743</v>
      </c>
      <c r="L15" s="41">
        <v>746</v>
      </c>
      <c r="M15" s="41">
        <v>748</v>
      </c>
      <c r="N15" s="41">
        <v>752</v>
      </c>
      <c r="O15" s="41">
        <v>748</v>
      </c>
    </row>
    <row r="16" spans="2:20" x14ac:dyDescent="0.2">
      <c r="B16" s="52" t="s">
        <v>252</v>
      </c>
      <c r="C16" s="41">
        <v>210</v>
      </c>
      <c r="D16" s="41">
        <v>218</v>
      </c>
      <c r="E16" s="41">
        <v>223</v>
      </c>
      <c r="F16" s="41">
        <v>230</v>
      </c>
      <c r="G16" s="41">
        <v>231</v>
      </c>
      <c r="H16" s="41">
        <v>231</v>
      </c>
      <c r="I16" s="41">
        <v>231</v>
      </c>
      <c r="J16" s="41">
        <v>231</v>
      </c>
      <c r="K16" s="41">
        <v>231</v>
      </c>
      <c r="L16" s="41">
        <v>231</v>
      </c>
      <c r="M16" s="41">
        <v>231</v>
      </c>
      <c r="N16" s="41">
        <v>231</v>
      </c>
      <c r="O16" s="41">
        <v>231</v>
      </c>
    </row>
    <row r="17" spans="2:15" x14ac:dyDescent="0.2">
      <c r="B17" s="52" t="s">
        <v>253</v>
      </c>
      <c r="C17" s="41">
        <v>146</v>
      </c>
      <c r="D17" s="41">
        <v>153</v>
      </c>
      <c r="E17" s="41">
        <v>155</v>
      </c>
      <c r="F17" s="41">
        <v>163</v>
      </c>
      <c r="G17" s="41">
        <v>163</v>
      </c>
      <c r="H17" s="41">
        <v>170</v>
      </c>
      <c r="I17" s="41">
        <v>173</v>
      </c>
      <c r="J17" s="41">
        <v>173</v>
      </c>
      <c r="K17" s="41">
        <v>172</v>
      </c>
      <c r="L17" s="41">
        <v>172</v>
      </c>
      <c r="M17" s="41">
        <v>172</v>
      </c>
      <c r="N17" s="41">
        <v>171</v>
      </c>
      <c r="O17" s="41">
        <v>173</v>
      </c>
    </row>
    <row r="18" spans="2:15" x14ac:dyDescent="0.2">
      <c r="B18" s="52" t="s">
        <v>181</v>
      </c>
      <c r="C18" s="41">
        <v>51</v>
      </c>
      <c r="D18" s="41">
        <v>61</v>
      </c>
      <c r="E18" s="41">
        <v>64</v>
      </c>
      <c r="F18" s="41">
        <v>65</v>
      </c>
      <c r="G18" s="41">
        <v>67</v>
      </c>
      <c r="H18" s="41">
        <v>67</v>
      </c>
      <c r="I18" s="41">
        <v>67</v>
      </c>
      <c r="J18" s="41">
        <v>67</v>
      </c>
      <c r="K18" s="41">
        <v>67</v>
      </c>
      <c r="L18" s="41">
        <v>67</v>
      </c>
      <c r="M18" s="41">
        <v>63</v>
      </c>
      <c r="N18" s="41">
        <v>61</v>
      </c>
      <c r="O18" s="41">
        <v>56</v>
      </c>
    </row>
    <row r="19" spans="2:15" s="24" customFormat="1" x14ac:dyDescent="0.2">
      <c r="B19" s="53" t="s">
        <v>254</v>
      </c>
      <c r="C19" s="49">
        <v>48</v>
      </c>
      <c r="D19" s="49">
        <v>52</v>
      </c>
      <c r="E19" s="49">
        <v>54</v>
      </c>
      <c r="F19" s="49">
        <v>54</v>
      </c>
      <c r="G19" s="49">
        <v>53</v>
      </c>
      <c r="H19" s="49">
        <v>52</v>
      </c>
      <c r="I19" s="49">
        <v>51</v>
      </c>
      <c r="J19" s="49">
        <v>47</v>
      </c>
      <c r="K19" s="49">
        <v>46</v>
      </c>
      <c r="L19" s="49">
        <v>44</v>
      </c>
      <c r="M19" s="49">
        <v>45</v>
      </c>
      <c r="N19" s="49">
        <v>41</v>
      </c>
      <c r="O19" s="24">
        <v>41</v>
      </c>
    </row>
    <row r="20" spans="2:15" s="24" customFormat="1" x14ac:dyDescent="0.2">
      <c r="B20" s="114" t="s">
        <v>105</v>
      </c>
      <c r="C20" s="49">
        <v>652</v>
      </c>
      <c r="D20" s="49">
        <v>651</v>
      </c>
      <c r="E20" s="49">
        <v>668</v>
      </c>
      <c r="F20" s="49">
        <v>680</v>
      </c>
      <c r="G20" s="49">
        <v>688</v>
      </c>
      <c r="H20" s="49">
        <v>693</v>
      </c>
      <c r="I20" s="49">
        <v>694</v>
      </c>
      <c r="J20" s="49">
        <v>698</v>
      </c>
      <c r="K20" s="49">
        <v>699</v>
      </c>
      <c r="L20" s="49">
        <v>700</v>
      </c>
      <c r="M20" s="49">
        <v>705</v>
      </c>
      <c r="N20" s="49">
        <v>706</v>
      </c>
      <c r="O20" s="24">
        <v>711</v>
      </c>
    </row>
    <row r="21" spans="2:15" x14ac:dyDescent="0.2">
      <c r="B21" s="54" t="s">
        <v>340</v>
      </c>
      <c r="C21" s="41">
        <v>33</v>
      </c>
      <c r="D21" s="41">
        <v>36</v>
      </c>
      <c r="E21" s="41">
        <v>38</v>
      </c>
      <c r="F21" s="41">
        <v>38</v>
      </c>
      <c r="G21" s="41">
        <v>39</v>
      </c>
      <c r="H21" s="41">
        <v>39</v>
      </c>
      <c r="I21" s="41">
        <v>39</v>
      </c>
      <c r="J21" s="41">
        <v>39</v>
      </c>
      <c r="K21" s="41">
        <v>39</v>
      </c>
      <c r="L21" s="41">
        <v>39</v>
      </c>
      <c r="M21" s="41">
        <v>39</v>
      </c>
      <c r="N21" s="41">
        <v>39</v>
      </c>
      <c r="O21" s="26">
        <v>39</v>
      </c>
    </row>
    <row r="22" spans="2:15" ht="15" x14ac:dyDescent="0.2">
      <c r="B22" s="52" t="s">
        <v>526</v>
      </c>
      <c r="C22" s="41">
        <v>8</v>
      </c>
      <c r="D22" s="41">
        <v>8</v>
      </c>
      <c r="E22" s="41">
        <v>8</v>
      </c>
      <c r="F22" s="41">
        <v>8</v>
      </c>
      <c r="G22" s="41">
        <v>8</v>
      </c>
      <c r="H22" s="41">
        <v>8</v>
      </c>
      <c r="I22" s="41">
        <v>0</v>
      </c>
      <c r="J22" s="41">
        <v>0</v>
      </c>
      <c r="K22" s="41">
        <v>0</v>
      </c>
      <c r="L22" s="41">
        <v>0</v>
      </c>
      <c r="M22" s="41">
        <v>0</v>
      </c>
      <c r="N22" s="41">
        <v>0</v>
      </c>
      <c r="O22" s="26">
        <v>0</v>
      </c>
    </row>
    <row r="23" spans="2:15" ht="15" x14ac:dyDescent="0.2">
      <c r="B23" s="52" t="s">
        <v>527</v>
      </c>
      <c r="C23" s="41">
        <v>267</v>
      </c>
      <c r="D23" s="41">
        <v>268</v>
      </c>
      <c r="E23" s="41">
        <v>268</v>
      </c>
      <c r="F23" s="41">
        <v>268</v>
      </c>
      <c r="G23" s="41">
        <v>268</v>
      </c>
      <c r="H23" s="41">
        <v>268</v>
      </c>
      <c r="I23" s="41">
        <v>276</v>
      </c>
      <c r="J23" s="41">
        <v>276</v>
      </c>
      <c r="K23" s="41">
        <v>276</v>
      </c>
      <c r="L23" s="41">
        <v>276</v>
      </c>
      <c r="M23" s="41">
        <v>276</v>
      </c>
      <c r="N23" s="41">
        <v>276</v>
      </c>
      <c r="O23" s="41">
        <v>275</v>
      </c>
    </row>
    <row r="24" spans="2:15" x14ac:dyDescent="0.2">
      <c r="B24" s="52" t="s">
        <v>255</v>
      </c>
      <c r="C24" s="41">
        <v>223</v>
      </c>
      <c r="D24" s="41">
        <v>229</v>
      </c>
      <c r="E24" s="41">
        <v>239</v>
      </c>
      <c r="F24" s="41">
        <v>249</v>
      </c>
      <c r="G24" s="41">
        <v>253</v>
      </c>
      <c r="H24" s="41">
        <v>255</v>
      </c>
      <c r="I24" s="41">
        <v>256</v>
      </c>
      <c r="J24" s="41">
        <v>260</v>
      </c>
      <c r="K24" s="41">
        <v>261</v>
      </c>
      <c r="L24" s="41">
        <v>262</v>
      </c>
      <c r="M24" s="41">
        <v>267</v>
      </c>
      <c r="N24" s="41">
        <v>268</v>
      </c>
      <c r="O24" s="41">
        <v>274</v>
      </c>
    </row>
    <row r="25" spans="2:15" x14ac:dyDescent="0.2">
      <c r="B25" s="52" t="s">
        <v>256</v>
      </c>
      <c r="C25" s="41">
        <v>22</v>
      </c>
      <c r="D25" s="41">
        <v>24</v>
      </c>
      <c r="E25" s="41">
        <v>24</v>
      </c>
      <c r="F25" s="41">
        <v>25</v>
      </c>
      <c r="G25" s="41">
        <v>25</v>
      </c>
      <c r="H25" s="41">
        <v>25</v>
      </c>
      <c r="I25" s="41">
        <v>25</v>
      </c>
      <c r="J25" s="41">
        <v>25</v>
      </c>
      <c r="K25" s="41">
        <v>25</v>
      </c>
      <c r="L25" s="41">
        <v>25</v>
      </c>
      <c r="M25" s="41">
        <v>25</v>
      </c>
      <c r="N25" s="41">
        <v>25</v>
      </c>
      <c r="O25" s="41">
        <v>25</v>
      </c>
    </row>
    <row r="26" spans="2:15" x14ac:dyDescent="0.2">
      <c r="B26" s="52" t="s">
        <v>514</v>
      </c>
      <c r="C26" s="41">
        <v>82</v>
      </c>
      <c r="D26" s="41">
        <v>82</v>
      </c>
      <c r="E26" s="41">
        <v>87</v>
      </c>
      <c r="F26" s="41">
        <v>88</v>
      </c>
      <c r="G26" s="41">
        <v>91</v>
      </c>
      <c r="H26" s="41">
        <v>94</v>
      </c>
      <c r="I26" s="41">
        <v>94</v>
      </c>
      <c r="J26" s="41">
        <v>94</v>
      </c>
      <c r="K26" s="41">
        <v>94</v>
      </c>
      <c r="L26" s="41">
        <v>94</v>
      </c>
      <c r="M26" s="41">
        <v>94</v>
      </c>
      <c r="N26" s="41">
        <v>94</v>
      </c>
      <c r="O26" s="41">
        <v>94</v>
      </c>
    </row>
    <row r="27" spans="2:15" x14ac:dyDescent="0.2">
      <c r="B27" s="52" t="s">
        <v>257</v>
      </c>
      <c r="C27" s="41">
        <v>4</v>
      </c>
      <c r="D27" s="41">
        <v>4</v>
      </c>
      <c r="E27" s="41">
        <v>4</v>
      </c>
      <c r="F27" s="41">
        <v>4</v>
      </c>
      <c r="G27" s="41">
        <v>4</v>
      </c>
      <c r="H27" s="41">
        <v>4</v>
      </c>
      <c r="I27" s="41">
        <v>4</v>
      </c>
      <c r="J27" s="41">
        <v>4</v>
      </c>
      <c r="K27" s="41">
        <v>4</v>
      </c>
      <c r="L27" s="41">
        <v>4</v>
      </c>
      <c r="M27" s="41">
        <v>4</v>
      </c>
      <c r="N27" s="41">
        <v>4</v>
      </c>
      <c r="O27" s="41">
        <v>4</v>
      </c>
    </row>
    <row r="28" spans="2:15" ht="15" x14ac:dyDescent="0.2">
      <c r="B28" s="52" t="s">
        <v>528</v>
      </c>
      <c r="C28" s="41">
        <v>13</v>
      </c>
      <c r="D28" s="25"/>
      <c r="E28" s="25"/>
      <c r="F28" s="25"/>
      <c r="G28" s="25"/>
      <c r="H28" s="25"/>
      <c r="I28" s="25"/>
      <c r="J28" s="25"/>
      <c r="K28" s="25"/>
      <c r="L28" s="25"/>
      <c r="M28" s="25"/>
      <c r="N28" s="25"/>
    </row>
    <row r="29" spans="2:15" s="24" customFormat="1" x14ac:dyDescent="0.2">
      <c r="B29" s="114" t="s">
        <v>258</v>
      </c>
      <c r="C29" s="37">
        <v>3322</v>
      </c>
      <c r="D29" s="37">
        <v>3393</v>
      </c>
      <c r="E29" s="37">
        <v>3464</v>
      </c>
      <c r="F29" s="37">
        <v>3528</v>
      </c>
      <c r="G29" s="37">
        <v>3549</v>
      </c>
      <c r="H29" s="37">
        <v>3574</v>
      </c>
      <c r="I29" s="37">
        <v>3607</v>
      </c>
      <c r="J29" s="37">
        <v>3615</v>
      </c>
      <c r="K29" s="37">
        <v>3621</v>
      </c>
      <c r="L29" s="37">
        <v>3630</v>
      </c>
      <c r="M29" s="37">
        <v>3639</v>
      </c>
      <c r="N29" s="37">
        <v>3642</v>
      </c>
      <c r="O29" s="37">
        <v>3642</v>
      </c>
    </row>
    <row r="30" spans="2:15" s="24" customFormat="1" x14ac:dyDescent="0.2">
      <c r="B30" s="48" t="s">
        <v>259</v>
      </c>
      <c r="C30" s="37">
        <v>2080</v>
      </c>
      <c r="D30" s="37">
        <v>2185</v>
      </c>
      <c r="E30" s="37">
        <v>2210</v>
      </c>
      <c r="F30" s="37">
        <v>2227</v>
      </c>
      <c r="G30" s="37">
        <v>2258</v>
      </c>
      <c r="H30" s="37">
        <v>2284</v>
      </c>
      <c r="I30" s="37">
        <v>2328</v>
      </c>
      <c r="J30" s="37">
        <v>2333</v>
      </c>
      <c r="K30" s="37">
        <v>2342</v>
      </c>
      <c r="L30" s="37">
        <v>2387</v>
      </c>
      <c r="M30" s="37">
        <v>2424</v>
      </c>
      <c r="N30" s="37">
        <v>2330</v>
      </c>
      <c r="O30" s="37">
        <v>2343</v>
      </c>
    </row>
    <row r="31" spans="2:15" s="24" customFormat="1" x14ac:dyDescent="0.2">
      <c r="B31" s="48" t="s">
        <v>260</v>
      </c>
      <c r="C31" s="37">
        <v>5399</v>
      </c>
      <c r="D31" s="37">
        <v>5573</v>
      </c>
      <c r="E31" s="37">
        <v>5670</v>
      </c>
      <c r="F31" s="37">
        <v>5751</v>
      </c>
      <c r="G31" s="37">
        <v>5804</v>
      </c>
      <c r="H31" s="37">
        <v>5857</v>
      </c>
      <c r="I31" s="37">
        <v>5935</v>
      </c>
      <c r="J31" s="37">
        <v>5952</v>
      </c>
      <c r="K31" s="37">
        <v>5957</v>
      </c>
      <c r="L31" s="37">
        <f>SUM(L29:L30)</f>
        <v>6017</v>
      </c>
      <c r="M31" s="37">
        <f>SUM(M29:M30)</f>
        <v>6063</v>
      </c>
      <c r="N31" s="37">
        <f>SUM(N29:N30)</f>
        <v>5972</v>
      </c>
      <c r="O31" s="37">
        <f>SUM(O29:O30)</f>
        <v>5985</v>
      </c>
    </row>
    <row r="32" spans="2:15" x14ac:dyDescent="0.2">
      <c r="B32" s="38" t="s">
        <v>261</v>
      </c>
      <c r="C32" s="39">
        <v>20579</v>
      </c>
      <c r="D32" s="39">
        <v>20771</v>
      </c>
      <c r="E32" s="39">
        <v>20966</v>
      </c>
      <c r="F32" s="39">
        <v>21203</v>
      </c>
      <c r="G32" s="39">
        <v>21444</v>
      </c>
      <c r="H32" s="39">
        <v>21670</v>
      </c>
      <c r="I32" s="39">
        <v>21803</v>
      </c>
      <c r="J32" s="39">
        <v>21919</v>
      </c>
      <c r="K32" s="39">
        <v>22156</v>
      </c>
      <c r="L32" s="39">
        <v>22181</v>
      </c>
      <c r="M32" s="39">
        <v>22037</v>
      </c>
      <c r="N32" s="39">
        <v>21916</v>
      </c>
      <c r="O32" s="39">
        <v>21756</v>
      </c>
    </row>
    <row r="33" spans="1:28" x14ac:dyDescent="0.2">
      <c r="B33" s="38" t="s">
        <v>262</v>
      </c>
      <c r="C33" s="39">
        <f t="shared" ref="C33:L33" si="0">C32/C29*1000</f>
        <v>6194.7621914509336</v>
      </c>
      <c r="D33" s="39">
        <f t="shared" si="0"/>
        <v>6121.7211906867078</v>
      </c>
      <c r="E33" s="39">
        <f t="shared" si="0"/>
        <v>6052.5404157043877</v>
      </c>
      <c r="F33" s="39">
        <f t="shared" si="0"/>
        <v>6009.9206349206352</v>
      </c>
      <c r="G33" s="39">
        <f t="shared" si="0"/>
        <v>6042.265426880811</v>
      </c>
      <c r="H33" s="39">
        <f t="shared" si="0"/>
        <v>6063.23447118075</v>
      </c>
      <c r="I33" s="39">
        <f t="shared" si="0"/>
        <v>6044.6354311061823</v>
      </c>
      <c r="J33" s="39">
        <f t="shared" si="0"/>
        <v>6063.3471645919781</v>
      </c>
      <c r="K33" s="39">
        <f t="shared" si="0"/>
        <v>6118.7517260425293</v>
      </c>
      <c r="L33" s="39">
        <f t="shared" si="0"/>
        <v>6110.4683195592288</v>
      </c>
      <c r="M33" s="39">
        <f>M32/M29*1000</f>
        <v>6055.784556196757</v>
      </c>
      <c r="N33" s="39">
        <f>N32/N29*1000</f>
        <v>6017.5727622185614</v>
      </c>
      <c r="O33" s="39">
        <v>5973.6408566721575</v>
      </c>
    </row>
    <row r="34" spans="1:28" s="24" customFormat="1" x14ac:dyDescent="0.2">
      <c r="B34" s="48" t="s">
        <v>263</v>
      </c>
      <c r="C34" s="23"/>
      <c r="D34" s="23"/>
      <c r="E34" s="23"/>
      <c r="F34" s="23"/>
      <c r="G34" s="23"/>
      <c r="H34" s="23"/>
      <c r="I34" s="23"/>
      <c r="J34" s="23"/>
      <c r="K34" s="23"/>
      <c r="L34" s="23"/>
      <c r="M34" s="23"/>
      <c r="N34" s="23"/>
      <c r="O34" s="30"/>
      <c r="P34" s="30"/>
    </row>
    <row r="35" spans="1:28" x14ac:dyDescent="0.2">
      <c r="B35" s="40" t="s">
        <v>264</v>
      </c>
      <c r="C35" s="55">
        <f t="shared" ref="C35:L35" si="1">C29/(C32/100)</f>
        <v>16.142669711842171</v>
      </c>
      <c r="D35" s="55">
        <f t="shared" si="1"/>
        <v>16.335275143228539</v>
      </c>
      <c r="E35" s="55">
        <f t="shared" si="1"/>
        <v>16.521987980539922</v>
      </c>
      <c r="F35" s="55">
        <f t="shared" si="1"/>
        <v>16.639154836579728</v>
      </c>
      <c r="G35" s="55">
        <f t="shared" si="1"/>
        <v>16.550083939563514</v>
      </c>
      <c r="H35" s="55">
        <f t="shared" si="1"/>
        <v>16.492847254268575</v>
      </c>
      <c r="I35" s="55">
        <f t="shared" si="1"/>
        <v>16.543594918130534</v>
      </c>
      <c r="J35" s="55">
        <f t="shared" si="1"/>
        <v>16.492540718098454</v>
      </c>
      <c r="K35" s="55">
        <f t="shared" si="1"/>
        <v>16.343202744177649</v>
      </c>
      <c r="L35" s="55">
        <f t="shared" si="1"/>
        <v>16.365357738605113</v>
      </c>
      <c r="M35" s="55">
        <f>M29/(M32/100)</f>
        <v>16.513136996868901</v>
      </c>
      <c r="N35" s="55">
        <f>N29/(N32/100)</f>
        <v>16.617995984668735</v>
      </c>
      <c r="O35" s="55">
        <f>O29/(O32/100)</f>
        <v>16.740209597352454</v>
      </c>
    </row>
    <row r="36" spans="1:28" x14ac:dyDescent="0.2">
      <c r="B36" s="40" t="s">
        <v>265</v>
      </c>
      <c r="C36" s="55">
        <f>C4/(C32/100)</f>
        <v>12.974391369843044</v>
      </c>
      <c r="D36" s="55">
        <f t="shared" ref="D36:L36" si="2">D4/(D32/100)</f>
        <v>13.201097684271339</v>
      </c>
      <c r="E36" s="55">
        <f t="shared" si="2"/>
        <v>13.33587713440809</v>
      </c>
      <c r="F36" s="55">
        <f t="shared" si="2"/>
        <v>13.432061500731029</v>
      </c>
      <c r="G36" s="55">
        <f t="shared" si="2"/>
        <v>13.34172728968476</v>
      </c>
      <c r="H36" s="55">
        <f t="shared" si="2"/>
        <v>13.294877711121366</v>
      </c>
      <c r="I36" s="55">
        <f t="shared" si="2"/>
        <v>13.360546713754987</v>
      </c>
      <c r="J36" s="55">
        <f t="shared" si="2"/>
        <v>13.308088872667549</v>
      </c>
      <c r="K36" s="55">
        <f t="shared" si="2"/>
        <v>13.18830113738942</v>
      </c>
      <c r="L36" s="55">
        <f t="shared" si="2"/>
        <v>13.209503629232225</v>
      </c>
      <c r="M36" s="55">
        <f>M4/(M32/100)</f>
        <v>13.313971956255388</v>
      </c>
      <c r="N36" s="55">
        <f>N4/(N32/100)</f>
        <v>13.396605219930645</v>
      </c>
      <c r="O36" s="55">
        <f>O4/(O32/100)</f>
        <v>13.472145615002757</v>
      </c>
    </row>
    <row r="37" spans="1:28" x14ac:dyDescent="0.2">
      <c r="B37" s="110" t="s">
        <v>266</v>
      </c>
      <c r="C37" s="113">
        <f t="shared" ref="C37:L37" si="3">C31/(C32/100)</f>
        <v>26.235482773701346</v>
      </c>
      <c r="D37" s="113">
        <f t="shared" si="3"/>
        <v>26.830677386741129</v>
      </c>
      <c r="E37" s="113">
        <f t="shared" si="3"/>
        <v>27.043785175999236</v>
      </c>
      <c r="F37" s="113">
        <f t="shared" si="3"/>
        <v>27.123520256567467</v>
      </c>
      <c r="G37" s="113">
        <f t="shared" si="3"/>
        <v>27.065845924267862</v>
      </c>
      <c r="H37" s="113">
        <f t="shared" si="3"/>
        <v>27.028149515459162</v>
      </c>
      <c r="I37" s="113">
        <f t="shared" si="3"/>
        <v>27.221024629638123</v>
      </c>
      <c r="J37" s="113">
        <f t="shared" si="3"/>
        <v>27.154523472786167</v>
      </c>
      <c r="K37" s="113">
        <f t="shared" si="3"/>
        <v>26.886622133959197</v>
      </c>
      <c r="L37" s="113">
        <f t="shared" si="3"/>
        <v>27.126820251566656</v>
      </c>
      <c r="M37" s="113">
        <f>M31/(M32/100)</f>
        <v>27.512819349276217</v>
      </c>
      <c r="N37" s="113">
        <f>N31/(N32/100)</f>
        <v>27.249498083591895</v>
      </c>
      <c r="O37" s="113">
        <f>O31/(O32/100)</f>
        <v>27.509652509652508</v>
      </c>
    </row>
    <row r="38" spans="1:28" x14ac:dyDescent="0.2">
      <c r="C38" s="25"/>
      <c r="D38" s="25"/>
      <c r="E38" s="25"/>
      <c r="F38" s="25"/>
      <c r="G38" s="25"/>
      <c r="H38" s="25"/>
      <c r="I38" s="25"/>
      <c r="J38" s="25"/>
      <c r="K38" s="25"/>
      <c r="L38" s="25"/>
      <c r="M38" s="25"/>
      <c r="N38" s="25"/>
    </row>
    <row r="39" spans="1:28" x14ac:dyDescent="0.2">
      <c r="A39" s="43" t="s">
        <v>364</v>
      </c>
      <c r="B39" s="31" t="s">
        <v>366</v>
      </c>
    </row>
    <row r="40" spans="1:28" x14ac:dyDescent="0.2">
      <c r="A40" s="43" t="s">
        <v>365</v>
      </c>
      <c r="B40" s="31" t="s">
        <v>363</v>
      </c>
    </row>
    <row r="41" spans="1:28" ht="15" x14ac:dyDescent="0.2">
      <c r="A41" s="43" t="s">
        <v>367</v>
      </c>
      <c r="B41" s="31" t="s">
        <v>398</v>
      </c>
    </row>
    <row r="42" spans="1:28" ht="15" x14ac:dyDescent="0.2">
      <c r="A42" s="43" t="s">
        <v>361</v>
      </c>
      <c r="B42" s="31" t="s">
        <v>396</v>
      </c>
    </row>
    <row r="43" spans="1:28" x14ac:dyDescent="0.2">
      <c r="A43" s="43" t="s">
        <v>369</v>
      </c>
      <c r="B43" s="31" t="s">
        <v>375</v>
      </c>
    </row>
    <row r="44" spans="1:28" x14ac:dyDescent="0.2">
      <c r="A44" s="38" t="s">
        <v>518</v>
      </c>
      <c r="O44" s="31"/>
      <c r="P44" s="31"/>
      <c r="Q44" s="31"/>
      <c r="R44" s="31"/>
      <c r="S44" s="31"/>
      <c r="T44" s="31"/>
      <c r="U44" s="31"/>
      <c r="V44" s="31"/>
      <c r="W44" s="31"/>
      <c r="X44" s="31"/>
      <c r="Y44" s="31"/>
      <c r="Z44" s="31"/>
      <c r="AA44" s="31"/>
      <c r="AB44" s="31"/>
    </row>
    <row r="45" spans="1:28" x14ac:dyDescent="0.2">
      <c r="A45" s="38"/>
    </row>
    <row r="46" spans="1:28" x14ac:dyDescent="0.2">
      <c r="A46" s="42" t="s">
        <v>403</v>
      </c>
    </row>
    <row r="47" spans="1:28" x14ac:dyDescent="0.2">
      <c r="A47" s="38" t="s">
        <v>354</v>
      </c>
      <c r="B47" s="50"/>
    </row>
  </sheetData>
  <mergeCells count="1">
    <mergeCell ref="B2:O2"/>
  </mergeCells>
  <phoneticPr fontId="3" type="noConversion"/>
  <pageMargins left="0.7" right="0.7" top="0.75" bottom="0.75" header="0.3" footer="0.3"/>
  <pageSetup paperSize="8" orientation="landscape" r:id="rId1"/>
  <headerFooter>
    <oddHeader>&amp;L&amp;"Calibri"&amp;10&amp;K000000 [Limited Sharing]&amp;1#_x000D_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B7CB6-3221-4A61-9BE6-180DA6506B03}">
  <sheetPr codeName="Sheet10">
    <tabColor theme="3"/>
  </sheetPr>
  <dimension ref="A1:P87"/>
  <sheetViews>
    <sheetView workbookViewId="0">
      <pane xSplit="2" ySplit="4" topLeftCell="C68" activePane="bottomRight" state="frozen"/>
      <selection activeCell="K10" sqref="K10"/>
      <selection pane="topRight" activeCell="K10" sqref="K10"/>
      <selection pane="bottomLeft" activeCell="K10" sqref="K10"/>
      <selection pane="bottomRight" activeCell="K10" sqref="K10"/>
    </sheetView>
  </sheetViews>
  <sheetFormatPr defaultRowHeight="12.75" outlineLevelRow="1" x14ac:dyDescent="0.2"/>
  <cols>
    <col min="1" max="1" width="3.28515625" style="26" customWidth="1"/>
    <col min="2" max="2" width="50.5703125" style="31" customWidth="1"/>
    <col min="3" max="13" width="11.7109375" style="31" customWidth="1"/>
    <col min="14" max="14" width="11.28515625" style="31" customWidth="1"/>
    <col min="15" max="16" width="9.140625" style="31"/>
    <col min="17" max="16384" width="9.140625" style="26"/>
  </cols>
  <sheetData>
    <row r="1" spans="2:16" customFormat="1" ht="36" customHeight="1" x14ac:dyDescent="0.25">
      <c r="B1" s="20" t="s">
        <v>380</v>
      </c>
      <c r="C1" s="19"/>
      <c r="D1" s="19"/>
      <c r="E1" s="19"/>
      <c r="F1" s="19"/>
      <c r="G1" s="19"/>
      <c r="H1" s="19"/>
      <c r="I1" s="19"/>
      <c r="J1" s="19"/>
      <c r="K1" s="19"/>
      <c r="L1" s="19"/>
      <c r="M1" s="19"/>
      <c r="N1" s="21" t="s">
        <v>391</v>
      </c>
      <c r="O1" s="31"/>
    </row>
    <row r="2" spans="2:16" s="6" customFormat="1" ht="17.25" x14ac:dyDescent="0.25">
      <c r="B2" s="132" t="s">
        <v>449</v>
      </c>
      <c r="C2" s="132"/>
      <c r="D2" s="132"/>
      <c r="E2" s="132"/>
      <c r="F2" s="132"/>
      <c r="G2" s="132"/>
      <c r="H2" s="132"/>
      <c r="I2" s="132"/>
      <c r="J2" s="132"/>
      <c r="K2" s="132"/>
      <c r="L2" s="132"/>
      <c r="M2" s="132"/>
      <c r="N2" s="132"/>
      <c r="O2" s="84"/>
      <c r="P2" s="5"/>
    </row>
    <row r="3" spans="2:16" customFormat="1" ht="15" x14ac:dyDescent="0.25">
      <c r="B3" s="131" t="s">
        <v>1</v>
      </c>
      <c r="C3" s="131"/>
      <c r="D3" s="131"/>
      <c r="E3" s="131"/>
      <c r="F3" s="131"/>
      <c r="G3" s="131"/>
      <c r="H3" s="131"/>
      <c r="I3" s="131"/>
      <c r="J3" s="131"/>
      <c r="K3" s="131"/>
      <c r="L3" s="131"/>
      <c r="M3" s="131"/>
      <c r="N3" s="131"/>
      <c r="O3" s="58"/>
      <c r="P3" s="1"/>
    </row>
    <row r="4" spans="2:16" s="8" customFormat="1" ht="17.25" x14ac:dyDescent="0.25">
      <c r="B4" s="82" t="s">
        <v>2</v>
      </c>
      <c r="C4" s="83">
        <v>2014</v>
      </c>
      <c r="D4" s="83">
        <v>2015</v>
      </c>
      <c r="E4" s="83">
        <v>2016</v>
      </c>
      <c r="F4" s="83">
        <v>2017</v>
      </c>
      <c r="G4" s="83">
        <v>2018</v>
      </c>
      <c r="H4" s="83">
        <v>2019</v>
      </c>
      <c r="I4" s="83">
        <v>2020</v>
      </c>
      <c r="J4" s="82">
        <v>2021</v>
      </c>
      <c r="K4" s="82">
        <v>2022</v>
      </c>
      <c r="L4" s="82">
        <v>2023</v>
      </c>
      <c r="M4" s="82" t="s">
        <v>405</v>
      </c>
      <c r="N4" s="82" t="s">
        <v>456</v>
      </c>
      <c r="O4" s="85"/>
      <c r="P4" s="7"/>
    </row>
    <row r="5" spans="2:16" s="8" customFormat="1" ht="15" x14ac:dyDescent="0.25">
      <c r="B5" s="114" t="s">
        <v>448</v>
      </c>
      <c r="C5" s="89"/>
      <c r="D5" s="89"/>
      <c r="E5" s="89"/>
      <c r="F5" s="89"/>
      <c r="G5" s="89"/>
      <c r="H5" s="89"/>
      <c r="I5" s="89"/>
      <c r="J5" s="89"/>
      <c r="K5" s="89"/>
      <c r="L5" s="89"/>
      <c r="M5" s="89"/>
      <c r="N5" s="85"/>
      <c r="O5" s="85"/>
      <c r="P5" s="7"/>
    </row>
    <row r="6" spans="2:16" s="24" customFormat="1" outlineLevel="1" x14ac:dyDescent="0.2">
      <c r="B6" s="89" t="s">
        <v>3</v>
      </c>
      <c r="C6" s="76">
        <v>814553</v>
      </c>
      <c r="D6" s="76">
        <v>996127</v>
      </c>
      <c r="E6" s="76">
        <v>1211891</v>
      </c>
      <c r="F6" s="76">
        <v>1354991</v>
      </c>
      <c r="G6" s="76">
        <v>1431332</v>
      </c>
      <c r="H6" s="76">
        <v>1432675</v>
      </c>
      <c r="I6" s="76">
        <v>1401666</v>
      </c>
      <c r="J6" s="76">
        <v>1487689</v>
      </c>
      <c r="K6" s="76">
        <v>1611211</v>
      </c>
      <c r="L6" s="76"/>
      <c r="M6" s="76"/>
      <c r="N6" s="51"/>
      <c r="O6" s="23"/>
      <c r="P6" s="23"/>
    </row>
    <row r="7" spans="2:16" s="24" customFormat="1" outlineLevel="1" x14ac:dyDescent="0.2">
      <c r="B7" s="77" t="s">
        <v>267</v>
      </c>
      <c r="C7" s="76">
        <v>44091</v>
      </c>
      <c r="D7" s="76">
        <v>43844</v>
      </c>
      <c r="E7" s="76">
        <v>76129</v>
      </c>
      <c r="F7" s="76">
        <v>107746</v>
      </c>
      <c r="G7" s="76">
        <v>96271</v>
      </c>
      <c r="H7" s="76">
        <v>99886</v>
      </c>
      <c r="I7" s="76">
        <v>112156</v>
      </c>
      <c r="J7" s="76">
        <v>87680</v>
      </c>
      <c r="K7" s="76">
        <v>101397</v>
      </c>
      <c r="L7" s="76"/>
      <c r="M7" s="76"/>
      <c r="N7" s="51"/>
      <c r="O7" s="23"/>
      <c r="P7" s="23"/>
    </row>
    <row r="8" spans="2:16" outlineLevel="1" x14ac:dyDescent="0.2">
      <c r="B8" s="78" t="s">
        <v>81</v>
      </c>
      <c r="C8" s="79">
        <v>3097</v>
      </c>
      <c r="D8" s="79">
        <v>3391</v>
      </c>
      <c r="E8" s="79">
        <v>4463</v>
      </c>
      <c r="F8" s="79">
        <v>6702</v>
      </c>
      <c r="G8" s="79">
        <v>7653</v>
      </c>
      <c r="H8" s="79">
        <v>7086</v>
      </c>
      <c r="I8" s="79">
        <v>7718</v>
      </c>
      <c r="J8" s="79">
        <v>9572</v>
      </c>
      <c r="K8" s="79">
        <v>9279</v>
      </c>
      <c r="L8" s="79"/>
      <c r="M8" s="79"/>
      <c r="N8" s="44"/>
      <c r="O8" s="25"/>
      <c r="P8" s="25"/>
    </row>
    <row r="9" spans="2:16" outlineLevel="1" x14ac:dyDescent="0.2">
      <c r="B9" s="78" t="s">
        <v>268</v>
      </c>
      <c r="C9" s="79">
        <v>12637</v>
      </c>
      <c r="D9" s="79">
        <v>12977</v>
      </c>
      <c r="E9" s="79">
        <v>18869</v>
      </c>
      <c r="F9" s="79">
        <v>29671</v>
      </c>
      <c r="G9" s="79">
        <v>35154</v>
      </c>
      <c r="H9" s="79">
        <v>32031</v>
      </c>
      <c r="I9" s="79">
        <v>41561</v>
      </c>
      <c r="J9" s="79">
        <v>17441</v>
      </c>
      <c r="K9" s="79">
        <v>12222</v>
      </c>
      <c r="L9" s="79"/>
      <c r="M9" s="79"/>
      <c r="N9" s="44"/>
      <c r="O9" s="25"/>
      <c r="P9" s="25"/>
    </row>
    <row r="10" spans="2:16" outlineLevel="1" x14ac:dyDescent="0.2">
      <c r="B10" s="78" t="s">
        <v>269</v>
      </c>
      <c r="C10" s="79">
        <v>26149</v>
      </c>
      <c r="D10" s="79">
        <v>24726</v>
      </c>
      <c r="E10" s="79">
        <v>51175</v>
      </c>
      <c r="F10" s="79">
        <v>67187</v>
      </c>
      <c r="G10" s="79">
        <v>50323</v>
      </c>
      <c r="H10" s="79">
        <v>58854</v>
      </c>
      <c r="I10" s="79">
        <v>61992</v>
      </c>
      <c r="J10" s="79">
        <v>59033</v>
      </c>
      <c r="K10" s="79">
        <v>78880</v>
      </c>
      <c r="L10" s="79"/>
      <c r="M10" s="79"/>
      <c r="N10" s="44"/>
      <c r="O10" s="25"/>
      <c r="P10" s="25"/>
    </row>
    <row r="11" spans="2:16" outlineLevel="1" x14ac:dyDescent="0.2">
      <c r="B11" s="78" t="s">
        <v>270</v>
      </c>
      <c r="C11" s="79">
        <v>2208</v>
      </c>
      <c r="D11" s="79">
        <v>2750</v>
      </c>
      <c r="E11" s="79">
        <v>1623</v>
      </c>
      <c r="F11" s="79">
        <v>4186</v>
      </c>
      <c r="G11" s="79">
        <v>3140</v>
      </c>
      <c r="H11" s="79">
        <v>1914</v>
      </c>
      <c r="I11" s="80">
        <v>884</v>
      </c>
      <c r="J11" s="79">
        <v>1634</v>
      </c>
      <c r="K11" s="79">
        <v>1017</v>
      </c>
      <c r="L11" s="79"/>
      <c r="M11" s="79"/>
      <c r="N11" s="25"/>
      <c r="O11" s="25"/>
      <c r="P11" s="25"/>
    </row>
    <row r="12" spans="2:16" s="24" customFormat="1" outlineLevel="1" x14ac:dyDescent="0.2">
      <c r="B12" s="77" t="s">
        <v>43</v>
      </c>
      <c r="C12" s="76">
        <v>109717</v>
      </c>
      <c r="D12" s="76">
        <v>99634</v>
      </c>
      <c r="E12" s="76">
        <v>111708</v>
      </c>
      <c r="F12" s="76">
        <v>118068</v>
      </c>
      <c r="G12" s="76">
        <v>109667</v>
      </c>
      <c r="H12" s="76">
        <v>132150</v>
      </c>
      <c r="I12" s="76">
        <v>158857</v>
      </c>
      <c r="J12" s="76">
        <v>167369</v>
      </c>
      <c r="K12" s="76">
        <v>199630</v>
      </c>
      <c r="L12" s="76"/>
      <c r="M12" s="76"/>
      <c r="N12" s="51"/>
      <c r="O12" s="23"/>
      <c r="P12" s="23"/>
    </row>
    <row r="13" spans="2:16" outlineLevel="1" x14ac:dyDescent="0.2">
      <c r="B13" s="78" t="s">
        <v>271</v>
      </c>
      <c r="C13" s="79">
        <v>62325</v>
      </c>
      <c r="D13" s="79">
        <v>58122</v>
      </c>
      <c r="E13" s="79">
        <v>73205</v>
      </c>
      <c r="F13" s="79">
        <v>65552</v>
      </c>
      <c r="G13" s="79">
        <v>65072</v>
      </c>
      <c r="H13" s="79">
        <v>73427</v>
      </c>
      <c r="I13" s="79">
        <v>75603</v>
      </c>
      <c r="J13" s="79">
        <v>92485</v>
      </c>
      <c r="K13" s="79">
        <v>115206</v>
      </c>
      <c r="L13" s="79"/>
      <c r="M13" s="79"/>
      <c r="N13" s="44"/>
      <c r="O13" s="25"/>
      <c r="P13" s="25"/>
    </row>
    <row r="14" spans="2:16" outlineLevel="1" x14ac:dyDescent="0.2">
      <c r="B14" s="81" t="s">
        <v>44</v>
      </c>
      <c r="C14" s="79">
        <v>48690</v>
      </c>
      <c r="D14" s="79">
        <v>49040</v>
      </c>
      <c r="E14" s="79">
        <v>62679</v>
      </c>
      <c r="F14" s="79">
        <v>58603</v>
      </c>
      <c r="G14" s="79">
        <v>62806</v>
      </c>
      <c r="H14" s="79">
        <v>71768</v>
      </c>
      <c r="I14" s="79">
        <v>61323</v>
      </c>
      <c r="J14" s="79">
        <v>82061</v>
      </c>
      <c r="K14" s="79">
        <v>100182</v>
      </c>
      <c r="L14" s="79"/>
      <c r="M14" s="79"/>
      <c r="N14" s="44"/>
      <c r="O14" s="25"/>
      <c r="P14" s="25"/>
    </row>
    <row r="15" spans="2:16" outlineLevel="1" x14ac:dyDescent="0.2">
      <c r="B15" s="81" t="s">
        <v>45</v>
      </c>
      <c r="C15" s="79">
        <v>13636</v>
      </c>
      <c r="D15" s="79">
        <v>9082</v>
      </c>
      <c r="E15" s="79">
        <v>10526</v>
      </c>
      <c r="F15" s="79">
        <v>6949</v>
      </c>
      <c r="G15" s="79">
        <v>2266</v>
      </c>
      <c r="H15" s="79">
        <v>1659</v>
      </c>
      <c r="I15" s="79">
        <v>14280</v>
      </c>
      <c r="J15" s="79">
        <v>10424</v>
      </c>
      <c r="K15" s="79">
        <v>15024</v>
      </c>
      <c r="L15" s="79"/>
      <c r="M15" s="79"/>
      <c r="N15" s="44"/>
      <c r="O15" s="25"/>
      <c r="P15" s="25"/>
    </row>
    <row r="16" spans="2:16" outlineLevel="1" x14ac:dyDescent="0.2">
      <c r="B16" s="78" t="s">
        <v>519</v>
      </c>
      <c r="C16" s="79">
        <v>6990</v>
      </c>
      <c r="D16" s="79">
        <v>6269</v>
      </c>
      <c r="E16" s="79">
        <v>6221</v>
      </c>
      <c r="F16" s="79">
        <v>4566</v>
      </c>
      <c r="G16" s="79">
        <v>4424</v>
      </c>
      <c r="H16" s="79">
        <v>4070</v>
      </c>
      <c r="I16" s="79">
        <v>3324</v>
      </c>
      <c r="J16" s="79">
        <v>3431</v>
      </c>
      <c r="K16" s="79">
        <v>2738</v>
      </c>
      <c r="L16" s="79"/>
      <c r="M16" s="79"/>
      <c r="N16" s="44"/>
      <c r="O16" s="25"/>
      <c r="P16" s="25"/>
    </row>
    <row r="17" spans="2:16" outlineLevel="1" x14ac:dyDescent="0.2">
      <c r="B17" s="78" t="s">
        <v>272</v>
      </c>
      <c r="C17" s="80">
        <v>909</v>
      </c>
      <c r="D17" s="79">
        <v>2418</v>
      </c>
      <c r="E17" s="79">
        <v>1238</v>
      </c>
      <c r="F17" s="79">
        <v>2544</v>
      </c>
      <c r="G17" s="79">
        <v>5440</v>
      </c>
      <c r="H17" s="79">
        <v>3695</v>
      </c>
      <c r="I17" s="79">
        <v>4553</v>
      </c>
      <c r="J17" s="79">
        <v>6286</v>
      </c>
      <c r="K17" s="79">
        <v>10792</v>
      </c>
      <c r="L17" s="79"/>
      <c r="M17" s="79"/>
      <c r="N17" s="44"/>
      <c r="O17" s="25"/>
      <c r="P17" s="25"/>
    </row>
    <row r="18" spans="2:16" outlineLevel="1" x14ac:dyDescent="0.2">
      <c r="B18" s="78" t="s">
        <v>273</v>
      </c>
      <c r="C18" s="79">
        <v>1699</v>
      </c>
      <c r="D18" s="79">
        <v>2616</v>
      </c>
      <c r="E18" s="79">
        <v>1561</v>
      </c>
      <c r="F18" s="79">
        <v>1821</v>
      </c>
      <c r="G18" s="79">
        <v>1731</v>
      </c>
      <c r="H18" s="79">
        <v>1859</v>
      </c>
      <c r="I18" s="79">
        <v>4409</v>
      </c>
      <c r="J18" s="79">
        <v>6773</v>
      </c>
      <c r="K18" s="79">
        <v>2834</v>
      </c>
      <c r="L18" s="79"/>
      <c r="M18" s="79"/>
      <c r="N18" s="44"/>
      <c r="O18" s="25"/>
      <c r="P18" s="25"/>
    </row>
    <row r="19" spans="2:16" outlineLevel="1" x14ac:dyDescent="0.2">
      <c r="B19" s="78" t="s">
        <v>274</v>
      </c>
      <c r="C19" s="79">
        <v>26821</v>
      </c>
      <c r="D19" s="79">
        <v>27408</v>
      </c>
      <c r="E19" s="79">
        <v>26676</v>
      </c>
      <c r="F19" s="79">
        <v>26955</v>
      </c>
      <c r="G19" s="79">
        <v>16674</v>
      </c>
      <c r="H19" s="79">
        <v>15861</v>
      </c>
      <c r="I19" s="79">
        <v>15032</v>
      </c>
      <c r="J19" s="79">
        <v>12317</v>
      </c>
      <c r="K19" s="79">
        <v>13354</v>
      </c>
      <c r="L19" s="79"/>
      <c r="M19" s="79"/>
      <c r="N19" s="44"/>
      <c r="O19" s="25"/>
      <c r="P19" s="25"/>
    </row>
    <row r="20" spans="2:16" outlineLevel="1" x14ac:dyDescent="0.2">
      <c r="B20" s="78" t="s">
        <v>275</v>
      </c>
      <c r="C20" s="79">
        <v>8668</v>
      </c>
      <c r="D20" s="79">
        <v>9990</v>
      </c>
      <c r="E20" s="79">
        <v>11218</v>
      </c>
      <c r="F20" s="79">
        <v>14654</v>
      </c>
      <c r="G20" s="79">
        <v>18116</v>
      </c>
      <c r="H20" s="79">
        <v>25252</v>
      </c>
      <c r="I20" s="79">
        <v>29510</v>
      </c>
      <c r="J20" s="79">
        <v>35982</v>
      </c>
      <c r="K20" s="79">
        <v>48984</v>
      </c>
      <c r="L20" s="79"/>
      <c r="M20" s="79"/>
      <c r="N20" s="44"/>
      <c r="O20" s="25"/>
      <c r="P20" s="25"/>
    </row>
    <row r="21" spans="2:16" outlineLevel="1" x14ac:dyDescent="0.2">
      <c r="B21" s="78" t="s">
        <v>48</v>
      </c>
      <c r="C21" s="79">
        <v>3382</v>
      </c>
      <c r="D21" s="79">
        <v>5302</v>
      </c>
      <c r="E21" s="79">
        <v>1543</v>
      </c>
      <c r="F21" s="79">
        <v>12461</v>
      </c>
      <c r="G21" s="79">
        <v>2431</v>
      </c>
      <c r="H21" s="79">
        <v>11728</v>
      </c>
      <c r="I21" s="79">
        <v>29505</v>
      </c>
      <c r="J21" s="79">
        <v>13360</v>
      </c>
      <c r="K21" s="79">
        <v>7058</v>
      </c>
      <c r="L21" s="79"/>
      <c r="M21" s="79"/>
      <c r="N21" s="44"/>
      <c r="O21" s="25"/>
      <c r="P21" s="25"/>
    </row>
    <row r="22" spans="2:16" outlineLevel="1" x14ac:dyDescent="0.2">
      <c r="B22" s="78" t="s">
        <v>276</v>
      </c>
      <c r="C22" s="79">
        <v>-1079</v>
      </c>
      <c r="D22" s="79">
        <v>-12492</v>
      </c>
      <c r="E22" s="79">
        <v>-9954</v>
      </c>
      <c r="F22" s="79">
        <v>-10487</v>
      </c>
      <c r="G22" s="79">
        <v>-4222</v>
      </c>
      <c r="H22" s="79">
        <v>-3743</v>
      </c>
      <c r="I22" s="79">
        <v>-3079</v>
      </c>
      <c r="J22" s="79">
        <v>-3264</v>
      </c>
      <c r="K22" s="79">
        <v>-1336</v>
      </c>
      <c r="L22" s="79"/>
      <c r="M22" s="79"/>
      <c r="N22" s="44"/>
      <c r="O22" s="25"/>
      <c r="P22" s="25"/>
    </row>
    <row r="23" spans="2:16" s="24" customFormat="1" outlineLevel="1" x14ac:dyDescent="0.2">
      <c r="B23" s="77" t="s">
        <v>277</v>
      </c>
      <c r="C23" s="76">
        <v>603748</v>
      </c>
      <c r="D23" s="76">
        <v>795844</v>
      </c>
      <c r="E23" s="76">
        <v>962672</v>
      </c>
      <c r="F23" s="76">
        <v>1057097</v>
      </c>
      <c r="G23" s="76">
        <v>1137046</v>
      </c>
      <c r="H23" s="76">
        <v>1102738</v>
      </c>
      <c r="I23" s="76">
        <v>1039827</v>
      </c>
      <c r="J23" s="76">
        <v>1142455</v>
      </c>
      <c r="K23" s="76">
        <v>1199159</v>
      </c>
      <c r="L23" s="76"/>
      <c r="M23" s="76"/>
      <c r="N23" s="51"/>
      <c r="O23" s="23"/>
      <c r="P23" s="23"/>
    </row>
    <row r="24" spans="2:16" outlineLevel="1" x14ac:dyDescent="0.2">
      <c r="B24" s="78" t="s">
        <v>278</v>
      </c>
      <c r="C24" s="79">
        <v>275593</v>
      </c>
      <c r="D24" s="79">
        <v>419296</v>
      </c>
      <c r="E24" s="79">
        <v>490412</v>
      </c>
      <c r="F24" s="79">
        <v>554274</v>
      </c>
      <c r="G24" s="79">
        <v>635651</v>
      </c>
      <c r="H24" s="79">
        <v>631800</v>
      </c>
      <c r="I24" s="79">
        <v>621833</v>
      </c>
      <c r="J24" s="79">
        <v>608052</v>
      </c>
      <c r="K24" s="79">
        <v>549290</v>
      </c>
      <c r="L24" s="79"/>
      <c r="M24" s="79"/>
      <c r="N24" s="44"/>
      <c r="O24" s="25"/>
      <c r="P24" s="25"/>
    </row>
    <row r="25" spans="2:16" outlineLevel="1" x14ac:dyDescent="0.2">
      <c r="B25" s="78" t="s">
        <v>279</v>
      </c>
      <c r="C25" s="79">
        <v>120613</v>
      </c>
      <c r="D25" s="79">
        <v>73364</v>
      </c>
      <c r="E25" s="79">
        <v>42241</v>
      </c>
      <c r="F25" s="79">
        <v>27183</v>
      </c>
      <c r="G25" s="79">
        <v>19112</v>
      </c>
      <c r="H25" s="79">
        <v>14824</v>
      </c>
      <c r="I25" s="79">
        <v>11771</v>
      </c>
      <c r="J25" s="79">
        <v>20723</v>
      </c>
      <c r="K25" s="79">
        <v>31179</v>
      </c>
      <c r="L25" s="79"/>
      <c r="M25" s="79"/>
      <c r="N25" s="44"/>
      <c r="O25" s="25"/>
      <c r="P25" s="25"/>
    </row>
    <row r="26" spans="2:16" outlineLevel="1" x14ac:dyDescent="0.2">
      <c r="B26" s="78" t="s">
        <v>280</v>
      </c>
      <c r="C26" s="79">
        <v>4308</v>
      </c>
      <c r="D26" s="79">
        <v>3619</v>
      </c>
      <c r="E26" s="79">
        <v>2194</v>
      </c>
      <c r="F26" s="79">
        <v>2479</v>
      </c>
      <c r="G26" s="79">
        <v>2919</v>
      </c>
      <c r="H26" s="79">
        <v>2782</v>
      </c>
      <c r="I26" s="79">
        <v>2366</v>
      </c>
      <c r="J26" s="79">
        <v>12972</v>
      </c>
      <c r="K26" s="79">
        <v>16314</v>
      </c>
      <c r="L26" s="79"/>
      <c r="M26" s="79"/>
      <c r="N26" s="44"/>
      <c r="O26" s="25"/>
      <c r="P26" s="25"/>
    </row>
    <row r="27" spans="2:16" ht="15" outlineLevel="1" x14ac:dyDescent="0.2">
      <c r="B27" s="78" t="s">
        <v>470</v>
      </c>
      <c r="C27" s="79">
        <v>22577</v>
      </c>
      <c r="D27" s="79">
        <v>23934</v>
      </c>
      <c r="E27" s="79">
        <v>27225</v>
      </c>
      <c r="F27" s="79">
        <v>35099</v>
      </c>
      <c r="G27" s="79">
        <v>43943</v>
      </c>
      <c r="H27" s="79">
        <v>59467</v>
      </c>
      <c r="I27" s="79">
        <v>71355</v>
      </c>
      <c r="J27" s="79">
        <v>129490</v>
      </c>
      <c r="K27" s="79">
        <v>229800</v>
      </c>
      <c r="L27" s="79"/>
      <c r="M27" s="79"/>
      <c r="N27" s="44"/>
      <c r="O27" s="25"/>
      <c r="P27" s="25"/>
    </row>
    <row r="28" spans="2:16" outlineLevel="1" x14ac:dyDescent="0.2">
      <c r="B28" s="78" t="s">
        <v>281</v>
      </c>
      <c r="C28" s="79">
        <v>7554</v>
      </c>
      <c r="D28" s="79">
        <v>9643</v>
      </c>
      <c r="E28" s="79">
        <v>12901</v>
      </c>
      <c r="F28" s="79">
        <v>13666</v>
      </c>
      <c r="G28" s="79">
        <v>10964</v>
      </c>
      <c r="H28" s="79">
        <v>13491</v>
      </c>
      <c r="I28" s="79">
        <v>6050</v>
      </c>
      <c r="J28" s="79">
        <v>5549</v>
      </c>
      <c r="K28" s="79">
        <v>8681</v>
      </c>
      <c r="L28" s="79"/>
      <c r="M28" s="79"/>
      <c r="N28" s="44"/>
      <c r="O28" s="25"/>
      <c r="P28" s="25"/>
    </row>
    <row r="29" spans="2:16" outlineLevel="1" x14ac:dyDescent="0.2">
      <c r="B29" s="78" t="s">
        <v>282</v>
      </c>
      <c r="C29" s="79">
        <v>210704</v>
      </c>
      <c r="D29" s="79">
        <v>307816</v>
      </c>
      <c r="E29" s="79">
        <v>431332</v>
      </c>
      <c r="F29" s="79">
        <v>475989</v>
      </c>
      <c r="G29" s="79">
        <v>492413</v>
      </c>
      <c r="H29" s="79">
        <v>472302</v>
      </c>
      <c r="I29" s="79">
        <v>445342</v>
      </c>
      <c r="J29" s="79">
        <v>483052</v>
      </c>
      <c r="K29" s="79">
        <v>483787</v>
      </c>
      <c r="L29" s="79"/>
      <c r="M29" s="79"/>
      <c r="N29" s="44"/>
      <c r="O29" s="25"/>
      <c r="P29" s="25"/>
    </row>
    <row r="30" spans="2:16" outlineLevel="1" x14ac:dyDescent="0.2">
      <c r="B30" s="78" t="s">
        <v>283</v>
      </c>
      <c r="C30" s="79">
        <v>-37601</v>
      </c>
      <c r="D30" s="79">
        <v>-41828</v>
      </c>
      <c r="E30" s="79">
        <v>-43634</v>
      </c>
      <c r="F30" s="79">
        <v>-51594</v>
      </c>
      <c r="G30" s="79">
        <v>-67957</v>
      </c>
      <c r="H30" s="79">
        <v>-91929</v>
      </c>
      <c r="I30" s="79">
        <v>-118891</v>
      </c>
      <c r="J30" s="79">
        <v>-117382</v>
      </c>
      <c r="K30" s="79">
        <v>-119892</v>
      </c>
      <c r="L30" s="79"/>
      <c r="M30" s="79"/>
      <c r="N30" s="44"/>
      <c r="O30" s="25"/>
      <c r="P30" s="25"/>
    </row>
    <row r="31" spans="2:16" s="24" customFormat="1" outlineLevel="1" x14ac:dyDescent="0.2">
      <c r="B31" s="77" t="s">
        <v>284</v>
      </c>
      <c r="C31" s="76">
        <v>14572</v>
      </c>
      <c r="D31" s="76">
        <v>12936</v>
      </c>
      <c r="E31" s="76">
        <v>7662</v>
      </c>
      <c r="F31" s="76">
        <v>7756</v>
      </c>
      <c r="G31" s="76">
        <v>13852</v>
      </c>
      <c r="H31" s="76">
        <v>16379</v>
      </c>
      <c r="I31" s="76">
        <v>8434</v>
      </c>
      <c r="J31" s="76">
        <v>5210</v>
      </c>
      <c r="K31" s="76">
        <v>3987</v>
      </c>
      <c r="L31" s="76"/>
      <c r="M31" s="76"/>
      <c r="N31" s="51"/>
      <c r="O31" s="23"/>
      <c r="P31" s="23"/>
    </row>
    <row r="32" spans="2:16" outlineLevel="1" x14ac:dyDescent="0.2">
      <c r="B32" s="78" t="s">
        <v>280</v>
      </c>
      <c r="C32" s="79">
        <v>7006</v>
      </c>
      <c r="D32" s="79">
        <v>5737</v>
      </c>
      <c r="E32" s="79">
        <v>2955</v>
      </c>
      <c r="F32" s="79">
        <v>2985</v>
      </c>
      <c r="G32" s="79">
        <v>3511</v>
      </c>
      <c r="H32" s="79">
        <v>3883</v>
      </c>
      <c r="I32" s="79">
        <v>2662</v>
      </c>
      <c r="J32" s="79">
        <v>2799</v>
      </c>
      <c r="K32" s="79">
        <v>1632</v>
      </c>
      <c r="L32" s="79"/>
      <c r="M32" s="79"/>
      <c r="N32" s="44"/>
      <c r="O32" s="25"/>
      <c r="P32" s="25"/>
    </row>
    <row r="33" spans="2:16" ht="15" outlineLevel="1" x14ac:dyDescent="0.2">
      <c r="B33" s="78" t="s">
        <v>471</v>
      </c>
      <c r="C33" s="79">
        <v>6173</v>
      </c>
      <c r="D33" s="79">
        <v>4821</v>
      </c>
      <c r="E33" s="79">
        <v>4126</v>
      </c>
      <c r="F33" s="79">
        <v>4473</v>
      </c>
      <c r="G33" s="79">
        <v>9410</v>
      </c>
      <c r="H33" s="79">
        <v>10409</v>
      </c>
      <c r="I33" s="79">
        <v>3737</v>
      </c>
      <c r="J33" s="80">
        <v>367</v>
      </c>
      <c r="K33" s="80">
        <v>410</v>
      </c>
      <c r="L33" s="80"/>
      <c r="M33" s="80"/>
      <c r="N33" s="25"/>
      <c r="O33" s="25"/>
      <c r="P33" s="25"/>
    </row>
    <row r="34" spans="2:16" outlineLevel="1" x14ac:dyDescent="0.2">
      <c r="B34" s="78" t="s">
        <v>21</v>
      </c>
      <c r="C34" s="79">
        <v>1392</v>
      </c>
      <c r="D34" s="79">
        <v>2378</v>
      </c>
      <c r="E34" s="80">
        <v>582</v>
      </c>
      <c r="F34" s="80">
        <v>298</v>
      </c>
      <c r="G34" s="80">
        <v>930</v>
      </c>
      <c r="H34" s="79">
        <v>2088</v>
      </c>
      <c r="I34" s="79">
        <v>2035</v>
      </c>
      <c r="J34" s="79">
        <v>2044</v>
      </c>
      <c r="K34" s="79">
        <v>1945</v>
      </c>
      <c r="L34" s="79"/>
      <c r="M34" s="79"/>
      <c r="N34" s="44"/>
      <c r="O34" s="25"/>
      <c r="P34" s="25"/>
    </row>
    <row r="35" spans="2:16" s="24" customFormat="1" outlineLevel="1" x14ac:dyDescent="0.2">
      <c r="B35" s="77" t="s">
        <v>285</v>
      </c>
      <c r="C35" s="76">
        <v>25840</v>
      </c>
      <c r="D35" s="76">
        <v>28305</v>
      </c>
      <c r="E35" s="76">
        <v>33326</v>
      </c>
      <c r="F35" s="76">
        <v>38446</v>
      </c>
      <c r="G35" s="76">
        <v>43925</v>
      </c>
      <c r="H35" s="76">
        <v>50792</v>
      </c>
      <c r="I35" s="76">
        <v>51154</v>
      </c>
      <c r="J35" s="76">
        <v>55458</v>
      </c>
      <c r="K35" s="76">
        <v>64738</v>
      </c>
      <c r="L35" s="76"/>
      <c r="M35" s="76"/>
      <c r="N35" s="51"/>
      <c r="O35" s="23"/>
      <c r="P35" s="23"/>
    </row>
    <row r="36" spans="2:16" s="24" customFormat="1" outlineLevel="1" x14ac:dyDescent="0.2">
      <c r="B36" s="77" t="s">
        <v>56</v>
      </c>
      <c r="C36" s="76">
        <v>16585</v>
      </c>
      <c r="D36" s="76">
        <v>15565</v>
      </c>
      <c r="E36" s="76">
        <v>20394</v>
      </c>
      <c r="F36" s="76">
        <v>25878</v>
      </c>
      <c r="G36" s="76">
        <v>30572</v>
      </c>
      <c r="H36" s="76">
        <v>30730</v>
      </c>
      <c r="I36" s="76">
        <v>31238</v>
      </c>
      <c r="J36" s="76">
        <v>29517</v>
      </c>
      <c r="K36" s="76">
        <v>42299</v>
      </c>
      <c r="L36" s="76"/>
      <c r="M36" s="76"/>
      <c r="N36" s="51"/>
      <c r="O36" s="23"/>
      <c r="P36" s="23"/>
    </row>
    <row r="37" spans="2:16" s="24" customFormat="1" outlineLevel="1" x14ac:dyDescent="0.2">
      <c r="B37" s="89" t="s">
        <v>12</v>
      </c>
      <c r="C37" s="76">
        <v>814553</v>
      </c>
      <c r="D37" s="76">
        <v>996127</v>
      </c>
      <c r="E37" s="76">
        <v>1211891</v>
      </c>
      <c r="F37" s="76">
        <v>1354991</v>
      </c>
      <c r="G37" s="76">
        <v>1431332</v>
      </c>
      <c r="H37" s="76">
        <v>1432675</v>
      </c>
      <c r="I37" s="76">
        <v>1401666</v>
      </c>
      <c r="J37" s="76">
        <v>1487689</v>
      </c>
      <c r="K37" s="76">
        <v>1611211</v>
      </c>
      <c r="L37" s="76"/>
      <c r="M37" s="76"/>
      <c r="O37" s="23"/>
      <c r="P37" s="23"/>
    </row>
    <row r="38" spans="2:16" s="24" customFormat="1" outlineLevel="1" x14ac:dyDescent="0.2">
      <c r="B38" s="77" t="s">
        <v>286</v>
      </c>
      <c r="C38" s="76">
        <v>116870</v>
      </c>
      <c r="D38" s="76">
        <v>123139</v>
      </c>
      <c r="E38" s="76">
        <v>146107</v>
      </c>
      <c r="F38" s="76">
        <v>169674</v>
      </c>
      <c r="G38" s="76">
        <v>183671</v>
      </c>
      <c r="H38" s="76">
        <v>203222</v>
      </c>
      <c r="I38" s="76">
        <v>248053</v>
      </c>
      <c r="J38" s="76">
        <v>303991</v>
      </c>
      <c r="K38" s="76">
        <v>364090</v>
      </c>
      <c r="L38" s="76"/>
      <c r="M38" s="76"/>
      <c r="N38" s="51"/>
      <c r="O38" s="23"/>
      <c r="P38" s="23"/>
    </row>
    <row r="39" spans="2:16" outlineLevel="1" x14ac:dyDescent="0.2">
      <c r="B39" s="78" t="s">
        <v>287</v>
      </c>
      <c r="C39" s="79">
        <v>65899</v>
      </c>
      <c r="D39" s="79">
        <v>63026</v>
      </c>
      <c r="E39" s="79">
        <v>64297</v>
      </c>
      <c r="F39" s="79">
        <v>66554</v>
      </c>
      <c r="G39" s="79">
        <v>71949</v>
      </c>
      <c r="H39" s="79">
        <v>82537</v>
      </c>
      <c r="I39" s="79">
        <v>84238</v>
      </c>
      <c r="J39" s="79">
        <v>102138</v>
      </c>
      <c r="K39" s="79">
        <v>303498</v>
      </c>
      <c r="L39" s="79"/>
      <c r="M39" s="79"/>
      <c r="N39" s="44"/>
      <c r="O39" s="25"/>
      <c r="P39" s="25"/>
    </row>
    <row r="40" spans="2:16" outlineLevel="1" x14ac:dyDescent="0.2">
      <c r="B40" s="78" t="s">
        <v>288</v>
      </c>
      <c r="C40" s="79">
        <v>50971</v>
      </c>
      <c r="D40" s="79">
        <v>60113</v>
      </c>
      <c r="E40" s="79">
        <v>81810</v>
      </c>
      <c r="F40" s="79">
        <v>103120</v>
      </c>
      <c r="G40" s="79">
        <v>111723</v>
      </c>
      <c r="H40" s="79">
        <v>120685</v>
      </c>
      <c r="I40" s="79">
        <v>163815</v>
      </c>
      <c r="J40" s="79">
        <v>201853</v>
      </c>
      <c r="K40" s="79">
        <v>60593</v>
      </c>
      <c r="L40" s="79"/>
      <c r="M40" s="79"/>
      <c r="N40" s="44"/>
      <c r="O40" s="25"/>
      <c r="P40" s="25"/>
    </row>
    <row r="41" spans="2:16" s="24" customFormat="1" outlineLevel="1" x14ac:dyDescent="0.2">
      <c r="B41" s="77" t="s">
        <v>17</v>
      </c>
      <c r="C41" s="76">
        <v>414116</v>
      </c>
      <c r="D41" s="76">
        <v>480636</v>
      </c>
      <c r="E41" s="76">
        <v>530740</v>
      </c>
      <c r="F41" s="76">
        <v>686720</v>
      </c>
      <c r="G41" s="76">
        <v>716848</v>
      </c>
      <c r="H41" s="76">
        <v>756687</v>
      </c>
      <c r="I41" s="76">
        <v>748578</v>
      </c>
      <c r="J41" s="76">
        <v>783286</v>
      </c>
      <c r="K41" s="76">
        <v>864469</v>
      </c>
      <c r="L41" s="76"/>
      <c r="M41" s="76"/>
      <c r="N41" s="51"/>
      <c r="O41" s="23"/>
      <c r="P41" s="23"/>
    </row>
    <row r="42" spans="2:16" outlineLevel="1" x14ac:dyDescent="0.2">
      <c r="B42" s="78" t="s">
        <v>289</v>
      </c>
      <c r="C42" s="79">
        <v>396468</v>
      </c>
      <c r="D42" s="79">
        <v>457486</v>
      </c>
      <c r="E42" s="79">
        <v>507688</v>
      </c>
      <c r="F42" s="79">
        <v>655670</v>
      </c>
      <c r="G42" s="79">
        <v>681317</v>
      </c>
      <c r="H42" s="79">
        <v>722234</v>
      </c>
      <c r="I42" s="79">
        <v>710464</v>
      </c>
      <c r="J42" s="79">
        <v>744297</v>
      </c>
      <c r="K42" s="79">
        <v>830197</v>
      </c>
      <c r="L42" s="79"/>
      <c r="M42" s="79"/>
      <c r="N42" s="44"/>
      <c r="O42" s="25"/>
      <c r="P42" s="25"/>
    </row>
    <row r="43" spans="2:16" outlineLevel="1" x14ac:dyDescent="0.2">
      <c r="B43" s="78" t="s">
        <v>104</v>
      </c>
      <c r="C43" s="79">
        <v>16984</v>
      </c>
      <c r="D43" s="79">
        <v>22568</v>
      </c>
      <c r="E43" s="79">
        <v>22184</v>
      </c>
      <c r="F43" s="79">
        <v>30014</v>
      </c>
      <c r="G43" s="79">
        <v>34601</v>
      </c>
      <c r="H43" s="79">
        <v>33528</v>
      </c>
      <c r="I43" s="79">
        <v>37333</v>
      </c>
      <c r="J43" s="79">
        <v>38372</v>
      </c>
      <c r="K43" s="79">
        <v>34261</v>
      </c>
      <c r="L43" s="79"/>
      <c r="M43" s="79"/>
      <c r="N43" s="44"/>
      <c r="O43" s="25"/>
      <c r="P43" s="25"/>
    </row>
    <row r="44" spans="2:16" outlineLevel="1" x14ac:dyDescent="0.2">
      <c r="B44" s="78" t="s">
        <v>290</v>
      </c>
      <c r="C44" s="80">
        <v>664</v>
      </c>
      <c r="D44" s="80">
        <v>581</v>
      </c>
      <c r="E44" s="80">
        <v>869</v>
      </c>
      <c r="F44" s="79">
        <v>1036</v>
      </c>
      <c r="G44" s="80">
        <v>929</v>
      </c>
      <c r="H44" s="80">
        <v>925</v>
      </c>
      <c r="I44" s="80">
        <v>780</v>
      </c>
      <c r="J44" s="80">
        <v>617</v>
      </c>
      <c r="K44" s="80">
        <v>11</v>
      </c>
      <c r="L44" s="80"/>
      <c r="M44" s="80"/>
      <c r="N44" s="25"/>
      <c r="O44" s="25"/>
      <c r="P44" s="25"/>
    </row>
    <row r="45" spans="2:16" s="24" customFormat="1" outlineLevel="1" x14ac:dyDescent="0.2">
      <c r="B45" s="77" t="s">
        <v>291</v>
      </c>
      <c r="C45" s="76">
        <v>217385</v>
      </c>
      <c r="D45" s="76">
        <v>314295</v>
      </c>
      <c r="E45" s="76">
        <v>438662</v>
      </c>
      <c r="F45" s="76">
        <v>396030</v>
      </c>
      <c r="G45" s="76">
        <v>463817</v>
      </c>
      <c r="H45" s="76">
        <v>405590</v>
      </c>
      <c r="I45" s="76">
        <v>328040</v>
      </c>
      <c r="J45" s="76">
        <v>325925</v>
      </c>
      <c r="K45" s="76">
        <v>322584</v>
      </c>
      <c r="L45" s="76"/>
      <c r="M45" s="76"/>
      <c r="N45" s="51"/>
      <c r="O45" s="23"/>
      <c r="P45" s="23"/>
    </row>
    <row r="46" spans="2:16" outlineLevel="1" x14ac:dyDescent="0.2">
      <c r="B46" s="78" t="s">
        <v>292</v>
      </c>
      <c r="C46" s="79">
        <v>110835</v>
      </c>
      <c r="D46" s="79">
        <v>176595</v>
      </c>
      <c r="E46" s="79">
        <v>276588</v>
      </c>
      <c r="F46" s="79">
        <v>235890</v>
      </c>
      <c r="G46" s="79">
        <v>340708</v>
      </c>
      <c r="H46" s="79">
        <v>303952</v>
      </c>
      <c r="I46" s="79">
        <v>242606</v>
      </c>
      <c r="J46" s="79">
        <v>242778</v>
      </c>
      <c r="K46" s="79">
        <v>238087</v>
      </c>
      <c r="L46" s="79"/>
      <c r="M46" s="79"/>
      <c r="N46" s="44"/>
      <c r="O46" s="25"/>
      <c r="P46" s="25"/>
    </row>
    <row r="47" spans="2:16" outlineLevel="1" x14ac:dyDescent="0.2">
      <c r="B47" s="78" t="s">
        <v>293</v>
      </c>
      <c r="C47" s="79">
        <v>106550</v>
      </c>
      <c r="D47" s="79">
        <v>137700</v>
      </c>
      <c r="E47" s="79">
        <v>162074</v>
      </c>
      <c r="F47" s="79">
        <v>160140</v>
      </c>
      <c r="G47" s="79">
        <v>123109</v>
      </c>
      <c r="H47" s="79">
        <v>101639</v>
      </c>
      <c r="I47" s="79">
        <v>85434</v>
      </c>
      <c r="J47" s="79">
        <v>83147</v>
      </c>
      <c r="K47" s="79">
        <v>84497</v>
      </c>
      <c r="L47" s="79"/>
      <c r="M47" s="79"/>
      <c r="N47" s="44"/>
      <c r="O47" s="25"/>
      <c r="P47" s="25"/>
    </row>
    <row r="48" spans="2:16" s="24" customFormat="1" outlineLevel="1" x14ac:dyDescent="0.2">
      <c r="B48" s="77" t="s">
        <v>63</v>
      </c>
      <c r="C48" s="76">
        <v>66181</v>
      </c>
      <c r="D48" s="76">
        <v>78058</v>
      </c>
      <c r="E48" s="76">
        <v>96382</v>
      </c>
      <c r="F48" s="76">
        <v>102567</v>
      </c>
      <c r="G48" s="76">
        <v>66996</v>
      </c>
      <c r="H48" s="76">
        <v>67175</v>
      </c>
      <c r="I48" s="76">
        <v>76995</v>
      </c>
      <c r="J48" s="76">
        <v>74488</v>
      </c>
      <c r="K48" s="76">
        <v>60067</v>
      </c>
      <c r="L48" s="76"/>
      <c r="M48" s="76"/>
      <c r="N48" s="51"/>
      <c r="O48" s="23"/>
      <c r="P48" s="23"/>
    </row>
    <row r="49" spans="2:16" s="24" customFormat="1" ht="15" outlineLevel="1" x14ac:dyDescent="0.2">
      <c r="B49" s="77" t="s">
        <v>294</v>
      </c>
      <c r="C49" s="87">
        <v>56</v>
      </c>
      <c r="D49" s="87">
        <v>53</v>
      </c>
      <c r="E49" s="87">
        <v>53</v>
      </c>
      <c r="F49" s="87">
        <v>51</v>
      </c>
      <c r="G49" s="87">
        <v>48</v>
      </c>
      <c r="H49" s="87">
        <v>46</v>
      </c>
      <c r="I49" s="87">
        <v>43</v>
      </c>
      <c r="J49" s="87">
        <v>42</v>
      </c>
      <c r="K49" s="87" t="s">
        <v>451</v>
      </c>
      <c r="L49" s="87"/>
      <c r="M49" s="87"/>
      <c r="N49" s="23"/>
      <c r="O49" s="23"/>
      <c r="P49" s="23"/>
    </row>
    <row r="50" spans="2:16" outlineLevel="1" x14ac:dyDescent="0.2">
      <c r="C50" s="25"/>
      <c r="D50" s="25"/>
      <c r="E50" s="25"/>
      <c r="F50" s="25"/>
      <c r="G50" s="25"/>
      <c r="H50" s="25"/>
      <c r="I50" s="25"/>
      <c r="J50" s="25"/>
      <c r="K50" s="25"/>
      <c r="L50" s="25"/>
      <c r="M50" s="25"/>
      <c r="N50" s="25"/>
      <c r="O50" s="25"/>
      <c r="P50" s="25"/>
    </row>
    <row r="51" spans="2:16" ht="17.25" customHeight="1" x14ac:dyDescent="0.2">
      <c r="B51" s="114" t="s">
        <v>450</v>
      </c>
      <c r="C51" s="89"/>
      <c r="D51" s="89"/>
      <c r="E51" s="89"/>
      <c r="F51" s="89"/>
      <c r="G51" s="89"/>
      <c r="H51" s="89"/>
      <c r="I51" s="89"/>
      <c r="J51" s="89"/>
      <c r="K51" s="89"/>
      <c r="L51" s="89"/>
      <c r="M51" s="89"/>
      <c r="N51" s="25"/>
      <c r="O51" s="25"/>
      <c r="P51" s="25"/>
    </row>
    <row r="52" spans="2:16" outlineLevel="1" x14ac:dyDescent="0.2">
      <c r="B52" s="89" t="s">
        <v>3</v>
      </c>
      <c r="C52" s="25"/>
      <c r="D52" s="25"/>
      <c r="E52" s="25"/>
      <c r="F52" s="25"/>
      <c r="G52" s="25"/>
      <c r="H52" s="25"/>
      <c r="I52" s="25"/>
      <c r="J52" s="25"/>
      <c r="K52" s="25"/>
      <c r="L52" s="76">
        <v>1695523.416</v>
      </c>
      <c r="M52" s="76">
        <v>1928437.524</v>
      </c>
      <c r="N52" s="76">
        <v>2776994.4509999999</v>
      </c>
      <c r="O52" s="25"/>
      <c r="P52" s="25"/>
    </row>
    <row r="53" spans="2:16" outlineLevel="1" x14ac:dyDescent="0.2">
      <c r="B53" s="59" t="s">
        <v>432</v>
      </c>
      <c r="C53" s="25"/>
      <c r="D53" s="25"/>
      <c r="E53" s="25"/>
      <c r="F53" s="25"/>
      <c r="G53" s="25"/>
      <c r="H53" s="25"/>
      <c r="I53" s="25"/>
      <c r="J53" s="25"/>
      <c r="K53" s="25"/>
      <c r="L53" s="79">
        <v>43443.042999999998</v>
      </c>
      <c r="M53" s="79">
        <v>35647.002999999997</v>
      </c>
      <c r="N53" s="79">
        <v>40460.786</v>
      </c>
      <c r="O53" s="25"/>
      <c r="P53" s="25"/>
    </row>
    <row r="54" spans="2:16" outlineLevel="1" x14ac:dyDescent="0.2">
      <c r="B54" s="101" t="s">
        <v>81</v>
      </c>
      <c r="C54" s="25"/>
      <c r="D54" s="25"/>
      <c r="E54" s="25"/>
      <c r="F54" s="25"/>
      <c r="G54" s="25"/>
      <c r="H54" s="25"/>
      <c r="I54" s="25"/>
      <c r="J54" s="25"/>
      <c r="K54" s="25"/>
      <c r="L54" s="79">
        <v>12056.59</v>
      </c>
      <c r="M54" s="79">
        <v>11691.411</v>
      </c>
      <c r="N54" s="79">
        <v>14251.601000000001</v>
      </c>
      <c r="O54" s="25"/>
      <c r="P54" s="25"/>
    </row>
    <row r="55" spans="2:16" outlineLevel="1" x14ac:dyDescent="0.2">
      <c r="B55" s="101" t="s">
        <v>93</v>
      </c>
      <c r="C55" s="25"/>
      <c r="D55" s="25"/>
      <c r="E55" s="25"/>
      <c r="F55" s="25"/>
      <c r="G55" s="25"/>
      <c r="H55" s="25"/>
      <c r="I55" s="25"/>
      <c r="J55" s="25"/>
      <c r="K55" s="25"/>
      <c r="L55" s="79">
        <v>31386.453000000001</v>
      </c>
      <c r="M55" s="79">
        <v>23955.592000000001</v>
      </c>
      <c r="N55" s="79">
        <v>26209.185000000001</v>
      </c>
      <c r="O55" s="25"/>
      <c r="P55" s="25"/>
    </row>
    <row r="56" spans="2:16" outlineLevel="1" x14ac:dyDescent="0.2">
      <c r="B56" s="59" t="s">
        <v>43</v>
      </c>
      <c r="C56" s="25"/>
      <c r="D56" s="25"/>
      <c r="E56" s="25"/>
      <c r="F56" s="25"/>
      <c r="G56" s="25"/>
      <c r="H56" s="25"/>
      <c r="I56" s="25"/>
      <c r="J56" s="25"/>
      <c r="K56" s="25"/>
      <c r="L56" s="79">
        <v>385747.00600000005</v>
      </c>
      <c r="M56" s="79">
        <v>352233.66099999996</v>
      </c>
      <c r="N56" s="79">
        <v>375102.7</v>
      </c>
      <c r="O56" s="25"/>
      <c r="P56" s="25"/>
    </row>
    <row r="57" spans="2:16" outlineLevel="1" x14ac:dyDescent="0.2">
      <c r="B57" s="101" t="s">
        <v>433</v>
      </c>
      <c r="C57" s="25"/>
      <c r="D57" s="25"/>
      <c r="E57" s="25"/>
      <c r="F57" s="25"/>
      <c r="G57" s="25"/>
      <c r="H57" s="25"/>
      <c r="I57" s="25"/>
      <c r="J57" s="25"/>
      <c r="K57" s="25"/>
      <c r="L57" s="79">
        <v>67219.771999999997</v>
      </c>
      <c r="M57" s="79">
        <v>55345.224000000002</v>
      </c>
      <c r="N57" s="79">
        <v>91979.15</v>
      </c>
      <c r="O57" s="25"/>
      <c r="P57" s="25"/>
    </row>
    <row r="58" spans="2:16" outlineLevel="1" x14ac:dyDescent="0.2">
      <c r="B58" s="101" t="s">
        <v>434</v>
      </c>
      <c r="C58" s="25"/>
      <c r="D58" s="25"/>
      <c r="E58" s="25"/>
      <c r="F58" s="25"/>
      <c r="G58" s="25"/>
      <c r="H58" s="25"/>
      <c r="I58" s="25"/>
      <c r="J58" s="25"/>
      <c r="K58" s="25"/>
      <c r="L58" s="79">
        <v>24190.237000000001</v>
      </c>
      <c r="M58" s="79">
        <v>43809.974000000002</v>
      </c>
      <c r="N58" s="79">
        <v>86867.873999999996</v>
      </c>
      <c r="O58" s="25"/>
      <c r="P58" s="25"/>
    </row>
    <row r="59" spans="2:16" outlineLevel="1" x14ac:dyDescent="0.2">
      <c r="B59" s="101" t="s">
        <v>87</v>
      </c>
      <c r="C59" s="25"/>
      <c r="D59" s="25"/>
      <c r="E59" s="25"/>
      <c r="F59" s="25"/>
      <c r="G59" s="25"/>
      <c r="H59" s="25"/>
      <c r="I59" s="25"/>
      <c r="J59" s="25"/>
      <c r="K59" s="25"/>
      <c r="L59" s="79">
        <v>182692.97700000001</v>
      </c>
      <c r="M59" s="79">
        <v>123499.20699999999</v>
      </c>
      <c r="N59" s="79">
        <v>83743.607000000004</v>
      </c>
      <c r="O59" s="25"/>
      <c r="P59" s="25"/>
    </row>
    <row r="60" spans="2:16" outlineLevel="1" x14ac:dyDescent="0.2">
      <c r="B60" s="101" t="s">
        <v>435</v>
      </c>
      <c r="C60" s="25"/>
      <c r="D60" s="25"/>
      <c r="E60" s="25"/>
      <c r="F60" s="25"/>
      <c r="G60" s="25"/>
      <c r="H60" s="25"/>
      <c r="I60" s="25"/>
      <c r="J60" s="25"/>
      <c r="K60" s="25"/>
      <c r="L60" s="79">
        <v>58012.633999999998</v>
      </c>
      <c r="M60" s="79">
        <v>65722.301999999996</v>
      </c>
      <c r="N60" s="79">
        <v>70276.835999999996</v>
      </c>
      <c r="O60" s="25"/>
      <c r="P60" s="25"/>
    </row>
    <row r="61" spans="2:16" outlineLevel="1" x14ac:dyDescent="0.2">
      <c r="B61" s="101" t="s">
        <v>48</v>
      </c>
      <c r="C61" s="25"/>
      <c r="D61" s="25"/>
      <c r="E61" s="25"/>
      <c r="F61" s="25"/>
      <c r="G61" s="25"/>
      <c r="H61" s="25"/>
      <c r="I61" s="25"/>
      <c r="J61" s="25"/>
      <c r="K61" s="25"/>
      <c r="L61" s="79">
        <v>53631.385999999999</v>
      </c>
      <c r="M61" s="79">
        <v>63856.953999999998</v>
      </c>
      <c r="N61" s="79">
        <v>42235.233</v>
      </c>
      <c r="O61" s="25"/>
      <c r="P61" s="25"/>
    </row>
    <row r="62" spans="2:16" outlineLevel="1" x14ac:dyDescent="0.2">
      <c r="B62" s="59" t="s">
        <v>436</v>
      </c>
      <c r="C62" s="25"/>
      <c r="D62" s="25"/>
      <c r="E62" s="25"/>
      <c r="F62" s="25"/>
      <c r="G62" s="25"/>
      <c r="H62" s="25"/>
      <c r="I62" s="25"/>
      <c r="J62" s="25"/>
      <c r="K62" s="25"/>
      <c r="L62" s="79">
        <v>1164769.209</v>
      </c>
      <c r="M62" s="79">
        <v>1428343.0490000001</v>
      </c>
      <c r="N62" s="79">
        <v>2227907.3229999999</v>
      </c>
      <c r="O62" s="25"/>
      <c r="P62" s="25"/>
    </row>
    <row r="63" spans="2:16" outlineLevel="1" x14ac:dyDescent="0.2">
      <c r="B63" s="101" t="s">
        <v>437</v>
      </c>
      <c r="C63" s="25"/>
      <c r="D63" s="25"/>
      <c r="E63" s="25"/>
      <c r="F63" s="25"/>
      <c r="G63" s="25"/>
      <c r="H63" s="25"/>
      <c r="I63" s="25"/>
      <c r="J63" s="25"/>
      <c r="K63" s="25"/>
      <c r="L63" s="79">
        <v>787862.99</v>
      </c>
      <c r="M63" s="79">
        <v>1115602.3119999999</v>
      </c>
      <c r="N63" s="79">
        <v>1848735.392</v>
      </c>
      <c r="O63" s="25"/>
      <c r="P63" s="25"/>
    </row>
    <row r="64" spans="2:16" outlineLevel="1" x14ac:dyDescent="0.2">
      <c r="B64" s="101" t="s">
        <v>438</v>
      </c>
      <c r="C64" s="25"/>
      <c r="D64" s="25"/>
      <c r="E64" s="25"/>
      <c r="F64" s="25"/>
      <c r="G64" s="25"/>
      <c r="H64" s="25"/>
      <c r="I64" s="25"/>
      <c r="J64" s="25"/>
      <c r="K64" s="25"/>
      <c r="L64" s="79">
        <v>224315.55799999999</v>
      </c>
      <c r="M64" s="79">
        <v>213197.6</v>
      </c>
      <c r="N64" s="79">
        <v>304709.19699999999</v>
      </c>
      <c r="O64" s="25"/>
      <c r="P64" s="25"/>
    </row>
    <row r="65" spans="1:16" outlineLevel="1" x14ac:dyDescent="0.2">
      <c r="B65" s="101" t="s">
        <v>439</v>
      </c>
      <c r="C65" s="25"/>
      <c r="D65" s="25"/>
      <c r="E65" s="25"/>
      <c r="F65" s="25"/>
      <c r="G65" s="25"/>
      <c r="H65" s="25"/>
      <c r="I65" s="25"/>
      <c r="J65" s="25"/>
      <c r="K65" s="25"/>
      <c r="L65" s="79">
        <v>152590.66099999999</v>
      </c>
      <c r="M65" s="79">
        <v>99543.137000000002</v>
      </c>
      <c r="N65" s="79">
        <v>74462.733999999997</v>
      </c>
      <c r="O65" s="25"/>
      <c r="P65" s="25"/>
    </row>
    <row r="66" spans="1:16" outlineLevel="1" x14ac:dyDescent="0.2">
      <c r="B66" s="59" t="s">
        <v>56</v>
      </c>
      <c r="C66" s="25"/>
      <c r="D66" s="25"/>
      <c r="E66" s="25"/>
      <c r="F66" s="25"/>
      <c r="G66" s="25"/>
      <c r="H66" s="25"/>
      <c r="I66" s="25"/>
      <c r="J66" s="25"/>
      <c r="K66" s="25"/>
      <c r="L66" s="76">
        <v>101564.158</v>
      </c>
      <c r="M66" s="76">
        <v>112213.811</v>
      </c>
      <c r="N66" s="76">
        <v>133523.64199999999</v>
      </c>
      <c r="O66" s="25"/>
      <c r="P66" s="25"/>
    </row>
    <row r="67" spans="1:16" outlineLevel="1" x14ac:dyDescent="0.2">
      <c r="B67" s="89" t="s">
        <v>440</v>
      </c>
      <c r="C67" s="25"/>
      <c r="D67" s="25"/>
      <c r="E67" s="25"/>
      <c r="F67" s="25"/>
      <c r="G67" s="25"/>
      <c r="H67" s="25"/>
      <c r="I67" s="25"/>
      <c r="J67" s="25"/>
      <c r="K67" s="25"/>
      <c r="L67" s="76">
        <v>1695523.416</v>
      </c>
      <c r="M67" s="76">
        <v>1928437.524</v>
      </c>
      <c r="N67" s="76">
        <v>2776994.4509999999</v>
      </c>
      <c r="O67" s="25"/>
      <c r="P67" s="25"/>
    </row>
    <row r="68" spans="1:16" outlineLevel="1" x14ac:dyDescent="0.2">
      <c r="B68" s="59" t="s">
        <v>441</v>
      </c>
      <c r="C68" s="25"/>
      <c r="D68" s="25"/>
      <c r="E68" s="25"/>
      <c r="F68" s="25"/>
      <c r="G68" s="25"/>
      <c r="H68" s="25"/>
      <c r="I68" s="25"/>
      <c r="J68" s="25"/>
      <c r="K68" s="25"/>
      <c r="L68" s="76">
        <v>412014.51799999998</v>
      </c>
      <c r="M68" s="76">
        <v>468201.30300000001</v>
      </c>
      <c r="N68" s="76">
        <v>530982.34600000002</v>
      </c>
      <c r="O68" s="25"/>
      <c r="P68" s="25"/>
    </row>
    <row r="69" spans="1:16" outlineLevel="1" x14ac:dyDescent="0.2">
      <c r="B69" s="59" t="s">
        <v>17</v>
      </c>
      <c r="C69" s="25"/>
      <c r="D69" s="25"/>
      <c r="E69" s="25"/>
      <c r="F69" s="25"/>
      <c r="G69" s="25"/>
      <c r="H69" s="25"/>
      <c r="I69" s="25"/>
      <c r="J69" s="25"/>
      <c r="K69" s="25"/>
      <c r="L69" s="79">
        <v>935074.03500000003</v>
      </c>
      <c r="M69" s="79">
        <v>1056446.1880000001</v>
      </c>
      <c r="N69" s="79">
        <v>1265174.0430000001</v>
      </c>
      <c r="O69" s="25"/>
      <c r="P69" s="25"/>
    </row>
    <row r="70" spans="1:16" outlineLevel="1" x14ac:dyDescent="0.2">
      <c r="B70" s="101" t="s">
        <v>520</v>
      </c>
      <c r="C70" s="25"/>
      <c r="D70" s="25"/>
      <c r="E70" s="25"/>
      <c r="F70" s="25"/>
      <c r="G70" s="25"/>
      <c r="H70" s="25"/>
      <c r="I70" s="25"/>
      <c r="J70" s="25"/>
      <c r="K70" s="25"/>
      <c r="L70" s="79">
        <v>31306.557000000001</v>
      </c>
      <c r="M70" s="79">
        <v>40585.824999999997</v>
      </c>
      <c r="N70" s="79">
        <v>51977.497000000003</v>
      </c>
      <c r="O70" s="25"/>
      <c r="P70" s="25"/>
    </row>
    <row r="71" spans="1:16" outlineLevel="1" x14ac:dyDescent="0.2">
      <c r="B71" s="101" t="s">
        <v>521</v>
      </c>
      <c r="C71" s="25"/>
      <c r="D71" s="25"/>
      <c r="E71" s="25"/>
      <c r="F71" s="25"/>
      <c r="G71" s="25"/>
      <c r="H71" s="25"/>
      <c r="I71" s="25"/>
      <c r="J71" s="25"/>
      <c r="K71" s="25"/>
      <c r="L71" s="79">
        <v>898702.16</v>
      </c>
      <c r="M71" s="79">
        <v>1012280.069</v>
      </c>
      <c r="N71" s="79">
        <v>1208219.706</v>
      </c>
      <c r="O71" s="25"/>
      <c r="P71" s="25"/>
    </row>
    <row r="72" spans="1:16" outlineLevel="1" x14ac:dyDescent="0.2">
      <c r="B72" s="101" t="s">
        <v>60</v>
      </c>
      <c r="C72" s="25"/>
      <c r="D72" s="25"/>
      <c r="E72" s="25"/>
      <c r="F72" s="25"/>
      <c r="G72" s="25"/>
      <c r="H72" s="25"/>
      <c r="I72" s="25"/>
      <c r="J72" s="25"/>
      <c r="K72" s="25"/>
      <c r="L72" s="79">
        <v>5065.3180000000002</v>
      </c>
      <c r="M72" s="79">
        <v>3580.2939999999999</v>
      </c>
      <c r="N72" s="79">
        <v>4976.84</v>
      </c>
      <c r="O72" s="25"/>
      <c r="P72" s="25"/>
    </row>
    <row r="73" spans="1:16" outlineLevel="1" x14ac:dyDescent="0.2">
      <c r="B73" s="59" t="s">
        <v>61</v>
      </c>
      <c r="C73" s="25"/>
      <c r="D73" s="25"/>
      <c r="E73" s="25"/>
      <c r="F73" s="25"/>
      <c r="G73" s="25"/>
      <c r="H73" s="25"/>
      <c r="I73" s="25"/>
      <c r="J73" s="25"/>
      <c r="K73" s="25"/>
      <c r="L73" s="79">
        <v>264827.02799999999</v>
      </c>
      <c r="M73" s="79">
        <v>305360.28200000001</v>
      </c>
      <c r="N73" s="79">
        <v>850589.42799999996</v>
      </c>
      <c r="O73" s="25"/>
      <c r="P73" s="25"/>
    </row>
    <row r="74" spans="1:16" outlineLevel="1" x14ac:dyDescent="0.2">
      <c r="B74" s="101" t="s">
        <v>515</v>
      </c>
      <c r="C74" s="25"/>
      <c r="D74" s="25"/>
      <c r="E74" s="25"/>
      <c r="F74" s="25"/>
      <c r="G74" s="25"/>
      <c r="H74" s="25"/>
      <c r="I74" s="25"/>
      <c r="J74" s="25"/>
      <c r="K74" s="25"/>
      <c r="L74" s="79">
        <v>237754.65599999999</v>
      </c>
      <c r="M74" s="79">
        <v>286053.28100000002</v>
      </c>
      <c r="N74" s="79">
        <v>789398.09899999993</v>
      </c>
      <c r="O74" s="25"/>
      <c r="P74" s="25"/>
    </row>
    <row r="75" spans="1:16" outlineLevel="1" x14ac:dyDescent="0.2">
      <c r="B75" s="101" t="s">
        <v>62</v>
      </c>
      <c r="C75" s="25"/>
      <c r="D75" s="25"/>
      <c r="E75" s="25"/>
      <c r="F75" s="25"/>
      <c r="G75" s="25"/>
      <c r="H75" s="25"/>
      <c r="I75" s="25"/>
      <c r="J75" s="25"/>
      <c r="K75" s="25"/>
      <c r="L75" s="79">
        <v>27072.371999999999</v>
      </c>
      <c r="M75" s="79">
        <v>19307.001</v>
      </c>
      <c r="N75" s="79">
        <v>61191.328999999998</v>
      </c>
      <c r="O75" s="25"/>
      <c r="P75" s="25"/>
    </row>
    <row r="76" spans="1:16" outlineLevel="1" x14ac:dyDescent="0.2">
      <c r="B76" s="59" t="s">
        <v>63</v>
      </c>
      <c r="C76" s="25"/>
      <c r="D76" s="25"/>
      <c r="E76" s="25"/>
      <c r="F76" s="25"/>
      <c r="G76" s="25"/>
      <c r="H76" s="25"/>
      <c r="I76" s="25"/>
      <c r="J76" s="25"/>
      <c r="K76" s="25"/>
      <c r="L76" s="79">
        <v>83607.835000000006</v>
      </c>
      <c r="M76" s="79">
        <v>98429.751000000004</v>
      </c>
      <c r="N76" s="79">
        <v>130248.63400000001</v>
      </c>
      <c r="O76" s="25"/>
      <c r="P76" s="25"/>
    </row>
    <row r="77" spans="1:16" ht="15" outlineLevel="1" x14ac:dyDescent="0.2">
      <c r="B77" s="120" t="s">
        <v>469</v>
      </c>
      <c r="C77" s="112"/>
      <c r="D77" s="112"/>
      <c r="E77" s="112"/>
      <c r="F77" s="112"/>
      <c r="G77" s="112"/>
      <c r="H77" s="112"/>
      <c r="I77" s="112"/>
      <c r="J77" s="112"/>
      <c r="K77" s="112"/>
      <c r="L77" s="125">
        <v>33</v>
      </c>
      <c r="M77" s="125">
        <v>32</v>
      </c>
      <c r="N77" s="125">
        <v>32</v>
      </c>
      <c r="O77" s="25"/>
      <c r="P77" s="25"/>
    </row>
    <row r="78" spans="1:16" x14ac:dyDescent="0.2">
      <c r="C78" s="25"/>
      <c r="D78" s="25"/>
      <c r="E78" s="25"/>
      <c r="F78" s="25"/>
      <c r="G78" s="25"/>
      <c r="H78" s="25"/>
      <c r="I78" s="25"/>
      <c r="J78" s="25"/>
      <c r="K78" s="25"/>
      <c r="L78" s="26"/>
      <c r="M78" s="26"/>
      <c r="N78" s="25"/>
      <c r="O78" s="25"/>
      <c r="P78" s="25"/>
    </row>
    <row r="79" spans="1:16" x14ac:dyDescent="0.2">
      <c r="A79" s="38" t="s">
        <v>364</v>
      </c>
      <c r="B79" s="31" t="s">
        <v>522</v>
      </c>
    </row>
    <row r="80" spans="1:16" x14ac:dyDescent="0.2">
      <c r="A80" s="38" t="s">
        <v>365</v>
      </c>
      <c r="B80" s="31" t="s">
        <v>366</v>
      </c>
    </row>
    <row r="81" spans="1:2" x14ac:dyDescent="0.2">
      <c r="A81" s="38" t="s">
        <v>367</v>
      </c>
      <c r="B81" s="31" t="s">
        <v>363</v>
      </c>
    </row>
    <row r="82" spans="1:2" x14ac:dyDescent="0.2">
      <c r="A82" s="38" t="s">
        <v>361</v>
      </c>
      <c r="B82" s="31" t="s">
        <v>376</v>
      </c>
    </row>
    <row r="83" spans="1:2" x14ac:dyDescent="0.2">
      <c r="A83" s="38" t="s">
        <v>369</v>
      </c>
      <c r="B83" s="31" t="s">
        <v>377</v>
      </c>
    </row>
    <row r="84" spans="1:2" x14ac:dyDescent="0.2">
      <c r="A84" s="38" t="s">
        <v>370</v>
      </c>
      <c r="B84" s="31" t="s">
        <v>443</v>
      </c>
    </row>
    <row r="85" spans="1:2" x14ac:dyDescent="0.2">
      <c r="A85" s="88"/>
    </row>
    <row r="86" spans="1:2" x14ac:dyDescent="0.2">
      <c r="A86" s="42" t="s">
        <v>403</v>
      </c>
    </row>
    <row r="87" spans="1:2" x14ac:dyDescent="0.2">
      <c r="A87" s="38" t="s">
        <v>354</v>
      </c>
      <c r="B87" s="50"/>
    </row>
  </sheetData>
  <mergeCells count="2">
    <mergeCell ref="B3:N3"/>
    <mergeCell ref="B2:N2"/>
  </mergeCells>
  <phoneticPr fontId="3" type="noConversion"/>
  <pageMargins left="0.7" right="0.7" top="0.75" bottom="0.75" header="0.3" footer="0.3"/>
  <pageSetup paperSize="8" orientation="landscape" r:id="rId1"/>
  <headerFooter>
    <oddHeader>&amp;L&amp;"Calibri"&amp;10&amp;K000000 [Limited Sharing]&amp;1#_x000D_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69117A-7BE2-4FC3-9331-C24993F18F47}">
  <sheetPr codeName="Sheet11">
    <tabColor theme="3"/>
  </sheetPr>
  <dimension ref="A1:M35"/>
  <sheetViews>
    <sheetView zoomScaleNormal="100" workbookViewId="0">
      <pane xSplit="2" ySplit="3" topLeftCell="C4" activePane="bottomRight" state="frozen"/>
      <selection activeCell="K10" sqref="K10"/>
      <selection pane="topRight" activeCell="K10" sqref="K10"/>
      <selection pane="bottomLeft" activeCell="K10" sqref="K10"/>
      <selection pane="bottomRight" activeCell="K10" sqref="K10"/>
    </sheetView>
  </sheetViews>
  <sheetFormatPr defaultRowHeight="12.75" x14ac:dyDescent="0.2"/>
  <cols>
    <col min="1" max="1" width="3.28515625" style="26" customWidth="1"/>
    <col min="2" max="2" width="44.7109375" style="31" bestFit="1" customWidth="1"/>
    <col min="3" max="9" width="11.42578125" style="31" customWidth="1"/>
    <col min="10" max="10" width="11.5703125" style="31" customWidth="1"/>
    <col min="11" max="11" width="11.28515625" style="26" customWidth="1"/>
    <col min="12" max="16384" width="9.140625" style="26"/>
  </cols>
  <sheetData>
    <row r="1" spans="2:13" customFormat="1" ht="36" customHeight="1" x14ac:dyDescent="0.25">
      <c r="B1" s="20" t="s">
        <v>380</v>
      </c>
      <c r="C1" s="19"/>
      <c r="D1" s="19"/>
      <c r="E1" s="19"/>
      <c r="F1" s="19"/>
      <c r="G1" s="19"/>
      <c r="H1" s="19"/>
      <c r="I1" s="21"/>
      <c r="J1" s="21"/>
      <c r="K1" s="21" t="s">
        <v>382</v>
      </c>
    </row>
    <row r="2" spans="2:13" s="6" customFormat="1" ht="15" x14ac:dyDescent="0.25">
      <c r="B2" s="132" t="s">
        <v>295</v>
      </c>
      <c r="C2" s="132"/>
      <c r="D2" s="132"/>
      <c r="E2" s="132"/>
      <c r="F2" s="132"/>
      <c r="G2" s="132"/>
      <c r="H2" s="132"/>
      <c r="I2" s="132"/>
      <c r="J2" s="132"/>
      <c r="K2" s="132"/>
    </row>
    <row r="3" spans="2:13" s="8" customFormat="1" ht="17.25" x14ac:dyDescent="0.25">
      <c r="B3" s="9" t="s">
        <v>2</v>
      </c>
      <c r="C3" s="10">
        <v>2017</v>
      </c>
      <c r="D3" s="10">
        <v>2018</v>
      </c>
      <c r="E3" s="10">
        <v>2019</v>
      </c>
      <c r="F3" s="10">
        <v>2020</v>
      </c>
      <c r="G3" s="9">
        <v>2021</v>
      </c>
      <c r="H3" s="9" t="s">
        <v>347</v>
      </c>
      <c r="I3" s="9" t="s">
        <v>350</v>
      </c>
      <c r="J3" s="9" t="s">
        <v>431</v>
      </c>
      <c r="K3" s="9" t="s">
        <v>457</v>
      </c>
    </row>
    <row r="4" spans="2:13" s="6" customFormat="1" x14ac:dyDescent="0.2">
      <c r="B4" s="114" t="s">
        <v>296</v>
      </c>
      <c r="C4" s="49">
        <v>129</v>
      </c>
      <c r="D4" s="49">
        <v>64</v>
      </c>
      <c r="E4" s="49">
        <v>105</v>
      </c>
      <c r="F4" s="49">
        <v>202</v>
      </c>
      <c r="G4" s="49">
        <v>197</v>
      </c>
      <c r="H4" s="49">
        <v>150</v>
      </c>
      <c r="I4" s="23">
        <v>408</v>
      </c>
      <c r="J4" s="23">
        <v>535</v>
      </c>
      <c r="K4" s="23">
        <v>569</v>
      </c>
      <c r="L4" s="17"/>
      <c r="M4" s="17"/>
    </row>
    <row r="5" spans="2:13" x14ac:dyDescent="0.2">
      <c r="B5" s="38" t="s">
        <v>523</v>
      </c>
      <c r="C5" s="41">
        <v>128</v>
      </c>
      <c r="D5" s="41">
        <v>64</v>
      </c>
      <c r="E5" s="41">
        <v>105</v>
      </c>
      <c r="F5" s="41">
        <v>201</v>
      </c>
      <c r="G5" s="41">
        <v>194</v>
      </c>
      <c r="H5" s="41">
        <v>150</v>
      </c>
      <c r="I5" s="25">
        <v>408</v>
      </c>
      <c r="J5" s="25">
        <v>545</v>
      </c>
      <c r="K5" s="25">
        <v>587</v>
      </c>
      <c r="L5" s="25"/>
      <c r="M5" s="25"/>
    </row>
    <row r="6" spans="2:13" s="24" customFormat="1" x14ac:dyDescent="0.2">
      <c r="B6" s="114" t="s">
        <v>297</v>
      </c>
      <c r="C6" s="23"/>
      <c r="D6" s="23"/>
      <c r="E6" s="23"/>
      <c r="F6" s="23"/>
      <c r="G6" s="23"/>
      <c r="H6" s="23"/>
      <c r="I6" s="23"/>
      <c r="J6" s="23"/>
      <c r="K6" s="23"/>
      <c r="L6" s="23"/>
      <c r="M6" s="23"/>
    </row>
    <row r="7" spans="2:13" x14ac:dyDescent="0.2">
      <c r="B7" s="38" t="s">
        <v>298</v>
      </c>
      <c r="C7" s="41">
        <v>13</v>
      </c>
      <c r="D7" s="41">
        <v>10</v>
      </c>
      <c r="E7" s="41">
        <v>10</v>
      </c>
      <c r="F7" s="41">
        <v>14</v>
      </c>
      <c r="G7" s="41">
        <v>18</v>
      </c>
      <c r="H7" s="41">
        <v>12</v>
      </c>
      <c r="I7" s="25">
        <v>19</v>
      </c>
      <c r="J7" s="25">
        <v>31</v>
      </c>
      <c r="K7" s="25">
        <v>61</v>
      </c>
      <c r="L7" s="25"/>
      <c r="M7" s="25"/>
    </row>
    <row r="8" spans="2:13" x14ac:dyDescent="0.2">
      <c r="B8" s="40" t="s">
        <v>299</v>
      </c>
      <c r="C8" s="41">
        <v>10</v>
      </c>
      <c r="D8" s="41">
        <v>15</v>
      </c>
      <c r="E8" s="41">
        <v>9</v>
      </c>
      <c r="F8" s="41">
        <v>7</v>
      </c>
      <c r="G8" s="41">
        <v>9</v>
      </c>
      <c r="H8" s="41">
        <v>8</v>
      </c>
      <c r="I8" s="25">
        <v>5</v>
      </c>
      <c r="J8" s="25">
        <v>6</v>
      </c>
      <c r="K8" s="25">
        <v>10</v>
      </c>
      <c r="L8" s="25"/>
      <c r="M8" s="25"/>
    </row>
    <row r="9" spans="2:13" x14ac:dyDescent="0.2">
      <c r="B9" s="38" t="s">
        <v>300</v>
      </c>
      <c r="C9" s="41">
        <v>23</v>
      </c>
      <c r="D9" s="41">
        <v>3</v>
      </c>
      <c r="E9" s="41">
        <v>4</v>
      </c>
      <c r="F9" s="41">
        <v>25</v>
      </c>
      <c r="G9" s="41">
        <v>23</v>
      </c>
      <c r="H9" s="41">
        <v>85</v>
      </c>
      <c r="I9" s="25">
        <v>315</v>
      </c>
      <c r="J9" s="25">
        <v>369</v>
      </c>
      <c r="K9" s="25">
        <v>234</v>
      </c>
      <c r="L9" s="25"/>
      <c r="M9" s="25"/>
    </row>
    <row r="10" spans="2:13" x14ac:dyDescent="0.2">
      <c r="B10" s="40" t="s">
        <v>299</v>
      </c>
      <c r="C10" s="41">
        <v>18</v>
      </c>
      <c r="D10" s="41">
        <v>4</v>
      </c>
      <c r="E10" s="41">
        <v>4</v>
      </c>
      <c r="F10" s="41">
        <v>13</v>
      </c>
      <c r="G10" s="41">
        <v>12</v>
      </c>
      <c r="H10" s="41">
        <v>57</v>
      </c>
      <c r="I10" s="29">
        <v>77.2</v>
      </c>
      <c r="J10" s="29">
        <v>68</v>
      </c>
      <c r="K10" s="29">
        <v>40</v>
      </c>
      <c r="L10" s="25"/>
      <c r="M10" s="25"/>
    </row>
    <row r="11" spans="2:13" s="24" customFormat="1" x14ac:dyDescent="0.2">
      <c r="B11" s="48" t="s">
        <v>301</v>
      </c>
      <c r="C11" s="49">
        <v>79</v>
      </c>
      <c r="D11" s="49">
        <v>75</v>
      </c>
      <c r="E11" s="49">
        <v>71</v>
      </c>
      <c r="F11" s="49">
        <v>75</v>
      </c>
      <c r="G11" s="49">
        <v>75</v>
      </c>
      <c r="H11" s="49">
        <v>80</v>
      </c>
      <c r="I11" s="23">
        <v>84</v>
      </c>
      <c r="J11" s="23">
        <v>90</v>
      </c>
      <c r="K11" s="23">
        <v>95</v>
      </c>
      <c r="L11" s="23"/>
      <c r="M11" s="23"/>
    </row>
    <row r="12" spans="2:13" s="24" customFormat="1" x14ac:dyDescent="0.2">
      <c r="B12" s="114" t="s">
        <v>302</v>
      </c>
      <c r="C12" s="23"/>
      <c r="D12" s="23"/>
      <c r="E12" s="23"/>
      <c r="F12" s="23"/>
      <c r="G12" s="23"/>
      <c r="H12" s="23"/>
      <c r="I12" s="23"/>
      <c r="J12" s="23"/>
      <c r="K12" s="23"/>
      <c r="L12" s="23"/>
      <c r="M12" s="23"/>
    </row>
    <row r="13" spans="2:13" x14ac:dyDescent="0.2">
      <c r="B13" s="40" t="s">
        <v>303</v>
      </c>
      <c r="C13" s="41">
        <v>11</v>
      </c>
      <c r="D13" s="41">
        <v>11</v>
      </c>
      <c r="E13" s="41">
        <v>9</v>
      </c>
      <c r="F13" s="41">
        <v>10</v>
      </c>
      <c r="G13" s="41">
        <v>9</v>
      </c>
      <c r="H13" s="41">
        <v>10</v>
      </c>
      <c r="I13" s="25">
        <v>10</v>
      </c>
      <c r="J13" s="25">
        <v>7</v>
      </c>
      <c r="K13" s="25">
        <v>7</v>
      </c>
      <c r="L13" s="25"/>
      <c r="M13" s="29"/>
    </row>
    <row r="14" spans="2:13" x14ac:dyDescent="0.2">
      <c r="B14" s="40" t="s">
        <v>304</v>
      </c>
      <c r="C14" s="41">
        <v>8</v>
      </c>
      <c r="D14" s="41">
        <v>8</v>
      </c>
      <c r="E14" s="41">
        <v>8</v>
      </c>
      <c r="F14" s="41">
        <v>9</v>
      </c>
      <c r="G14" s="41">
        <v>10</v>
      </c>
      <c r="H14" s="41">
        <v>10</v>
      </c>
      <c r="I14" s="25">
        <v>13</v>
      </c>
      <c r="J14" s="25">
        <v>13</v>
      </c>
      <c r="K14" s="25">
        <v>14</v>
      </c>
      <c r="L14" s="25"/>
      <c r="M14" s="25"/>
    </row>
    <row r="15" spans="2:13" x14ac:dyDescent="0.2">
      <c r="B15" s="40" t="s">
        <v>305</v>
      </c>
      <c r="C15" s="43" t="s">
        <v>306</v>
      </c>
      <c r="D15" s="43" t="s">
        <v>306</v>
      </c>
      <c r="E15" s="43" t="s">
        <v>306</v>
      </c>
      <c r="F15" s="43" t="s">
        <v>306</v>
      </c>
      <c r="G15" s="43" t="s">
        <v>306</v>
      </c>
      <c r="H15" s="41">
        <v>1</v>
      </c>
      <c r="I15" s="25" t="s">
        <v>306</v>
      </c>
      <c r="J15" s="41">
        <v>1</v>
      </c>
      <c r="K15" s="41">
        <v>1</v>
      </c>
      <c r="L15" s="25"/>
      <c r="M15" s="25"/>
    </row>
    <row r="16" spans="2:13" x14ac:dyDescent="0.2">
      <c r="B16" s="40" t="s">
        <v>307</v>
      </c>
      <c r="C16" s="41">
        <v>4</v>
      </c>
      <c r="D16" s="41">
        <v>4</v>
      </c>
      <c r="E16" s="41">
        <v>5</v>
      </c>
      <c r="F16" s="41">
        <v>4</v>
      </c>
      <c r="G16" s="41">
        <v>4</v>
      </c>
      <c r="H16" s="41">
        <v>4</v>
      </c>
      <c r="I16" s="25">
        <v>4</v>
      </c>
      <c r="J16" s="25">
        <v>6</v>
      </c>
      <c r="K16" s="25">
        <v>6</v>
      </c>
      <c r="L16" s="25"/>
      <c r="M16" s="25"/>
    </row>
    <row r="17" spans="1:13" x14ac:dyDescent="0.2">
      <c r="B17" s="40" t="s">
        <v>308</v>
      </c>
      <c r="C17" s="41">
        <v>17</v>
      </c>
      <c r="D17" s="41">
        <v>16</v>
      </c>
      <c r="E17" s="41">
        <v>13</v>
      </c>
      <c r="F17" s="41">
        <v>15</v>
      </c>
      <c r="G17" s="41">
        <v>16</v>
      </c>
      <c r="H17" s="41">
        <v>18</v>
      </c>
      <c r="I17" s="25">
        <v>18</v>
      </c>
      <c r="J17" s="25">
        <v>23</v>
      </c>
      <c r="K17" s="25">
        <v>25</v>
      </c>
      <c r="L17" s="25"/>
      <c r="M17" s="25"/>
    </row>
    <row r="18" spans="1:13" x14ac:dyDescent="0.2">
      <c r="B18" s="40" t="s">
        <v>309</v>
      </c>
      <c r="C18" s="41">
        <v>16</v>
      </c>
      <c r="D18" s="41">
        <v>14</v>
      </c>
      <c r="E18" s="41">
        <v>13</v>
      </c>
      <c r="F18" s="41">
        <v>12</v>
      </c>
      <c r="G18" s="41">
        <v>11</v>
      </c>
      <c r="H18" s="41">
        <v>12</v>
      </c>
      <c r="I18" s="25">
        <v>11</v>
      </c>
      <c r="J18" s="25">
        <v>10</v>
      </c>
      <c r="K18" s="25">
        <v>10</v>
      </c>
      <c r="L18" s="25"/>
      <c r="M18" s="25"/>
    </row>
    <row r="19" spans="1:13" x14ac:dyDescent="0.2">
      <c r="B19" s="40" t="s">
        <v>473</v>
      </c>
      <c r="C19" s="41" t="s">
        <v>306</v>
      </c>
      <c r="D19" s="41" t="s">
        <v>306</v>
      </c>
      <c r="E19" s="41" t="s">
        <v>306</v>
      </c>
      <c r="F19" s="41" t="s">
        <v>306</v>
      </c>
      <c r="G19" s="41" t="s">
        <v>306</v>
      </c>
      <c r="H19" s="41" t="s">
        <v>306</v>
      </c>
      <c r="I19" s="25" t="s">
        <v>306</v>
      </c>
      <c r="J19" s="25">
        <v>1</v>
      </c>
      <c r="K19" s="25">
        <v>1</v>
      </c>
      <c r="L19" s="25"/>
      <c r="M19" s="25"/>
    </row>
    <row r="20" spans="1:13" x14ac:dyDescent="0.2">
      <c r="B20" s="40" t="s">
        <v>310</v>
      </c>
      <c r="C20" s="41">
        <v>16</v>
      </c>
      <c r="D20" s="41">
        <v>15</v>
      </c>
      <c r="E20" s="41">
        <v>17</v>
      </c>
      <c r="F20" s="41">
        <v>19</v>
      </c>
      <c r="G20" s="41">
        <v>17</v>
      </c>
      <c r="H20" s="41">
        <v>18</v>
      </c>
      <c r="I20" s="25">
        <v>19</v>
      </c>
      <c r="J20" s="25">
        <v>22</v>
      </c>
      <c r="K20" s="25">
        <v>23</v>
      </c>
      <c r="L20" s="25"/>
      <c r="M20" s="25"/>
    </row>
    <row r="21" spans="1:13" x14ac:dyDescent="0.2">
      <c r="B21" s="40" t="s">
        <v>311</v>
      </c>
      <c r="C21" s="41">
        <v>2</v>
      </c>
      <c r="D21" s="41">
        <v>2</v>
      </c>
      <c r="E21" s="41">
        <v>1</v>
      </c>
      <c r="F21" s="41">
        <v>1</v>
      </c>
      <c r="G21" s="41">
        <v>1</v>
      </c>
      <c r="H21" s="41">
        <v>1</v>
      </c>
      <c r="I21" s="25">
        <v>1</v>
      </c>
      <c r="J21" s="25">
        <v>1</v>
      </c>
      <c r="K21" s="25">
        <v>1</v>
      </c>
      <c r="L21" s="25"/>
      <c r="M21" s="25"/>
    </row>
    <row r="22" spans="1:13" x14ac:dyDescent="0.2">
      <c r="B22" s="40" t="s">
        <v>312</v>
      </c>
      <c r="C22" s="41">
        <v>4</v>
      </c>
      <c r="D22" s="41">
        <v>4</v>
      </c>
      <c r="E22" s="41">
        <v>4</v>
      </c>
      <c r="F22" s="41">
        <v>4</v>
      </c>
      <c r="G22" s="41">
        <v>4</v>
      </c>
      <c r="H22" s="41">
        <v>3</v>
      </c>
      <c r="I22" s="25">
        <v>3</v>
      </c>
      <c r="J22" s="25">
        <v>3</v>
      </c>
      <c r="K22" s="25">
        <v>3</v>
      </c>
      <c r="L22" s="25"/>
      <c r="M22" s="25"/>
    </row>
    <row r="23" spans="1:13" x14ac:dyDescent="0.2">
      <c r="B23" s="40" t="s">
        <v>313</v>
      </c>
      <c r="C23" s="41">
        <v>1</v>
      </c>
      <c r="D23" s="41">
        <v>1</v>
      </c>
      <c r="E23" s="41">
        <v>1</v>
      </c>
      <c r="F23" s="41">
        <v>1</v>
      </c>
      <c r="G23" s="41">
        <v>3</v>
      </c>
      <c r="H23" s="41">
        <v>3</v>
      </c>
      <c r="I23" s="25">
        <v>3</v>
      </c>
      <c r="J23" s="25">
        <v>3</v>
      </c>
      <c r="K23" s="25">
        <v>4</v>
      </c>
      <c r="L23" s="25"/>
      <c r="M23" s="25"/>
    </row>
    <row r="24" spans="1:13" x14ac:dyDescent="0.2">
      <c r="B24" s="40" t="s">
        <v>348</v>
      </c>
      <c r="C24" s="41"/>
      <c r="D24" s="41"/>
      <c r="E24" s="41" t="s">
        <v>306</v>
      </c>
      <c r="F24" s="41" t="s">
        <v>306</v>
      </c>
      <c r="G24" s="41" t="s">
        <v>306</v>
      </c>
      <c r="H24" s="41" t="s">
        <v>306</v>
      </c>
      <c r="I24" s="25">
        <v>2</v>
      </c>
      <c r="J24" s="25" t="s">
        <v>306</v>
      </c>
      <c r="K24" s="25" t="s">
        <v>306</v>
      </c>
      <c r="L24" s="25"/>
      <c r="M24" s="25"/>
    </row>
    <row r="25" spans="1:13" s="24" customFormat="1" x14ac:dyDescent="0.2">
      <c r="B25" s="48" t="s">
        <v>314</v>
      </c>
      <c r="C25" s="37">
        <v>7638</v>
      </c>
      <c r="D25" s="37">
        <v>3368</v>
      </c>
      <c r="E25" s="37">
        <v>4769</v>
      </c>
      <c r="F25" s="37">
        <v>8014</v>
      </c>
      <c r="G25" s="37">
        <v>7835</v>
      </c>
      <c r="H25" s="37">
        <v>6283</v>
      </c>
      <c r="I25" s="37">
        <v>13371</v>
      </c>
      <c r="J25" s="37">
        <v>15859</v>
      </c>
      <c r="K25" s="37">
        <v>17432</v>
      </c>
      <c r="L25" s="23"/>
      <c r="M25" s="23"/>
    </row>
    <row r="26" spans="1:13" x14ac:dyDescent="0.2">
      <c r="B26" s="40" t="s">
        <v>315</v>
      </c>
      <c r="C26" s="41">
        <v>17</v>
      </c>
      <c r="D26" s="41">
        <v>19</v>
      </c>
      <c r="E26" s="41">
        <v>22</v>
      </c>
      <c r="F26" s="41">
        <v>25</v>
      </c>
      <c r="G26" s="41">
        <v>25</v>
      </c>
      <c r="H26" s="41">
        <v>24</v>
      </c>
      <c r="I26" s="25">
        <v>31</v>
      </c>
      <c r="J26" s="25">
        <v>34</v>
      </c>
      <c r="K26" s="25">
        <v>34</v>
      </c>
      <c r="L26" s="25"/>
      <c r="M26" s="25"/>
    </row>
    <row r="27" spans="1:13" s="24" customFormat="1" x14ac:dyDescent="0.2">
      <c r="B27" s="115" t="s">
        <v>316</v>
      </c>
      <c r="C27" s="116">
        <v>41037</v>
      </c>
      <c r="D27" s="116">
        <v>42093</v>
      </c>
      <c r="E27" s="116">
        <v>46481</v>
      </c>
      <c r="F27" s="116">
        <v>52402</v>
      </c>
      <c r="G27" s="116">
        <v>59426</v>
      </c>
      <c r="H27" s="116">
        <v>67912</v>
      </c>
      <c r="I27" s="116">
        <v>93450</v>
      </c>
      <c r="J27" s="116">
        <v>114898</v>
      </c>
      <c r="K27" s="116">
        <v>144093</v>
      </c>
      <c r="L27" s="23"/>
      <c r="M27" s="23"/>
    </row>
    <row r="28" spans="1:13" x14ac:dyDescent="0.2">
      <c r="B28" s="38"/>
      <c r="C28" s="39"/>
      <c r="D28" s="39"/>
      <c r="E28" s="39"/>
      <c r="F28" s="39"/>
      <c r="G28" s="39"/>
      <c r="H28" s="39"/>
      <c r="I28" s="25"/>
      <c r="J28" s="25"/>
      <c r="K28" s="25"/>
      <c r="L28" s="25"/>
      <c r="M28" s="25"/>
    </row>
    <row r="29" spans="1:13" x14ac:dyDescent="0.2">
      <c r="A29" s="38" t="s">
        <v>364</v>
      </c>
      <c r="B29" s="31" t="s">
        <v>366</v>
      </c>
    </row>
    <row r="30" spans="1:13" x14ac:dyDescent="0.2">
      <c r="A30" s="38" t="s">
        <v>365</v>
      </c>
      <c r="B30" s="31" t="s">
        <v>363</v>
      </c>
    </row>
    <row r="31" spans="1:13" x14ac:dyDescent="0.2">
      <c r="A31" s="38"/>
    </row>
    <row r="32" spans="1:13" x14ac:dyDescent="0.2">
      <c r="A32" s="42" t="s">
        <v>404</v>
      </c>
    </row>
    <row r="33" spans="1:2" x14ac:dyDescent="0.2">
      <c r="A33" s="38" t="s">
        <v>524</v>
      </c>
    </row>
    <row r="34" spans="1:2" x14ac:dyDescent="0.2">
      <c r="A34" s="38" t="s">
        <v>352</v>
      </c>
    </row>
    <row r="35" spans="1:2" x14ac:dyDescent="0.2">
      <c r="B35" s="50"/>
    </row>
  </sheetData>
  <mergeCells count="1">
    <mergeCell ref="B2:K2"/>
  </mergeCells>
  <phoneticPr fontId="3" type="noConversion"/>
  <pageMargins left="0.7" right="0.7" top="0.75" bottom="0.75" header="0.3" footer="0.3"/>
  <pageSetup paperSize="8" orientation="landscape" r:id="rId1"/>
  <headerFooter>
    <oddHeader>&amp;L&amp;"Calibri"&amp;10&amp;K000000 [Limited Sharing]&amp;1#_x000D_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DEB59-D6C3-444C-A4C2-CAF4F68739D9}">
  <sheetPr codeName="Sheet12">
    <tabColor theme="3"/>
  </sheetPr>
  <dimension ref="A1:AG35"/>
  <sheetViews>
    <sheetView workbookViewId="0">
      <pane xSplit="2" ySplit="3" topLeftCell="C4" activePane="bottomRight" state="frozen"/>
      <selection activeCell="K10" sqref="K10"/>
      <selection pane="topRight" activeCell="K10" sqref="K10"/>
      <selection pane="bottomLeft" activeCell="K10" sqref="K10"/>
      <selection pane="bottomRight" activeCell="K10" sqref="K10"/>
    </sheetView>
  </sheetViews>
  <sheetFormatPr defaultRowHeight="12.75" x14ac:dyDescent="0.2"/>
  <cols>
    <col min="1" max="1" width="3.42578125" style="26" customWidth="1"/>
    <col min="2" max="2" width="70.28515625" style="31" bestFit="1" customWidth="1"/>
    <col min="3" max="14" width="9.7109375" style="31" customWidth="1"/>
    <col min="15" max="15" width="9.7109375" style="26" customWidth="1"/>
    <col min="16" max="16" width="9.140625" style="26"/>
    <col min="17" max="18" width="17" style="26" customWidth="1"/>
    <col min="19" max="16384" width="9.140625" style="26"/>
  </cols>
  <sheetData>
    <row r="1" spans="2:33" customFormat="1" ht="36" customHeight="1" x14ac:dyDescent="0.25">
      <c r="B1" s="20" t="s">
        <v>380</v>
      </c>
      <c r="C1" s="19"/>
      <c r="D1" s="19"/>
      <c r="E1" s="19"/>
      <c r="F1" s="19"/>
      <c r="G1" s="19"/>
      <c r="H1" s="19"/>
      <c r="I1" s="19"/>
      <c r="J1" s="19"/>
      <c r="K1" s="19"/>
      <c r="L1" s="19"/>
      <c r="M1" s="19"/>
      <c r="N1" s="98"/>
      <c r="O1" s="21" t="s">
        <v>392</v>
      </c>
    </row>
    <row r="2" spans="2:33" s="6" customFormat="1" ht="15" x14ac:dyDescent="0.25">
      <c r="B2" s="132" t="s">
        <v>317</v>
      </c>
      <c r="C2" s="132"/>
      <c r="D2" s="132"/>
      <c r="E2" s="132"/>
      <c r="F2" s="132"/>
      <c r="G2" s="132"/>
      <c r="H2" s="132"/>
      <c r="I2" s="132"/>
      <c r="J2" s="132"/>
      <c r="K2" s="132"/>
      <c r="L2" s="132"/>
      <c r="M2" s="132"/>
      <c r="N2" s="132"/>
      <c r="O2" s="132"/>
    </row>
    <row r="3" spans="2:33" s="8" customFormat="1" ht="17.25" x14ac:dyDescent="0.25">
      <c r="B3" s="9" t="s">
        <v>2</v>
      </c>
      <c r="C3" s="10">
        <v>2013</v>
      </c>
      <c r="D3" s="10">
        <v>2014</v>
      </c>
      <c r="E3" s="10">
        <v>2015</v>
      </c>
      <c r="F3" s="10">
        <v>2016</v>
      </c>
      <c r="G3" s="10">
        <v>2017</v>
      </c>
      <c r="H3" s="10">
        <v>2018</v>
      </c>
      <c r="I3" s="10">
        <v>2019</v>
      </c>
      <c r="J3" s="10">
        <v>2020</v>
      </c>
      <c r="K3" s="9">
        <v>2021</v>
      </c>
      <c r="L3" s="9">
        <v>2022</v>
      </c>
      <c r="M3" s="9">
        <v>2023</v>
      </c>
      <c r="N3" s="9" t="s">
        <v>495</v>
      </c>
      <c r="O3" s="9" t="s">
        <v>457</v>
      </c>
    </row>
    <row r="4" spans="2:33" s="6" customFormat="1" ht="15" x14ac:dyDescent="0.25">
      <c r="B4" s="114" t="s">
        <v>106</v>
      </c>
      <c r="C4" s="16"/>
      <c r="D4" s="16"/>
      <c r="E4" s="16"/>
      <c r="F4" s="16"/>
      <c r="G4" s="16"/>
      <c r="H4" s="16"/>
      <c r="I4" s="16"/>
      <c r="J4" s="16"/>
      <c r="K4" s="16"/>
      <c r="L4" s="16"/>
      <c r="M4" s="16"/>
      <c r="N4" s="16"/>
    </row>
    <row r="5" spans="2:33" x14ac:dyDescent="0.2">
      <c r="B5" s="38" t="s">
        <v>318</v>
      </c>
      <c r="C5" s="39">
        <v>2080</v>
      </c>
      <c r="D5" s="39">
        <v>2185</v>
      </c>
      <c r="E5" s="39">
        <v>2210</v>
      </c>
      <c r="F5" s="39">
        <v>2227</v>
      </c>
      <c r="G5" s="39">
        <v>2258</v>
      </c>
      <c r="H5" s="39">
        <v>2284</v>
      </c>
      <c r="I5" s="39">
        <v>2328</v>
      </c>
      <c r="J5" s="39">
        <v>2333</v>
      </c>
      <c r="K5" s="39">
        <v>2342</v>
      </c>
      <c r="L5" s="39">
        <v>2387</v>
      </c>
      <c r="M5" s="39">
        <v>2424</v>
      </c>
      <c r="N5" s="39">
        <v>2330</v>
      </c>
      <c r="O5" s="39">
        <v>2343</v>
      </c>
      <c r="Y5" s="27"/>
      <c r="Z5" s="27"/>
      <c r="AA5" s="27"/>
      <c r="AB5" s="27"/>
      <c r="AC5" s="27"/>
      <c r="AD5" s="27"/>
      <c r="AE5" s="27"/>
      <c r="AF5" s="27"/>
      <c r="AG5" s="27"/>
    </row>
    <row r="6" spans="2:33" ht="15" x14ac:dyDescent="0.2">
      <c r="B6" s="38" t="s">
        <v>319</v>
      </c>
      <c r="C6" s="39">
        <v>79355</v>
      </c>
      <c r="D6" s="39">
        <v>84640</v>
      </c>
      <c r="E6" s="39">
        <v>87157</v>
      </c>
      <c r="F6" s="39">
        <v>91810</v>
      </c>
      <c r="G6" s="39">
        <v>102249</v>
      </c>
      <c r="H6" s="39">
        <v>124640</v>
      </c>
      <c r="I6" s="39">
        <v>128779</v>
      </c>
      <c r="J6" s="43" t="s">
        <v>393</v>
      </c>
      <c r="K6" s="39">
        <v>183425</v>
      </c>
      <c r="L6" s="39">
        <v>197248</v>
      </c>
      <c r="M6" s="39">
        <v>178034.25</v>
      </c>
      <c r="N6" s="39">
        <f>SUM(N7:N8)</f>
        <v>228326.09000000003</v>
      </c>
      <c r="O6" s="39">
        <f>SUM(O7:O8)</f>
        <v>233475.65000000002</v>
      </c>
      <c r="Y6" s="27"/>
      <c r="Z6" s="27"/>
      <c r="AA6" s="27"/>
      <c r="AB6" s="27"/>
      <c r="AC6" s="27"/>
      <c r="AD6" s="27"/>
      <c r="AE6" s="27"/>
      <c r="AF6" s="27"/>
      <c r="AG6" s="27"/>
    </row>
    <row r="7" spans="2:33" x14ac:dyDescent="0.2">
      <c r="B7" s="40" t="s">
        <v>104</v>
      </c>
      <c r="C7" s="39">
        <v>33816</v>
      </c>
      <c r="D7" s="39">
        <v>37759</v>
      </c>
      <c r="E7" s="39">
        <v>40666</v>
      </c>
      <c r="F7" s="39">
        <v>42500</v>
      </c>
      <c r="G7" s="39">
        <v>45939</v>
      </c>
      <c r="H7" s="39">
        <v>51955</v>
      </c>
      <c r="I7" s="39">
        <v>67331</v>
      </c>
      <c r="J7" s="39">
        <v>71407</v>
      </c>
      <c r="K7" s="39">
        <v>95659</v>
      </c>
      <c r="L7" s="39">
        <v>80165</v>
      </c>
      <c r="M7" s="39">
        <v>65822.16</v>
      </c>
      <c r="N7" s="39">
        <v>74937.740000000005</v>
      </c>
      <c r="O7" s="39">
        <v>84049.58</v>
      </c>
      <c r="Q7" s="127"/>
      <c r="R7" s="127"/>
      <c r="Y7" s="27"/>
      <c r="Z7" s="27"/>
      <c r="AA7" s="27"/>
      <c r="AB7" s="27"/>
      <c r="AC7" s="27"/>
      <c r="AD7" s="27"/>
      <c r="AE7" s="27"/>
      <c r="AF7" s="27"/>
      <c r="AG7" s="27"/>
    </row>
    <row r="8" spans="2:33" x14ac:dyDescent="0.2">
      <c r="B8" s="40" t="s">
        <v>107</v>
      </c>
      <c r="C8" s="39">
        <v>45539</v>
      </c>
      <c r="D8" s="39">
        <v>46881</v>
      </c>
      <c r="E8" s="39">
        <v>46490</v>
      </c>
      <c r="F8" s="39">
        <v>49310</v>
      </c>
      <c r="G8" s="39">
        <v>56311</v>
      </c>
      <c r="H8" s="39">
        <v>72685</v>
      </c>
      <c r="I8" s="39">
        <v>61447</v>
      </c>
      <c r="J8" s="39">
        <v>77700</v>
      </c>
      <c r="K8" s="39">
        <v>87767</v>
      </c>
      <c r="L8" s="39">
        <v>117083</v>
      </c>
      <c r="M8" s="39">
        <v>112212.09</v>
      </c>
      <c r="N8" s="39">
        <v>153388.35</v>
      </c>
      <c r="O8" s="39">
        <v>149426.07</v>
      </c>
      <c r="Y8" s="27"/>
      <c r="Z8" s="27"/>
      <c r="AA8" s="27"/>
      <c r="AB8" s="27"/>
      <c r="AC8" s="27"/>
      <c r="AD8" s="27"/>
      <c r="AE8" s="27"/>
      <c r="AF8" s="27"/>
      <c r="AG8" s="27"/>
    </row>
    <row r="9" spans="2:33" ht="15" x14ac:dyDescent="0.2">
      <c r="B9" s="38" t="s">
        <v>320</v>
      </c>
      <c r="C9" s="39">
        <v>39520</v>
      </c>
      <c r="D9" s="39">
        <v>37757</v>
      </c>
      <c r="E9" s="39">
        <v>45130</v>
      </c>
      <c r="F9" s="39">
        <v>49770</v>
      </c>
      <c r="G9" s="39">
        <v>55488</v>
      </c>
      <c r="H9" s="39">
        <v>72788</v>
      </c>
      <c r="I9" s="39">
        <v>62331</v>
      </c>
      <c r="J9" s="43" t="s">
        <v>394</v>
      </c>
      <c r="K9" s="39">
        <v>65315</v>
      </c>
      <c r="L9" s="39">
        <v>81832</v>
      </c>
      <c r="M9" s="39">
        <v>78740.539999999994</v>
      </c>
      <c r="N9" s="39">
        <f>SUM(N10:N14)</f>
        <v>101813.14</v>
      </c>
      <c r="O9" s="39">
        <f>SUM(O10:O14)</f>
        <v>151481.82</v>
      </c>
      <c r="Y9" s="27"/>
      <c r="Z9" s="27"/>
      <c r="AA9" s="27"/>
      <c r="AB9" s="27"/>
      <c r="AC9" s="27"/>
      <c r="AD9" s="27"/>
      <c r="AE9" s="27"/>
      <c r="AF9" s="27"/>
      <c r="AG9" s="27"/>
    </row>
    <row r="10" spans="2:33" x14ac:dyDescent="0.2">
      <c r="B10" s="40" t="s">
        <v>321</v>
      </c>
      <c r="C10" s="39">
        <v>2083</v>
      </c>
      <c r="D10" s="39">
        <v>2344</v>
      </c>
      <c r="E10" s="39">
        <v>4475</v>
      </c>
      <c r="F10" s="39">
        <v>2796</v>
      </c>
      <c r="G10" s="39">
        <v>2690</v>
      </c>
      <c r="H10" s="39">
        <v>2579</v>
      </c>
      <c r="I10" s="39">
        <v>3089</v>
      </c>
      <c r="J10" s="39">
        <v>2544</v>
      </c>
      <c r="K10" s="39">
        <v>3454</v>
      </c>
      <c r="L10" s="39">
        <v>3307</v>
      </c>
      <c r="M10" s="39">
        <v>4476.83</v>
      </c>
      <c r="N10" s="39">
        <v>6848.71</v>
      </c>
      <c r="O10" s="39">
        <v>8121.44</v>
      </c>
      <c r="Y10" s="27"/>
      <c r="Z10" s="27"/>
      <c r="AA10" s="27"/>
      <c r="AB10" s="27"/>
      <c r="AC10" s="27"/>
      <c r="AD10" s="27"/>
      <c r="AE10" s="27"/>
      <c r="AF10" s="27"/>
      <c r="AG10" s="27"/>
    </row>
    <row r="11" spans="2:33" x14ac:dyDescent="0.2">
      <c r="B11" s="40" t="s">
        <v>322</v>
      </c>
      <c r="C11" s="39">
        <v>2858</v>
      </c>
      <c r="D11" s="39">
        <v>1906</v>
      </c>
      <c r="E11" s="39">
        <v>2668</v>
      </c>
      <c r="F11" s="39">
        <v>3098</v>
      </c>
      <c r="G11" s="39">
        <v>3563</v>
      </c>
      <c r="H11" s="39">
        <v>3177</v>
      </c>
      <c r="I11" s="39">
        <v>2985</v>
      </c>
      <c r="J11" s="39">
        <v>4651</v>
      </c>
      <c r="K11" s="39">
        <v>3382</v>
      </c>
      <c r="L11" s="39">
        <v>5546</v>
      </c>
      <c r="M11" s="39">
        <v>3717.63</v>
      </c>
      <c r="N11" s="39">
        <v>7624.25</v>
      </c>
      <c r="O11" s="39">
        <v>8962.7999999999993</v>
      </c>
      <c r="Y11" s="27"/>
      <c r="Z11" s="27"/>
      <c r="AA11" s="27"/>
      <c r="AB11" s="27"/>
      <c r="AC11" s="27"/>
      <c r="AD11" s="27"/>
      <c r="AE11" s="27"/>
      <c r="AF11" s="27"/>
      <c r="AG11" s="27"/>
    </row>
    <row r="12" spans="2:33" x14ac:dyDescent="0.2">
      <c r="B12" s="40" t="s">
        <v>323</v>
      </c>
      <c r="C12" s="39">
        <v>14013</v>
      </c>
      <c r="D12" s="39">
        <v>12983</v>
      </c>
      <c r="E12" s="39">
        <v>21094</v>
      </c>
      <c r="F12" s="39">
        <v>24810</v>
      </c>
      <c r="G12" s="39">
        <v>29370</v>
      </c>
      <c r="H12" s="39">
        <v>37218</v>
      </c>
      <c r="I12" s="39">
        <v>30883</v>
      </c>
      <c r="J12" s="39">
        <v>33164</v>
      </c>
      <c r="K12" s="39">
        <v>32432</v>
      </c>
      <c r="L12" s="39">
        <v>42794</v>
      </c>
      <c r="M12" s="39">
        <v>35513.33</v>
      </c>
      <c r="N12" s="39">
        <f>35248.92+3925.21</f>
        <v>39174.129999999997</v>
      </c>
      <c r="O12" s="39">
        <f>40582.59+3345.93</f>
        <v>43928.52</v>
      </c>
      <c r="Q12" s="86"/>
      <c r="R12" s="28"/>
      <c r="Y12" s="27"/>
      <c r="Z12" s="27"/>
      <c r="AA12" s="27"/>
      <c r="AB12" s="27"/>
      <c r="AC12" s="27"/>
      <c r="AD12" s="27"/>
      <c r="AE12" s="27"/>
      <c r="AF12" s="27"/>
      <c r="AG12" s="27"/>
    </row>
    <row r="13" spans="2:33" x14ac:dyDescent="0.2">
      <c r="B13" s="40" t="s">
        <v>328</v>
      </c>
      <c r="C13" s="39">
        <v>8298</v>
      </c>
      <c r="D13" s="39">
        <v>7737</v>
      </c>
      <c r="E13" s="39">
        <v>5854</v>
      </c>
      <c r="F13" s="39">
        <v>5440</v>
      </c>
      <c r="G13" s="39">
        <v>6504</v>
      </c>
      <c r="H13" s="39">
        <v>10782</v>
      </c>
      <c r="I13" s="39">
        <v>8663</v>
      </c>
      <c r="J13" s="39">
        <v>5593</v>
      </c>
      <c r="K13" s="39">
        <v>6987</v>
      </c>
      <c r="L13" s="39">
        <v>8643</v>
      </c>
      <c r="M13" s="39">
        <v>9456.9699999999993</v>
      </c>
      <c r="N13" s="39">
        <v>11475.02</v>
      </c>
      <c r="O13" s="39">
        <v>11935.79</v>
      </c>
      <c r="Q13" s="86"/>
      <c r="R13" s="28"/>
      <c r="Y13" s="27"/>
      <c r="Z13" s="27"/>
      <c r="AA13" s="27"/>
      <c r="AB13" s="27"/>
      <c r="AC13" s="27"/>
      <c r="AD13" s="27"/>
      <c r="AE13" s="27"/>
      <c r="AF13" s="27"/>
      <c r="AG13" s="27"/>
    </row>
    <row r="14" spans="2:33" x14ac:dyDescent="0.2">
      <c r="B14" s="40" t="s">
        <v>21</v>
      </c>
      <c r="C14" s="39">
        <v>12269</v>
      </c>
      <c r="D14" s="39">
        <v>12786</v>
      </c>
      <c r="E14" s="39">
        <v>11038</v>
      </c>
      <c r="F14" s="39">
        <v>13626</v>
      </c>
      <c r="G14" s="39">
        <v>13362</v>
      </c>
      <c r="H14" s="39">
        <v>19033</v>
      </c>
      <c r="I14" s="39">
        <v>16711</v>
      </c>
      <c r="J14" s="39">
        <v>16960</v>
      </c>
      <c r="K14" s="39">
        <v>19059</v>
      </c>
      <c r="L14" s="39">
        <v>21542</v>
      </c>
      <c r="M14" s="39">
        <v>25575.78</v>
      </c>
      <c r="N14" s="39">
        <f>32822.7+3868.33</f>
        <v>36691.03</v>
      </c>
      <c r="O14" s="39">
        <f>76326.22+2207.05</f>
        <v>78533.27</v>
      </c>
      <c r="Q14" s="28"/>
      <c r="R14" s="28"/>
      <c r="Y14" s="27"/>
      <c r="Z14" s="27"/>
      <c r="AA14" s="27"/>
      <c r="AB14" s="27"/>
      <c r="AC14" s="27"/>
      <c r="AD14" s="27"/>
      <c r="AE14" s="27"/>
      <c r="AF14" s="27"/>
      <c r="AG14" s="27"/>
    </row>
    <row r="15" spans="2:33" s="24" customFormat="1" ht="15" x14ac:dyDescent="0.2">
      <c r="B15" s="114" t="s">
        <v>455</v>
      </c>
      <c r="C15" s="23"/>
      <c r="D15" s="23"/>
      <c r="E15" s="23"/>
      <c r="F15" s="23"/>
      <c r="G15" s="23"/>
      <c r="H15" s="23"/>
      <c r="I15" s="23"/>
      <c r="J15" s="23"/>
      <c r="K15" s="23"/>
      <c r="L15" s="23"/>
      <c r="M15" s="23"/>
      <c r="N15" s="23"/>
      <c r="O15" s="23"/>
      <c r="Y15" s="27"/>
      <c r="Z15" s="27"/>
      <c r="AA15" s="27"/>
      <c r="AB15" s="27"/>
      <c r="AC15" s="27"/>
      <c r="AD15" s="27"/>
      <c r="AE15" s="27"/>
      <c r="AF15" s="27"/>
      <c r="AG15" s="27"/>
    </row>
    <row r="16" spans="2:33" x14ac:dyDescent="0.2">
      <c r="B16" s="38" t="s">
        <v>324</v>
      </c>
      <c r="C16" s="39">
        <v>8424</v>
      </c>
      <c r="D16" s="39">
        <v>8424</v>
      </c>
      <c r="E16" s="39">
        <v>8424</v>
      </c>
      <c r="F16" s="39">
        <v>8423</v>
      </c>
      <c r="G16" s="39">
        <v>8423</v>
      </c>
      <c r="H16" s="39">
        <v>8423</v>
      </c>
      <c r="I16" s="39">
        <v>8423</v>
      </c>
      <c r="J16" s="39">
        <v>8423</v>
      </c>
      <c r="K16" s="39">
        <v>8423</v>
      </c>
      <c r="L16" s="39">
        <v>494</v>
      </c>
      <c r="M16" s="39">
        <v>498</v>
      </c>
      <c r="N16" s="39">
        <v>506</v>
      </c>
      <c r="O16" s="39">
        <v>508</v>
      </c>
      <c r="Q16" s="127"/>
      <c r="R16" s="28"/>
      <c r="Y16" s="27"/>
      <c r="Z16" s="27"/>
      <c r="AA16" s="27"/>
      <c r="AB16" s="27"/>
      <c r="AC16" s="27"/>
      <c r="AD16" s="27"/>
      <c r="AE16" s="27"/>
      <c r="AF16" s="27"/>
      <c r="AG16" s="27"/>
    </row>
    <row r="17" spans="1:33" ht="15" x14ac:dyDescent="0.2">
      <c r="B17" s="38" t="s">
        <v>319</v>
      </c>
      <c r="C17" s="39">
        <v>5588</v>
      </c>
      <c r="D17" s="39">
        <v>3883</v>
      </c>
      <c r="E17" s="39">
        <v>1603</v>
      </c>
      <c r="F17" s="39">
        <v>4300</v>
      </c>
      <c r="G17" s="39">
        <v>5820</v>
      </c>
      <c r="H17" s="39">
        <v>12145</v>
      </c>
      <c r="I17" s="43" t="s">
        <v>426</v>
      </c>
      <c r="J17" s="43" t="s">
        <v>427</v>
      </c>
      <c r="K17" s="39">
        <v>25952</v>
      </c>
      <c r="L17" s="39">
        <f>281279779.91/1000000</f>
        <v>281.27977991</v>
      </c>
      <c r="M17" s="39">
        <v>349.78576643999997</v>
      </c>
      <c r="N17" s="39">
        <v>773.52696786000001</v>
      </c>
      <c r="O17" s="39">
        <v>949.22510751999994</v>
      </c>
      <c r="Q17" s="28"/>
      <c r="R17" s="28"/>
      <c r="Y17" s="27"/>
      <c r="Z17" s="27"/>
      <c r="AA17" s="27"/>
      <c r="AB17" s="27"/>
      <c r="AC17" s="27"/>
      <c r="AD17" s="27"/>
      <c r="AE17" s="27"/>
      <c r="AF17" s="27"/>
      <c r="AG17" s="27"/>
    </row>
    <row r="18" spans="1:33" ht="15" x14ac:dyDescent="0.2">
      <c r="B18" s="38" t="s">
        <v>325</v>
      </c>
      <c r="C18" s="39">
        <v>4766</v>
      </c>
      <c r="D18" s="39">
        <v>4808</v>
      </c>
      <c r="E18" s="39">
        <v>7060</v>
      </c>
      <c r="F18" s="39">
        <v>18200</v>
      </c>
      <c r="G18" s="39">
        <v>15664</v>
      </c>
      <c r="H18" s="39">
        <v>23256</v>
      </c>
      <c r="I18" s="43" t="s">
        <v>428</v>
      </c>
      <c r="J18" s="43" t="s">
        <v>429</v>
      </c>
      <c r="K18" s="39">
        <v>15626</v>
      </c>
      <c r="L18" s="39">
        <f>SUM(L19:L23)</f>
        <v>250.09690603999996</v>
      </c>
      <c r="M18" s="39">
        <f>SUM(M19:M23)</f>
        <v>223.50777199999999</v>
      </c>
      <c r="N18" s="39">
        <f>SUM(N19:N23)</f>
        <v>211.88423315</v>
      </c>
      <c r="O18" s="39">
        <f>SUM(O19:O23)</f>
        <v>260.58701373999997</v>
      </c>
      <c r="Y18" s="27"/>
      <c r="Z18" s="27"/>
      <c r="AA18" s="27"/>
      <c r="AB18" s="27"/>
      <c r="AC18" s="27"/>
      <c r="AD18" s="27"/>
      <c r="AE18" s="27"/>
      <c r="AF18" s="27"/>
      <c r="AG18" s="27"/>
    </row>
    <row r="19" spans="1:33" x14ac:dyDescent="0.2">
      <c r="B19" s="40" t="s">
        <v>326</v>
      </c>
      <c r="C19" s="39">
        <v>1561</v>
      </c>
      <c r="D19" s="39">
        <v>1734</v>
      </c>
      <c r="E19" s="39">
        <v>1959</v>
      </c>
      <c r="F19" s="39">
        <v>5049</v>
      </c>
      <c r="G19" s="39">
        <v>3163</v>
      </c>
      <c r="H19" s="39">
        <v>3030</v>
      </c>
      <c r="I19" s="39">
        <v>3282</v>
      </c>
      <c r="J19" s="39">
        <v>5220</v>
      </c>
      <c r="K19" s="39">
        <v>4972</v>
      </c>
      <c r="L19" s="39">
        <f>10000000/1000000</f>
        <v>10</v>
      </c>
      <c r="M19" s="39">
        <v>20</v>
      </c>
      <c r="N19" s="39" t="s">
        <v>306</v>
      </c>
      <c r="O19" s="39" t="s">
        <v>306</v>
      </c>
      <c r="Y19" s="27"/>
      <c r="Z19" s="27"/>
      <c r="AA19" s="27"/>
      <c r="AB19" s="27"/>
      <c r="AC19" s="27"/>
      <c r="AD19" s="27"/>
      <c r="AE19" s="27"/>
      <c r="AF19" s="27"/>
      <c r="AG19" s="27"/>
    </row>
    <row r="20" spans="1:33" x14ac:dyDescent="0.2">
      <c r="B20" s="40" t="s">
        <v>322</v>
      </c>
      <c r="C20" s="41">
        <v>476</v>
      </c>
      <c r="D20" s="41">
        <v>357</v>
      </c>
      <c r="E20" s="39">
        <v>1047</v>
      </c>
      <c r="F20" s="39">
        <v>2699</v>
      </c>
      <c r="G20" s="39">
        <v>2450</v>
      </c>
      <c r="H20" s="39">
        <v>5109</v>
      </c>
      <c r="I20" s="39">
        <v>5534</v>
      </c>
      <c r="J20" s="39">
        <v>2791</v>
      </c>
      <c r="K20" s="39">
        <v>2658</v>
      </c>
      <c r="L20" s="39">
        <f>72002881.55/1000000</f>
        <v>72.002881549999998</v>
      </c>
      <c r="M20" s="39">
        <v>42.078000000000003</v>
      </c>
      <c r="N20" s="39">
        <v>27.45106247</v>
      </c>
      <c r="O20" s="39">
        <v>24.49867437</v>
      </c>
      <c r="Y20" s="27"/>
      <c r="Z20" s="27"/>
      <c r="AA20" s="27"/>
      <c r="AB20" s="27"/>
      <c r="AC20" s="27"/>
      <c r="AD20" s="27"/>
      <c r="AE20" s="27"/>
      <c r="AF20" s="27"/>
      <c r="AG20" s="27"/>
    </row>
    <row r="21" spans="1:33" x14ac:dyDescent="0.2">
      <c r="B21" s="40" t="s">
        <v>327</v>
      </c>
      <c r="C21" s="39">
        <v>1603</v>
      </c>
      <c r="D21" s="39">
        <v>1460</v>
      </c>
      <c r="E21" s="39">
        <v>2554</v>
      </c>
      <c r="F21" s="39">
        <v>6583</v>
      </c>
      <c r="G21" s="39">
        <v>7073</v>
      </c>
      <c r="H21" s="39">
        <v>8277</v>
      </c>
      <c r="I21" s="39">
        <v>8965</v>
      </c>
      <c r="J21" s="39">
        <v>6807</v>
      </c>
      <c r="K21" s="39">
        <v>6482</v>
      </c>
      <c r="L21" s="43" t="s">
        <v>306</v>
      </c>
      <c r="M21" s="43" t="s">
        <v>306</v>
      </c>
      <c r="N21" s="39" t="s">
        <v>306</v>
      </c>
      <c r="O21" s="39" t="s">
        <v>306</v>
      </c>
      <c r="Y21" s="27"/>
      <c r="Z21" s="27"/>
      <c r="AA21" s="27"/>
      <c r="AB21" s="27"/>
      <c r="AC21" s="27"/>
      <c r="AD21" s="27"/>
      <c r="AE21" s="27"/>
      <c r="AF21" s="27"/>
      <c r="AG21" s="27"/>
    </row>
    <row r="22" spans="1:33" x14ac:dyDescent="0.2">
      <c r="B22" s="40" t="s">
        <v>328</v>
      </c>
      <c r="C22" s="41">
        <v>664</v>
      </c>
      <c r="D22" s="41">
        <v>734</v>
      </c>
      <c r="E22" s="41">
        <v>904</v>
      </c>
      <c r="F22" s="39">
        <v>2331</v>
      </c>
      <c r="G22" s="39">
        <v>2173</v>
      </c>
      <c r="H22" s="39">
        <v>5857</v>
      </c>
      <c r="I22" s="39">
        <v>6344</v>
      </c>
      <c r="J22" s="43" t="s">
        <v>306</v>
      </c>
      <c r="K22" s="43" t="s">
        <v>306</v>
      </c>
      <c r="L22" s="41">
        <f>1281615.26/1000000</f>
        <v>1.2816152599999999</v>
      </c>
      <c r="M22" s="41">
        <v>1.401435</v>
      </c>
      <c r="N22" s="41">
        <v>1.33811601</v>
      </c>
      <c r="O22" s="41">
        <v>1.9659441100000001</v>
      </c>
      <c r="Y22" s="27"/>
      <c r="Z22" s="27"/>
      <c r="AA22" s="27"/>
      <c r="AB22" s="27"/>
      <c r="AC22" s="27"/>
      <c r="AD22" s="27"/>
      <c r="AE22" s="27"/>
      <c r="AF22" s="27"/>
      <c r="AG22" s="27"/>
    </row>
    <row r="23" spans="1:33" x14ac:dyDescent="0.2">
      <c r="B23" s="110" t="s">
        <v>21</v>
      </c>
      <c r="C23" s="126">
        <v>462</v>
      </c>
      <c r="D23" s="126">
        <v>523</v>
      </c>
      <c r="E23" s="126">
        <v>597</v>
      </c>
      <c r="F23" s="126">
        <v>1538</v>
      </c>
      <c r="G23" s="126">
        <v>805</v>
      </c>
      <c r="H23" s="126">
        <v>983</v>
      </c>
      <c r="I23" s="109">
        <v>1065</v>
      </c>
      <c r="J23" s="109">
        <v>1590</v>
      </c>
      <c r="K23" s="109">
        <v>1514</v>
      </c>
      <c r="L23" s="109">
        <f>166812409.23/1000000</f>
        <v>166.81240922999999</v>
      </c>
      <c r="M23" s="109">
        <v>160.02833699999999</v>
      </c>
      <c r="N23" s="109">
        <v>183.09505467</v>
      </c>
      <c r="O23" s="109">
        <v>234.12239525999999</v>
      </c>
      <c r="Y23" s="27"/>
      <c r="Z23" s="27"/>
      <c r="AA23" s="27"/>
      <c r="AB23" s="27"/>
      <c r="AC23" s="27"/>
      <c r="AD23" s="27"/>
      <c r="AE23" s="27"/>
      <c r="AF23" s="27"/>
      <c r="AG23" s="27"/>
    </row>
    <row r="24" spans="1:33" x14ac:dyDescent="0.2">
      <c r="B24" s="38"/>
      <c r="C24" s="45"/>
      <c r="D24" s="45"/>
      <c r="E24" s="45"/>
      <c r="F24" s="45"/>
      <c r="G24" s="45"/>
      <c r="H24" s="45"/>
      <c r="I24" s="46"/>
      <c r="J24" s="46"/>
      <c r="K24" s="46"/>
      <c r="L24" s="46"/>
    </row>
    <row r="25" spans="1:33" x14ac:dyDescent="0.2">
      <c r="A25" s="38" t="s">
        <v>364</v>
      </c>
      <c r="B25" s="31" t="s">
        <v>366</v>
      </c>
    </row>
    <row r="26" spans="1:33" x14ac:dyDescent="0.2">
      <c r="A26" s="38" t="s">
        <v>365</v>
      </c>
      <c r="B26" s="31" t="s">
        <v>363</v>
      </c>
      <c r="N26" s="67"/>
    </row>
    <row r="27" spans="1:33" ht="15" x14ac:dyDescent="0.2">
      <c r="A27" s="38" t="s">
        <v>367</v>
      </c>
      <c r="B27" s="31" t="s">
        <v>395</v>
      </c>
      <c r="M27" s="67"/>
    </row>
    <row r="28" spans="1:33" x14ac:dyDescent="0.2">
      <c r="A28" s="38" t="s">
        <v>361</v>
      </c>
      <c r="B28" s="31" t="s">
        <v>513</v>
      </c>
    </row>
    <row r="29" spans="1:33" x14ac:dyDescent="0.2">
      <c r="A29" s="38" t="s">
        <v>369</v>
      </c>
      <c r="B29" s="31" t="s">
        <v>494</v>
      </c>
    </row>
    <row r="30" spans="1:33" x14ac:dyDescent="0.2">
      <c r="A30" s="38" t="s">
        <v>370</v>
      </c>
      <c r="B30" s="31" t="s">
        <v>368</v>
      </c>
    </row>
    <row r="31" spans="1:33" x14ac:dyDescent="0.2">
      <c r="A31" s="38"/>
    </row>
    <row r="32" spans="1:33" x14ac:dyDescent="0.2">
      <c r="A32" s="42" t="s">
        <v>404</v>
      </c>
    </row>
    <row r="33" spans="1:2" x14ac:dyDescent="0.2">
      <c r="A33" s="38" t="s">
        <v>531</v>
      </c>
    </row>
    <row r="34" spans="1:2" x14ac:dyDescent="0.2">
      <c r="A34" s="38" t="s">
        <v>353</v>
      </c>
    </row>
    <row r="35" spans="1:2" x14ac:dyDescent="0.2">
      <c r="B35" s="47"/>
    </row>
  </sheetData>
  <mergeCells count="1">
    <mergeCell ref="B2:O2"/>
  </mergeCells>
  <phoneticPr fontId="3" type="noConversion"/>
  <pageMargins left="0.7" right="0.7" top="0.75" bottom="0.75" header="0.3" footer="0.3"/>
  <pageSetup paperSize="8" orientation="landscape" r:id="rId1"/>
  <headerFooter>
    <oddHeader>&amp;L&amp;"Calibri"&amp;10&amp;K000000 [Limited Sharing]&amp;1#_x000D_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7EDF5-8A48-4379-AC5E-A675718A3930}">
  <sheetPr codeName="Sheet1">
    <tabColor rgb="FF1F497D"/>
  </sheetPr>
  <dimension ref="A1:O35"/>
  <sheetViews>
    <sheetView zoomScaleNormal="100" workbookViewId="0">
      <pane xSplit="2" ySplit="4" topLeftCell="C5" activePane="bottomRight" state="frozen"/>
      <selection activeCell="K10" sqref="K10"/>
      <selection pane="topRight" activeCell="K10" sqref="K10"/>
      <selection pane="bottomLeft" activeCell="K10" sqref="K10"/>
      <selection pane="bottomRight" activeCell="K10" sqref="K10"/>
    </sheetView>
  </sheetViews>
  <sheetFormatPr defaultRowHeight="12.75" x14ac:dyDescent="0.2"/>
  <cols>
    <col min="1" max="1" width="3" style="26" customWidth="1"/>
    <col min="2" max="2" width="61" style="31" customWidth="1"/>
    <col min="3" max="13" width="9.85546875" style="31" customWidth="1"/>
    <col min="14" max="14" width="9.140625" style="31"/>
    <col min="15" max="15" width="9.42578125" style="26" customWidth="1"/>
    <col min="16" max="18" width="9.140625" style="26"/>
    <col min="19" max="19" width="8.42578125" style="26" customWidth="1"/>
    <col min="20" max="20" width="10.7109375" style="26" customWidth="1"/>
    <col min="21" max="16384" width="9.140625" style="26"/>
  </cols>
  <sheetData>
    <row r="1" spans="2:15" customFormat="1" ht="36" customHeight="1" x14ac:dyDescent="0.25">
      <c r="B1" s="20" t="s">
        <v>380</v>
      </c>
      <c r="C1" s="19"/>
      <c r="D1" s="19"/>
      <c r="E1" s="19"/>
      <c r="F1" s="19"/>
      <c r="G1" s="19"/>
      <c r="H1" s="19"/>
      <c r="I1" s="19"/>
      <c r="J1" s="98"/>
      <c r="K1" s="98"/>
      <c r="L1" s="98"/>
      <c r="M1" s="98"/>
      <c r="N1" s="98"/>
      <c r="O1" s="21" t="s">
        <v>381</v>
      </c>
    </row>
    <row r="2" spans="2:15" s="6" customFormat="1" ht="15" x14ac:dyDescent="0.25">
      <c r="B2" s="132" t="s">
        <v>0</v>
      </c>
      <c r="C2" s="132"/>
      <c r="D2" s="132"/>
      <c r="E2" s="132"/>
      <c r="F2" s="132"/>
      <c r="G2" s="132"/>
      <c r="H2" s="132"/>
      <c r="I2" s="132"/>
      <c r="J2" s="132"/>
      <c r="K2" s="132"/>
      <c r="L2" s="132"/>
      <c r="M2" s="132"/>
      <c r="N2" s="132"/>
      <c r="O2" s="132"/>
    </row>
    <row r="3" spans="2:15" customFormat="1" ht="15" customHeight="1" x14ac:dyDescent="0.2">
      <c r="B3" s="131" t="s">
        <v>1</v>
      </c>
      <c r="C3" s="131"/>
      <c r="D3" s="131"/>
      <c r="E3" s="131"/>
      <c r="F3" s="131"/>
      <c r="G3" s="131"/>
      <c r="H3" s="131"/>
      <c r="I3" s="131"/>
      <c r="J3" s="131"/>
      <c r="K3" s="131"/>
      <c r="L3" s="131"/>
      <c r="M3" s="131"/>
      <c r="N3" s="131"/>
      <c r="O3" s="131"/>
    </row>
    <row r="4" spans="2:15" s="8" customFormat="1" ht="17.25" x14ac:dyDescent="0.25">
      <c r="B4" s="9" t="s">
        <v>2</v>
      </c>
      <c r="C4" s="10">
        <v>2013</v>
      </c>
      <c r="D4" s="10">
        <v>2014</v>
      </c>
      <c r="E4" s="10">
        <v>2015</v>
      </c>
      <c r="F4" s="10">
        <v>2016</v>
      </c>
      <c r="G4" s="10">
        <v>2017</v>
      </c>
      <c r="H4" s="10">
        <v>2018</v>
      </c>
      <c r="I4" s="10">
        <v>2019</v>
      </c>
      <c r="J4" s="10">
        <v>2020</v>
      </c>
      <c r="K4" s="10">
        <v>2021</v>
      </c>
      <c r="L4" s="9">
        <v>2022</v>
      </c>
      <c r="M4" s="10">
        <v>2023</v>
      </c>
      <c r="N4" s="10">
        <v>2024</v>
      </c>
      <c r="O4" s="10" t="s">
        <v>474</v>
      </c>
    </row>
    <row r="5" spans="2:15" s="24" customFormat="1" x14ac:dyDescent="0.2">
      <c r="B5" s="106" t="s">
        <v>3</v>
      </c>
      <c r="C5" s="37">
        <v>1246008</v>
      </c>
      <c r="D5" s="37">
        <v>1464295</v>
      </c>
      <c r="E5" s="37">
        <v>1426259</v>
      </c>
      <c r="F5" s="37">
        <v>1529210</v>
      </c>
      <c r="G5" s="37">
        <v>1604834</v>
      </c>
      <c r="H5" s="37">
        <v>1917439</v>
      </c>
      <c r="I5" s="37">
        <v>1919417</v>
      </c>
      <c r="J5" s="37">
        <v>2421597</v>
      </c>
      <c r="K5" s="37">
        <v>3046278</v>
      </c>
      <c r="L5" s="37">
        <v>4510347</v>
      </c>
      <c r="M5" s="37">
        <v>4205444</v>
      </c>
      <c r="N5" s="37">
        <v>3876108</v>
      </c>
      <c r="O5" s="37">
        <v>4298467</v>
      </c>
    </row>
    <row r="6" spans="2:15" x14ac:dyDescent="0.2">
      <c r="B6" s="107" t="s">
        <v>4</v>
      </c>
      <c r="C6" s="39">
        <v>1058355</v>
      </c>
      <c r="D6" s="39">
        <v>1129975</v>
      </c>
      <c r="E6" s="39">
        <v>1126674</v>
      </c>
      <c r="F6" s="39">
        <v>1049800</v>
      </c>
      <c r="G6" s="39">
        <v>1328413</v>
      </c>
      <c r="H6" s="39">
        <v>1402591</v>
      </c>
      <c r="I6" s="39">
        <v>1509777</v>
      </c>
      <c r="J6" s="39">
        <v>1384188</v>
      </c>
      <c r="K6" s="39">
        <v>744834</v>
      </c>
      <c r="L6" s="39">
        <v>991031</v>
      </c>
      <c r="M6" s="39">
        <v>1697846</v>
      </c>
      <c r="N6" s="39">
        <v>1978293</v>
      </c>
      <c r="O6" s="39">
        <v>2363828</v>
      </c>
    </row>
    <row r="7" spans="2:15" x14ac:dyDescent="0.2">
      <c r="B7" s="40" t="s">
        <v>331</v>
      </c>
      <c r="C7" s="39">
        <v>541148</v>
      </c>
      <c r="D7" s="39">
        <v>603773</v>
      </c>
      <c r="E7" s="39">
        <v>666961</v>
      </c>
      <c r="F7" s="39">
        <v>548126</v>
      </c>
      <c r="G7" s="39">
        <v>601551</v>
      </c>
      <c r="H7" s="39">
        <v>521810</v>
      </c>
      <c r="I7" s="39">
        <v>594095</v>
      </c>
      <c r="J7" s="39">
        <v>479514</v>
      </c>
      <c r="K7" s="39">
        <v>547895</v>
      </c>
      <c r="L7" s="39">
        <v>661691</v>
      </c>
      <c r="M7" s="39">
        <v>1208203</v>
      </c>
      <c r="N7" s="39">
        <v>1074768</v>
      </c>
      <c r="O7" s="39">
        <v>1144413</v>
      </c>
    </row>
    <row r="8" spans="2:15" x14ac:dyDescent="0.2">
      <c r="B8" s="40" t="s">
        <v>330</v>
      </c>
      <c r="C8" s="39">
        <v>431703</v>
      </c>
      <c r="D8" s="39">
        <v>446262</v>
      </c>
      <c r="E8" s="39">
        <v>376041</v>
      </c>
      <c r="F8" s="39">
        <v>378427</v>
      </c>
      <c r="G8" s="39">
        <v>596218</v>
      </c>
      <c r="H8" s="39">
        <v>732344</v>
      </c>
      <c r="I8" s="39">
        <v>768470</v>
      </c>
      <c r="J8" s="39">
        <v>744000</v>
      </c>
      <c r="K8" s="39">
        <v>8874</v>
      </c>
      <c r="L8" s="39">
        <v>10867</v>
      </c>
      <c r="M8" s="39">
        <v>223407</v>
      </c>
      <c r="N8" s="39">
        <v>680259</v>
      </c>
      <c r="O8" s="39">
        <v>971400</v>
      </c>
    </row>
    <row r="9" spans="2:15" x14ac:dyDescent="0.2">
      <c r="B9" s="40" t="s">
        <v>5</v>
      </c>
      <c r="C9" s="39">
        <v>2032</v>
      </c>
      <c r="D9" s="39">
        <v>1200</v>
      </c>
      <c r="E9" s="39">
        <v>970</v>
      </c>
      <c r="F9" s="39">
        <v>303</v>
      </c>
      <c r="G9" s="39">
        <v>677</v>
      </c>
      <c r="H9" s="39">
        <v>217</v>
      </c>
      <c r="I9" s="39">
        <v>1320</v>
      </c>
      <c r="J9" s="39">
        <v>492</v>
      </c>
      <c r="K9" s="39">
        <v>24801</v>
      </c>
      <c r="L9" s="39">
        <v>626</v>
      </c>
      <c r="M9" s="39">
        <v>10992</v>
      </c>
      <c r="N9" s="39">
        <v>925</v>
      </c>
      <c r="O9" s="39">
        <v>326</v>
      </c>
    </row>
    <row r="10" spans="2:15" x14ac:dyDescent="0.2">
      <c r="B10" s="40" t="s">
        <v>6</v>
      </c>
      <c r="C10" s="39">
        <v>83369</v>
      </c>
      <c r="D10" s="39">
        <v>78616</v>
      </c>
      <c r="E10" s="39">
        <v>82666</v>
      </c>
      <c r="F10" s="39">
        <v>116705</v>
      </c>
      <c r="G10" s="39">
        <v>126161</v>
      </c>
      <c r="H10" s="39">
        <v>147201</v>
      </c>
      <c r="I10" s="39">
        <v>145831</v>
      </c>
      <c r="J10" s="39">
        <v>158465</v>
      </c>
      <c r="K10" s="39">
        <v>163245</v>
      </c>
      <c r="L10" s="39">
        <v>280765</v>
      </c>
      <c r="M10" s="39">
        <v>254348</v>
      </c>
      <c r="N10" s="39">
        <v>221951</v>
      </c>
      <c r="O10" s="39">
        <v>246038</v>
      </c>
    </row>
    <row r="11" spans="2:15" x14ac:dyDescent="0.2">
      <c r="B11" s="40" t="s">
        <v>7</v>
      </c>
      <c r="C11" s="39">
        <v>104</v>
      </c>
      <c r="D11" s="39">
        <v>124</v>
      </c>
      <c r="E11" s="39">
        <v>36</v>
      </c>
      <c r="F11" s="39">
        <v>6238</v>
      </c>
      <c r="G11" s="39">
        <v>3807</v>
      </c>
      <c r="H11" s="39">
        <v>1020</v>
      </c>
      <c r="I11" s="39">
        <v>62</v>
      </c>
      <c r="J11" s="39">
        <v>1716</v>
      </c>
      <c r="K11" s="39">
        <v>20</v>
      </c>
      <c r="L11" s="39">
        <v>37080</v>
      </c>
      <c r="M11" s="39">
        <v>897</v>
      </c>
      <c r="N11" s="39">
        <v>390</v>
      </c>
      <c r="O11" s="39">
        <v>1652</v>
      </c>
    </row>
    <row r="12" spans="2:15" x14ac:dyDescent="0.2">
      <c r="B12" s="38" t="s">
        <v>8</v>
      </c>
      <c r="C12" s="39">
        <v>110542</v>
      </c>
      <c r="D12" s="39">
        <v>145387</v>
      </c>
      <c r="E12" s="39">
        <v>152018</v>
      </c>
      <c r="F12" s="39">
        <v>83791</v>
      </c>
      <c r="G12" s="39">
        <v>200025</v>
      </c>
      <c r="H12" s="39">
        <v>198729</v>
      </c>
      <c r="I12" s="39">
        <v>236648</v>
      </c>
      <c r="J12" s="39">
        <v>264294</v>
      </c>
      <c r="K12" s="39">
        <v>240487</v>
      </c>
      <c r="L12" s="39">
        <v>263856</v>
      </c>
      <c r="M12" s="39">
        <v>47793</v>
      </c>
      <c r="N12" s="39">
        <v>9561</v>
      </c>
      <c r="O12" s="39">
        <v>5418</v>
      </c>
    </row>
    <row r="13" spans="2:15" x14ac:dyDescent="0.2">
      <c r="B13" s="40" t="s">
        <v>9</v>
      </c>
      <c r="C13" s="39">
        <v>109167</v>
      </c>
      <c r="D13" s="39">
        <v>143898</v>
      </c>
      <c r="E13" s="39">
        <v>151132</v>
      </c>
      <c r="F13" s="39">
        <v>83307</v>
      </c>
      <c r="G13" s="39">
        <v>199801</v>
      </c>
      <c r="H13" s="39">
        <v>198633</v>
      </c>
      <c r="I13" s="39">
        <v>236609</v>
      </c>
      <c r="J13" s="39">
        <v>153062</v>
      </c>
      <c r="K13" s="39">
        <v>150129</v>
      </c>
      <c r="L13" s="39">
        <v>235639</v>
      </c>
      <c r="M13" s="39">
        <v>0</v>
      </c>
      <c r="N13" s="39">
        <v>0</v>
      </c>
      <c r="O13" s="39">
        <v>0</v>
      </c>
    </row>
    <row r="14" spans="2:15" x14ac:dyDescent="0.2">
      <c r="B14" s="40" t="s">
        <v>10</v>
      </c>
      <c r="C14" s="39">
        <v>1375</v>
      </c>
      <c r="D14" s="39">
        <v>1489</v>
      </c>
      <c r="E14" s="39">
        <v>886</v>
      </c>
      <c r="F14" s="39">
        <v>484</v>
      </c>
      <c r="G14" s="39">
        <v>224</v>
      </c>
      <c r="H14" s="39">
        <v>96</v>
      </c>
      <c r="I14" s="39">
        <v>39</v>
      </c>
      <c r="J14" s="39">
        <v>111232</v>
      </c>
      <c r="K14" s="39">
        <v>90358</v>
      </c>
      <c r="L14" s="39">
        <v>28217</v>
      </c>
      <c r="M14" s="39">
        <v>47793</v>
      </c>
      <c r="N14" s="39">
        <v>9561</v>
      </c>
      <c r="O14" s="39">
        <v>5418</v>
      </c>
    </row>
    <row r="15" spans="2:15" x14ac:dyDescent="0.2">
      <c r="B15" s="38" t="s">
        <v>329</v>
      </c>
      <c r="C15" s="39">
        <v>5252</v>
      </c>
      <c r="D15" s="39">
        <v>6078</v>
      </c>
      <c r="E15" s="39">
        <v>79217</v>
      </c>
      <c r="F15" s="39">
        <v>330043</v>
      </c>
      <c r="G15" s="39">
        <v>25576</v>
      </c>
      <c r="H15" s="39">
        <v>274486</v>
      </c>
      <c r="I15" s="39">
        <v>126867</v>
      </c>
      <c r="J15" s="39">
        <v>717260</v>
      </c>
      <c r="K15" s="39">
        <v>1945353</v>
      </c>
      <c r="L15" s="39">
        <v>3197064</v>
      </c>
      <c r="M15" s="39">
        <v>2378300</v>
      </c>
      <c r="N15" s="39">
        <v>1775068</v>
      </c>
      <c r="O15" s="39">
        <v>1835996</v>
      </c>
    </row>
    <row r="16" spans="2:15" x14ac:dyDescent="0.2">
      <c r="B16" s="38" t="s">
        <v>11</v>
      </c>
      <c r="C16" s="39">
        <v>71858</v>
      </c>
      <c r="D16" s="39">
        <v>182855</v>
      </c>
      <c r="E16" s="39">
        <v>68349</v>
      </c>
      <c r="F16" s="39">
        <v>65577</v>
      </c>
      <c r="G16" s="39">
        <v>50819</v>
      </c>
      <c r="H16" s="39">
        <v>41634</v>
      </c>
      <c r="I16" s="39">
        <v>46126</v>
      </c>
      <c r="J16" s="39">
        <v>55855</v>
      </c>
      <c r="K16" s="39">
        <v>115604</v>
      </c>
      <c r="L16" s="39">
        <v>58397</v>
      </c>
      <c r="M16" s="39">
        <v>81505</v>
      </c>
      <c r="N16" s="39">
        <v>113185</v>
      </c>
      <c r="O16" s="39">
        <v>93224</v>
      </c>
    </row>
    <row r="17" spans="1:15" s="24" customFormat="1" x14ac:dyDescent="0.2">
      <c r="B17" s="114" t="s">
        <v>12</v>
      </c>
      <c r="C17" s="37">
        <v>1246008</v>
      </c>
      <c r="D17" s="37">
        <v>1464295</v>
      </c>
      <c r="E17" s="37">
        <v>1426259</v>
      </c>
      <c r="F17" s="37">
        <v>1529210</v>
      </c>
      <c r="G17" s="37">
        <v>1604834</v>
      </c>
      <c r="H17" s="37">
        <v>1917439</v>
      </c>
      <c r="I17" s="37">
        <v>1919417</v>
      </c>
      <c r="J17" s="37">
        <v>2421597</v>
      </c>
      <c r="K17" s="37">
        <v>3046278</v>
      </c>
      <c r="L17" s="37">
        <v>4510347</v>
      </c>
      <c r="M17" s="37">
        <v>4205444</v>
      </c>
      <c r="N17" s="37">
        <v>3876108</v>
      </c>
      <c r="O17" s="37">
        <v>4298467</v>
      </c>
    </row>
    <row r="18" spans="1:15" x14ac:dyDescent="0.2">
      <c r="B18" s="38" t="s">
        <v>13</v>
      </c>
      <c r="C18" s="39">
        <v>35000</v>
      </c>
      <c r="D18" s="39">
        <v>50000</v>
      </c>
      <c r="E18" s="39">
        <v>50000</v>
      </c>
      <c r="F18" s="39">
        <v>50000</v>
      </c>
      <c r="G18" s="39">
        <v>50000</v>
      </c>
      <c r="H18" s="39">
        <v>50000</v>
      </c>
      <c r="I18" s="39">
        <v>50000</v>
      </c>
      <c r="J18" s="39">
        <v>50000</v>
      </c>
      <c r="K18" s="39">
        <v>50000</v>
      </c>
      <c r="L18" s="39">
        <v>50000</v>
      </c>
      <c r="M18" s="39">
        <v>50000</v>
      </c>
      <c r="N18" s="39">
        <v>50000</v>
      </c>
      <c r="O18" s="39">
        <v>50000</v>
      </c>
    </row>
    <row r="19" spans="1:15" x14ac:dyDescent="0.2">
      <c r="B19" s="38" t="s">
        <v>14</v>
      </c>
      <c r="C19" s="39">
        <v>339771</v>
      </c>
      <c r="D19" s="39">
        <v>416895</v>
      </c>
      <c r="E19" s="39">
        <v>491700</v>
      </c>
      <c r="F19" s="39">
        <v>552778</v>
      </c>
      <c r="G19" s="39">
        <v>598054</v>
      </c>
      <c r="H19" s="39">
        <v>640943</v>
      </c>
      <c r="I19" s="39">
        <v>677967</v>
      </c>
      <c r="J19" s="39">
        <v>834808</v>
      </c>
      <c r="K19" s="39">
        <v>1005099</v>
      </c>
      <c r="L19" s="39">
        <v>1026567</v>
      </c>
      <c r="M19" s="39">
        <v>1186503</v>
      </c>
      <c r="N19" s="39">
        <v>1358723</v>
      </c>
      <c r="O19" s="39">
        <v>1568939</v>
      </c>
    </row>
    <row r="20" spans="1:15" x14ac:dyDescent="0.2">
      <c r="B20" s="40" t="s">
        <v>15</v>
      </c>
      <c r="C20" s="39">
        <v>332382</v>
      </c>
      <c r="D20" s="39">
        <v>408773</v>
      </c>
      <c r="E20" s="39">
        <v>481969</v>
      </c>
      <c r="F20" s="39">
        <v>541460</v>
      </c>
      <c r="G20" s="39">
        <v>585328</v>
      </c>
      <c r="H20" s="39">
        <v>627120</v>
      </c>
      <c r="I20" s="39">
        <v>663139</v>
      </c>
      <c r="J20" s="39">
        <v>819298</v>
      </c>
      <c r="K20" s="39">
        <v>988628</v>
      </c>
      <c r="L20" s="39">
        <v>1009094</v>
      </c>
      <c r="M20" s="39">
        <v>1168446</v>
      </c>
      <c r="N20" s="39">
        <v>1340070</v>
      </c>
      <c r="O20" s="39">
        <v>1549619</v>
      </c>
    </row>
    <row r="21" spans="1:15" x14ac:dyDescent="0.2">
      <c r="B21" s="40" t="s">
        <v>16</v>
      </c>
      <c r="C21" s="39">
        <v>7389</v>
      </c>
      <c r="D21" s="39">
        <v>8122</v>
      </c>
      <c r="E21" s="39">
        <v>9731</v>
      </c>
      <c r="F21" s="39">
        <v>11318</v>
      </c>
      <c r="G21" s="39">
        <v>12726</v>
      </c>
      <c r="H21" s="39">
        <v>13822</v>
      </c>
      <c r="I21" s="39">
        <v>14828</v>
      </c>
      <c r="J21" s="39">
        <v>15509</v>
      </c>
      <c r="K21" s="39">
        <v>16472</v>
      </c>
      <c r="L21" s="39">
        <v>17474</v>
      </c>
      <c r="M21" s="39">
        <v>18057</v>
      </c>
      <c r="N21" s="39">
        <v>18652</v>
      </c>
      <c r="O21" s="39">
        <v>19320</v>
      </c>
    </row>
    <row r="22" spans="1:15" x14ac:dyDescent="0.2">
      <c r="B22" s="38" t="s">
        <v>17</v>
      </c>
      <c r="C22" s="39">
        <v>678469</v>
      </c>
      <c r="D22" s="39">
        <v>603314</v>
      </c>
      <c r="E22" s="39">
        <v>732662</v>
      </c>
      <c r="F22" s="39">
        <v>794927</v>
      </c>
      <c r="G22" s="39">
        <v>824353</v>
      </c>
      <c r="H22" s="39">
        <v>972553</v>
      </c>
      <c r="I22" s="39">
        <v>868902</v>
      </c>
      <c r="J22" s="39">
        <v>988519</v>
      </c>
      <c r="K22" s="39">
        <v>1434244</v>
      </c>
      <c r="L22" s="39">
        <v>2928018</v>
      </c>
      <c r="M22" s="39">
        <v>2679604</v>
      </c>
      <c r="N22" s="39">
        <v>1938325</v>
      </c>
      <c r="O22" s="39">
        <v>1886027</v>
      </c>
    </row>
    <row r="23" spans="1:15" x14ac:dyDescent="0.2">
      <c r="B23" s="40" t="s">
        <v>18</v>
      </c>
      <c r="C23" s="39">
        <v>411</v>
      </c>
      <c r="D23" s="39">
        <v>305</v>
      </c>
      <c r="E23" s="39">
        <v>423</v>
      </c>
      <c r="F23" s="39">
        <v>333</v>
      </c>
      <c r="G23" s="39">
        <v>297</v>
      </c>
      <c r="H23" s="39">
        <v>301</v>
      </c>
      <c r="I23" s="39">
        <v>444</v>
      </c>
      <c r="J23" s="39">
        <v>1430</v>
      </c>
      <c r="K23" s="39">
        <v>1387</v>
      </c>
      <c r="L23" s="39">
        <v>210</v>
      </c>
      <c r="M23" s="39">
        <v>2065</v>
      </c>
      <c r="N23" s="39">
        <v>1510</v>
      </c>
      <c r="O23" s="39">
        <v>7889</v>
      </c>
    </row>
    <row r="24" spans="1:15" x14ac:dyDescent="0.2">
      <c r="B24" s="40" t="s">
        <v>19</v>
      </c>
      <c r="C24" s="39">
        <v>148810</v>
      </c>
      <c r="D24" s="39">
        <v>161009</v>
      </c>
      <c r="E24" s="39">
        <v>181727</v>
      </c>
      <c r="F24" s="39">
        <v>303251</v>
      </c>
      <c r="G24" s="39">
        <v>341712</v>
      </c>
      <c r="H24" s="39">
        <v>320106</v>
      </c>
      <c r="I24" s="39">
        <v>254582</v>
      </c>
      <c r="J24" s="39">
        <v>129602</v>
      </c>
      <c r="K24" s="39">
        <v>300704</v>
      </c>
      <c r="L24" s="39">
        <v>322810</v>
      </c>
      <c r="M24" s="39">
        <v>142226</v>
      </c>
      <c r="N24" s="39">
        <v>180590</v>
      </c>
      <c r="O24" s="39">
        <v>227533</v>
      </c>
    </row>
    <row r="25" spans="1:15" x14ac:dyDescent="0.2">
      <c r="B25" s="40" t="s">
        <v>20</v>
      </c>
      <c r="C25" s="39">
        <v>5</v>
      </c>
      <c r="D25" s="39">
        <v>7</v>
      </c>
      <c r="E25" s="39">
        <v>5</v>
      </c>
      <c r="F25" s="39">
        <v>118</v>
      </c>
      <c r="G25" s="39">
        <v>27</v>
      </c>
      <c r="H25" s="39">
        <v>48</v>
      </c>
      <c r="I25" s="39">
        <v>56</v>
      </c>
      <c r="J25" s="39">
        <v>30</v>
      </c>
      <c r="K25" s="39">
        <v>5</v>
      </c>
      <c r="L25" s="39">
        <v>12</v>
      </c>
      <c r="M25" s="39">
        <v>8</v>
      </c>
      <c r="N25" s="39">
        <v>25</v>
      </c>
      <c r="O25" s="39">
        <v>16</v>
      </c>
    </row>
    <row r="26" spans="1:15" x14ac:dyDescent="0.2">
      <c r="B26" s="40" t="s">
        <v>332</v>
      </c>
      <c r="C26" s="39">
        <v>529238</v>
      </c>
      <c r="D26" s="39">
        <v>441987</v>
      </c>
      <c r="E26" s="39">
        <v>550504</v>
      </c>
      <c r="F26" s="39">
        <v>491221</v>
      </c>
      <c r="G26" s="39">
        <v>482312</v>
      </c>
      <c r="H26" s="39">
        <v>652080</v>
      </c>
      <c r="I26" s="39">
        <v>613813</v>
      </c>
      <c r="J26" s="39">
        <v>857447</v>
      </c>
      <c r="K26" s="39">
        <v>1132139</v>
      </c>
      <c r="L26" s="39">
        <v>2604975</v>
      </c>
      <c r="M26" s="39">
        <v>2535276</v>
      </c>
      <c r="N26" s="39">
        <v>1756182</v>
      </c>
      <c r="O26" s="39">
        <v>1650552</v>
      </c>
    </row>
    <row r="27" spans="1:15" x14ac:dyDescent="0.2">
      <c r="B27" s="40" t="s">
        <v>21</v>
      </c>
      <c r="C27" s="39">
        <v>5</v>
      </c>
      <c r="D27" s="39">
        <v>5</v>
      </c>
      <c r="E27" s="39">
        <v>3</v>
      </c>
      <c r="F27" s="39">
        <v>4</v>
      </c>
      <c r="G27" s="39">
        <v>4</v>
      </c>
      <c r="H27" s="39">
        <v>18</v>
      </c>
      <c r="I27" s="39">
        <v>8</v>
      </c>
      <c r="J27" s="39">
        <v>9</v>
      </c>
      <c r="K27" s="39">
        <v>9</v>
      </c>
      <c r="L27" s="39">
        <v>12</v>
      </c>
      <c r="M27" s="39">
        <v>30</v>
      </c>
      <c r="N27" s="39">
        <v>18</v>
      </c>
      <c r="O27" s="39">
        <v>37</v>
      </c>
    </row>
    <row r="28" spans="1:15" x14ac:dyDescent="0.2">
      <c r="B28" s="38" t="s">
        <v>22</v>
      </c>
      <c r="C28" s="39">
        <v>0</v>
      </c>
      <c r="D28" s="39">
        <v>0</v>
      </c>
      <c r="E28" s="39">
        <v>0</v>
      </c>
      <c r="F28" s="39">
        <v>0</v>
      </c>
      <c r="G28" s="39">
        <v>0</v>
      </c>
      <c r="H28" s="39">
        <v>0</v>
      </c>
      <c r="I28" s="39">
        <v>0</v>
      </c>
      <c r="J28" s="39">
        <v>0</v>
      </c>
      <c r="K28" s="39">
        <v>0</v>
      </c>
      <c r="L28" s="39">
        <v>0</v>
      </c>
      <c r="M28" s="39">
        <v>0</v>
      </c>
      <c r="N28" s="39">
        <v>0</v>
      </c>
      <c r="O28" s="39">
        <v>0</v>
      </c>
    </row>
    <row r="29" spans="1:15" x14ac:dyDescent="0.2">
      <c r="B29" s="38" t="s">
        <v>23</v>
      </c>
      <c r="C29" s="39">
        <v>0</v>
      </c>
      <c r="D29" s="39">
        <v>0</v>
      </c>
      <c r="E29" s="39">
        <v>0</v>
      </c>
      <c r="F29" s="39">
        <v>0</v>
      </c>
      <c r="G29" s="39">
        <v>0</v>
      </c>
      <c r="H29" s="39">
        <v>0</v>
      </c>
      <c r="I29" s="39">
        <v>0</v>
      </c>
      <c r="J29" s="39">
        <v>0</v>
      </c>
      <c r="K29" s="39">
        <v>0</v>
      </c>
      <c r="L29" s="39">
        <v>0</v>
      </c>
      <c r="M29" s="39">
        <v>0</v>
      </c>
      <c r="N29" s="39">
        <v>0</v>
      </c>
      <c r="O29" s="39">
        <v>0</v>
      </c>
    </row>
    <row r="30" spans="1:15" x14ac:dyDescent="0.2">
      <c r="B30" s="108" t="s">
        <v>24</v>
      </c>
      <c r="C30" s="109">
        <v>192767</v>
      </c>
      <c r="D30" s="109">
        <v>394086</v>
      </c>
      <c r="E30" s="109">
        <v>151897</v>
      </c>
      <c r="F30" s="109">
        <v>131505</v>
      </c>
      <c r="G30" s="109">
        <v>132426</v>
      </c>
      <c r="H30" s="109">
        <v>253943</v>
      </c>
      <c r="I30" s="109">
        <v>322548</v>
      </c>
      <c r="J30" s="109">
        <v>548271</v>
      </c>
      <c r="K30" s="109">
        <v>556935</v>
      </c>
      <c r="L30" s="109">
        <v>505762</v>
      </c>
      <c r="M30" s="109">
        <v>289337</v>
      </c>
      <c r="N30" s="109">
        <v>529060</v>
      </c>
      <c r="O30" s="109">
        <v>793501</v>
      </c>
    </row>
    <row r="31" spans="1:15" x14ac:dyDescent="0.2">
      <c r="B31" s="38"/>
      <c r="C31" s="39"/>
      <c r="D31" s="39"/>
      <c r="E31" s="39"/>
      <c r="F31" s="39"/>
      <c r="G31" s="39"/>
      <c r="H31" s="39"/>
      <c r="I31" s="39"/>
      <c r="J31" s="39"/>
      <c r="K31" s="39"/>
      <c r="L31" s="39"/>
      <c r="M31" s="25"/>
      <c r="N31" s="25"/>
      <c r="O31" s="25"/>
    </row>
    <row r="32" spans="1:15" x14ac:dyDescent="0.2">
      <c r="A32" s="38" t="s">
        <v>362</v>
      </c>
      <c r="B32" s="31" t="s">
        <v>363</v>
      </c>
    </row>
    <row r="33" spans="1:1" x14ac:dyDescent="0.2">
      <c r="A33" s="38"/>
    </row>
    <row r="34" spans="1:1" x14ac:dyDescent="0.2">
      <c r="A34" s="42" t="s">
        <v>403</v>
      </c>
    </row>
    <row r="35" spans="1:1" x14ac:dyDescent="0.2">
      <c r="A35" s="38" t="s">
        <v>354</v>
      </c>
    </row>
  </sheetData>
  <mergeCells count="2">
    <mergeCell ref="B3:O3"/>
    <mergeCell ref="B2:O2"/>
  </mergeCells>
  <pageMargins left="0.7" right="0.7" top="0.75" bottom="0.75" header="0.3" footer="0.3"/>
  <pageSetup paperSize="8" orientation="landscape" horizontalDpi="300" verticalDpi="300" r:id="rId1"/>
  <headerFooter>
    <oddHeader>&amp;L&amp;"Calibri"&amp;10&amp;K000000 [Limited Sharing]&amp;1#_x000D_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3"/>
  </sheetPr>
  <dimension ref="A1:J82"/>
  <sheetViews>
    <sheetView workbookViewId="0">
      <pane xSplit="2" ySplit="4" topLeftCell="C53" activePane="bottomRight" state="frozen"/>
      <selection activeCell="K10" sqref="K10"/>
      <selection pane="topRight" activeCell="K10" sqref="K10"/>
      <selection pane="bottomLeft" activeCell="K10" sqref="K10"/>
      <selection pane="bottomRight" activeCell="K10" sqref="K10"/>
    </sheetView>
  </sheetViews>
  <sheetFormatPr defaultRowHeight="12.75" x14ac:dyDescent="0.2"/>
  <cols>
    <col min="1" max="1" width="3.42578125" style="26" customWidth="1"/>
    <col min="2" max="2" width="65.140625" style="31" customWidth="1"/>
    <col min="3" max="6" width="11.140625" style="31" customWidth="1"/>
    <col min="7" max="7" width="11.28515625" style="31" customWidth="1"/>
    <col min="8" max="16384" width="9.140625" style="26"/>
  </cols>
  <sheetData>
    <row r="1" spans="2:10" customFormat="1" ht="36" customHeight="1" x14ac:dyDescent="0.25">
      <c r="B1" s="20" t="s">
        <v>380</v>
      </c>
      <c r="C1" s="19"/>
      <c r="D1" s="19"/>
      <c r="E1" s="19"/>
      <c r="F1" s="21"/>
      <c r="G1" s="21" t="s">
        <v>383</v>
      </c>
      <c r="H1" s="22"/>
      <c r="J1" s="1"/>
    </row>
    <row r="2" spans="2:10" s="6" customFormat="1" ht="15" x14ac:dyDescent="0.25">
      <c r="B2" s="132" t="s">
        <v>444</v>
      </c>
      <c r="C2" s="132"/>
      <c r="D2" s="132"/>
      <c r="E2" s="132"/>
      <c r="F2" s="132"/>
      <c r="G2" s="132"/>
    </row>
    <row r="3" spans="2:10" s="6" customFormat="1" ht="15" customHeight="1" x14ac:dyDescent="0.2">
      <c r="B3" s="131" t="s">
        <v>358</v>
      </c>
      <c r="C3" s="131"/>
      <c r="D3" s="131"/>
      <c r="E3" s="131"/>
      <c r="F3" s="131"/>
      <c r="G3" s="131"/>
    </row>
    <row r="4" spans="2:10" s="8" customFormat="1" ht="17.25" x14ac:dyDescent="0.25">
      <c r="B4" s="9" t="s">
        <v>25</v>
      </c>
      <c r="C4" s="9">
        <v>2021</v>
      </c>
      <c r="D4" s="9">
        <v>2022</v>
      </c>
      <c r="E4" s="9">
        <v>2023</v>
      </c>
      <c r="F4" s="9" t="s">
        <v>431</v>
      </c>
      <c r="G4" s="9" t="s">
        <v>457</v>
      </c>
    </row>
    <row r="5" spans="2:10" s="24" customFormat="1" x14ac:dyDescent="0.2">
      <c r="B5" s="114" t="s">
        <v>26</v>
      </c>
      <c r="C5" s="23"/>
      <c r="D5" s="23"/>
      <c r="E5" s="23"/>
      <c r="F5" s="23"/>
      <c r="G5" s="23"/>
      <c r="H5" s="23"/>
    </row>
    <row r="6" spans="2:10" s="24" customFormat="1" x14ac:dyDescent="0.2">
      <c r="B6" s="53" t="s">
        <v>27</v>
      </c>
      <c r="C6" s="72">
        <v>1346651</v>
      </c>
      <c r="D6" s="72">
        <v>2359928</v>
      </c>
      <c r="E6" s="73">
        <v>2817603</v>
      </c>
      <c r="F6" s="73">
        <v>2316599.3850000002</v>
      </c>
      <c r="G6" s="73">
        <v>2563833.4950000001</v>
      </c>
      <c r="H6" s="23"/>
    </row>
    <row r="7" spans="2:10" x14ac:dyDescent="0.2">
      <c r="B7" s="52" t="s">
        <v>28</v>
      </c>
      <c r="C7" s="74">
        <v>1193789</v>
      </c>
      <c r="D7" s="74">
        <v>2079368</v>
      </c>
      <c r="E7" s="75">
        <v>2610187</v>
      </c>
      <c r="F7" s="75">
        <v>2245572.6410000003</v>
      </c>
      <c r="G7" s="75">
        <v>2288813.8659999999</v>
      </c>
      <c r="H7" s="25"/>
    </row>
    <row r="8" spans="2:10" x14ac:dyDescent="0.2">
      <c r="B8" s="52" t="s">
        <v>29</v>
      </c>
      <c r="C8" s="74">
        <v>152861</v>
      </c>
      <c r="D8" s="74">
        <v>280560</v>
      </c>
      <c r="E8" s="75">
        <v>207416</v>
      </c>
      <c r="F8" s="75">
        <v>71026.743999999992</v>
      </c>
      <c r="G8" s="75">
        <v>275019.62899999996</v>
      </c>
      <c r="H8" s="25"/>
    </row>
    <row r="9" spans="2:10" s="24" customFormat="1" x14ac:dyDescent="0.2">
      <c r="B9" s="53" t="s">
        <v>30</v>
      </c>
      <c r="C9" s="72">
        <v>910689</v>
      </c>
      <c r="D9" s="72">
        <v>1652549</v>
      </c>
      <c r="E9" s="73">
        <v>2269038</v>
      </c>
      <c r="F9" s="73">
        <v>1780412.4520000003</v>
      </c>
      <c r="G9" s="73">
        <v>1759694.0419999999</v>
      </c>
      <c r="H9" s="23"/>
    </row>
    <row r="10" spans="2:10" x14ac:dyDescent="0.2">
      <c r="B10" s="52" t="s">
        <v>31</v>
      </c>
      <c r="C10" s="74">
        <v>643903</v>
      </c>
      <c r="D10" s="74">
        <v>1328554</v>
      </c>
      <c r="E10" s="75">
        <v>1895624</v>
      </c>
      <c r="F10" s="75">
        <v>1335948.4220000003</v>
      </c>
      <c r="G10" s="75">
        <v>1266288.1419999998</v>
      </c>
      <c r="H10" s="25"/>
    </row>
    <row r="11" spans="2:10" x14ac:dyDescent="0.2">
      <c r="B11" s="52" t="s">
        <v>32</v>
      </c>
      <c r="C11" s="74">
        <v>266786</v>
      </c>
      <c r="D11" s="74">
        <v>323994</v>
      </c>
      <c r="E11" s="75">
        <v>373414</v>
      </c>
      <c r="F11" s="75">
        <v>444464.03</v>
      </c>
      <c r="G11" s="75">
        <v>493405.9</v>
      </c>
      <c r="H11" s="25"/>
    </row>
    <row r="12" spans="2:10" s="24" customFormat="1" x14ac:dyDescent="0.2">
      <c r="B12" s="53" t="s">
        <v>33</v>
      </c>
      <c r="C12" s="72">
        <v>549886</v>
      </c>
      <c r="D12" s="72">
        <v>750814</v>
      </c>
      <c r="E12" s="73">
        <v>714564</v>
      </c>
      <c r="F12" s="73">
        <v>909624.21900000004</v>
      </c>
      <c r="G12" s="73">
        <v>1022525.7240000002</v>
      </c>
      <c r="H12" s="23"/>
    </row>
    <row r="13" spans="2:10" x14ac:dyDescent="0.2">
      <c r="B13" s="40" t="s">
        <v>34</v>
      </c>
      <c r="C13" s="74">
        <v>157625</v>
      </c>
      <c r="D13" s="74">
        <v>468836</v>
      </c>
      <c r="E13" s="75">
        <v>171593</v>
      </c>
      <c r="F13" s="75">
        <v>-156430.42799999999</v>
      </c>
      <c r="G13" s="75">
        <v>59872.058999999994</v>
      </c>
      <c r="H13" s="25"/>
    </row>
    <row r="14" spans="2:10" s="24" customFormat="1" x14ac:dyDescent="0.2">
      <c r="B14" s="53" t="s">
        <v>35</v>
      </c>
      <c r="C14" s="72">
        <v>227451</v>
      </c>
      <c r="D14" s="72">
        <v>177798</v>
      </c>
      <c r="E14" s="73">
        <v>291102</v>
      </c>
      <c r="F14" s="73">
        <v>541972.34899999993</v>
      </c>
      <c r="G14" s="73">
        <v>583205.95700000005</v>
      </c>
      <c r="H14" s="23"/>
    </row>
    <row r="15" spans="2:10" s="24" customFormat="1" x14ac:dyDescent="0.2">
      <c r="B15" s="53" t="s">
        <v>36</v>
      </c>
      <c r="C15" s="72">
        <v>172056</v>
      </c>
      <c r="D15" s="72">
        <v>153758</v>
      </c>
      <c r="E15" s="73">
        <v>192563</v>
      </c>
      <c r="F15" s="73">
        <v>324209.15399999998</v>
      </c>
      <c r="G15" s="73">
        <v>368763.52299999999</v>
      </c>
      <c r="H15" s="23"/>
    </row>
    <row r="16" spans="2:10" s="24" customFormat="1" x14ac:dyDescent="0.2">
      <c r="B16" s="114" t="s">
        <v>37</v>
      </c>
      <c r="C16" s="23"/>
      <c r="D16" s="23"/>
      <c r="E16" s="23"/>
      <c r="F16" s="23"/>
      <c r="G16" s="23"/>
      <c r="H16" s="23"/>
    </row>
    <row r="17" spans="2:8" s="24" customFormat="1" x14ac:dyDescent="0.2">
      <c r="B17" s="53" t="s">
        <v>38</v>
      </c>
      <c r="C17" s="37">
        <v>16826213</v>
      </c>
      <c r="D17" s="37">
        <v>19404891.743000001</v>
      </c>
      <c r="E17" s="51">
        <v>20394436</v>
      </c>
      <c r="F17" s="51">
        <v>22146826.967</v>
      </c>
      <c r="G17" s="51">
        <v>24922146.674000002</v>
      </c>
      <c r="H17" s="23"/>
    </row>
    <row r="18" spans="2:8" s="24" customFormat="1" x14ac:dyDescent="0.2">
      <c r="B18" s="68" t="s">
        <v>39</v>
      </c>
      <c r="C18" s="37">
        <v>1161816</v>
      </c>
      <c r="D18" s="37">
        <v>2205945.2549999999</v>
      </c>
      <c r="E18" s="51">
        <v>2131132</v>
      </c>
      <c r="F18" s="51">
        <v>1790225.2309999999</v>
      </c>
      <c r="G18" s="51">
        <v>1859816.8589999999</v>
      </c>
      <c r="H18" s="23"/>
    </row>
    <row r="19" spans="2:8" x14ac:dyDescent="0.2">
      <c r="B19" s="62" t="s">
        <v>40</v>
      </c>
      <c r="C19" s="39">
        <v>236796</v>
      </c>
      <c r="D19" s="39">
        <v>291593.61699999985</v>
      </c>
      <c r="E19" s="44">
        <v>315234</v>
      </c>
      <c r="F19" s="44">
        <v>333319.83100000001</v>
      </c>
      <c r="G19" s="44">
        <v>348212.40500000003</v>
      </c>
      <c r="H19" s="25"/>
    </row>
    <row r="20" spans="2:8" x14ac:dyDescent="0.2">
      <c r="B20" s="62" t="s">
        <v>41</v>
      </c>
      <c r="C20" s="39">
        <v>400902</v>
      </c>
      <c r="D20" s="39">
        <v>672294</v>
      </c>
      <c r="E20" s="44">
        <v>390972</v>
      </c>
      <c r="F20" s="44">
        <v>362735.12900000002</v>
      </c>
      <c r="G20" s="44">
        <v>413647.38900000002</v>
      </c>
      <c r="H20" s="25"/>
    </row>
    <row r="21" spans="2:8" x14ac:dyDescent="0.2">
      <c r="B21" s="62" t="s">
        <v>42</v>
      </c>
      <c r="C21" s="39">
        <v>524118</v>
      </c>
      <c r="D21" s="39">
        <v>1242057</v>
      </c>
      <c r="E21" s="44">
        <v>1424926</v>
      </c>
      <c r="F21" s="44">
        <v>1094170.2709999999</v>
      </c>
      <c r="G21" s="44">
        <v>1097957.0649999999</v>
      </c>
      <c r="H21" s="25"/>
    </row>
    <row r="22" spans="2:8" s="24" customFormat="1" x14ac:dyDescent="0.2">
      <c r="B22" s="68" t="s">
        <v>43</v>
      </c>
      <c r="C22" s="37">
        <v>4968468</v>
      </c>
      <c r="D22" s="37">
        <v>5931716</v>
      </c>
      <c r="E22" s="51">
        <v>7299901</v>
      </c>
      <c r="F22" s="51">
        <v>9089806.3969999999</v>
      </c>
      <c r="G22" s="51">
        <v>9369637.9080000017</v>
      </c>
      <c r="H22" s="23"/>
    </row>
    <row r="23" spans="2:8" x14ac:dyDescent="0.2">
      <c r="B23" s="62" t="s">
        <v>44</v>
      </c>
      <c r="C23" s="39">
        <v>601832</v>
      </c>
      <c r="D23" s="39">
        <v>703919</v>
      </c>
      <c r="E23" s="44">
        <v>2203812</v>
      </c>
      <c r="F23" s="44">
        <v>2950209.99</v>
      </c>
      <c r="G23" s="44">
        <v>2585088.1940000001</v>
      </c>
      <c r="H23" s="25"/>
    </row>
    <row r="24" spans="2:8" x14ac:dyDescent="0.2">
      <c r="B24" s="62" t="s">
        <v>45</v>
      </c>
      <c r="C24" s="39">
        <v>3287759</v>
      </c>
      <c r="D24" s="39">
        <v>4109290</v>
      </c>
      <c r="E24" s="44">
        <v>4357315</v>
      </c>
      <c r="F24" s="44">
        <v>5328571.5020000003</v>
      </c>
      <c r="G24" s="44">
        <v>5892591.4929999998</v>
      </c>
      <c r="H24" s="25"/>
    </row>
    <row r="25" spans="2:8" x14ac:dyDescent="0.2">
      <c r="B25" s="62" t="s">
        <v>46</v>
      </c>
      <c r="C25" s="39">
        <v>767585</v>
      </c>
      <c r="D25" s="39">
        <v>998624</v>
      </c>
      <c r="E25" s="44">
        <v>609650</v>
      </c>
      <c r="F25" s="44">
        <v>183559.15299999999</v>
      </c>
      <c r="G25" s="44">
        <v>237984.36499999999</v>
      </c>
      <c r="H25" s="25"/>
    </row>
    <row r="26" spans="2:8" x14ac:dyDescent="0.2">
      <c r="B26" s="62" t="s">
        <v>47</v>
      </c>
      <c r="C26" s="39">
        <v>35918</v>
      </c>
      <c r="D26" s="39">
        <v>40130</v>
      </c>
      <c r="E26" s="44">
        <v>40388</v>
      </c>
      <c r="F26" s="44">
        <v>41429.988999999994</v>
      </c>
      <c r="G26" s="44">
        <v>49952.402000000002</v>
      </c>
      <c r="H26" s="25"/>
    </row>
    <row r="27" spans="2:8" x14ac:dyDescent="0.2">
      <c r="B27" s="62" t="s">
        <v>48</v>
      </c>
      <c r="C27" s="39">
        <v>275374</v>
      </c>
      <c r="D27" s="39">
        <v>79752</v>
      </c>
      <c r="E27" s="44">
        <v>88736</v>
      </c>
      <c r="F27" s="44">
        <v>586035.76299999945</v>
      </c>
      <c r="G27" s="44">
        <v>604021.45400000177</v>
      </c>
      <c r="H27" s="25"/>
    </row>
    <row r="28" spans="2:8" s="24" customFormat="1" x14ac:dyDescent="0.2">
      <c r="B28" s="68" t="s">
        <v>49</v>
      </c>
      <c r="C28" s="37">
        <v>10726723</v>
      </c>
      <c r="D28" s="37">
        <v>11298537.904999999</v>
      </c>
      <c r="E28" s="51">
        <v>11020846</v>
      </c>
      <c r="F28" s="51">
        <v>11476692.143999999</v>
      </c>
      <c r="G28" s="51">
        <v>13933227.415999999</v>
      </c>
      <c r="H28" s="23"/>
    </row>
    <row r="29" spans="2:8" x14ac:dyDescent="0.2">
      <c r="B29" s="62" t="s">
        <v>50</v>
      </c>
      <c r="C29" s="39">
        <v>10726723</v>
      </c>
      <c r="D29" s="39">
        <v>11298537.904999999</v>
      </c>
      <c r="E29" s="44">
        <v>11020846</v>
      </c>
      <c r="F29" s="44">
        <v>11476692.143999999</v>
      </c>
      <c r="G29" s="44">
        <v>13933227.415999999</v>
      </c>
      <c r="H29" s="25"/>
    </row>
    <row r="30" spans="2:8" x14ac:dyDescent="0.2">
      <c r="B30" s="62" t="s">
        <v>51</v>
      </c>
      <c r="C30" s="39">
        <v>566075</v>
      </c>
      <c r="D30" s="39">
        <v>907676.92900000012</v>
      </c>
      <c r="E30" s="44">
        <v>957494</v>
      </c>
      <c r="F30" s="44">
        <v>998901.00599999994</v>
      </c>
      <c r="G30" s="44">
        <v>1024350.789</v>
      </c>
      <c r="H30" s="25"/>
    </row>
    <row r="31" spans="2:8" x14ac:dyDescent="0.2">
      <c r="B31" s="69" t="s">
        <v>52</v>
      </c>
      <c r="C31" s="39">
        <v>266279</v>
      </c>
      <c r="D31" s="39">
        <v>477055.45500000007</v>
      </c>
      <c r="E31" s="44">
        <v>550335</v>
      </c>
      <c r="F31" s="44">
        <v>632373.82400000002</v>
      </c>
      <c r="G31" s="44">
        <v>634369.21000000008</v>
      </c>
      <c r="H31" s="25"/>
    </row>
    <row r="32" spans="2:8" x14ac:dyDescent="0.2">
      <c r="B32" s="69" t="s">
        <v>53</v>
      </c>
      <c r="C32" s="39">
        <v>299795</v>
      </c>
      <c r="D32" s="39">
        <v>430621.47400000005</v>
      </c>
      <c r="E32" s="44">
        <v>407159</v>
      </c>
      <c r="F32" s="44">
        <v>366527.18199999997</v>
      </c>
      <c r="G32" s="44">
        <v>389981.57900000003</v>
      </c>
      <c r="H32" s="25"/>
    </row>
    <row r="33" spans="2:8" x14ac:dyDescent="0.2">
      <c r="B33" s="62" t="s">
        <v>54</v>
      </c>
      <c r="C33" s="39">
        <v>10160649</v>
      </c>
      <c r="D33" s="39">
        <v>10390860.976</v>
      </c>
      <c r="E33" s="44">
        <v>10063351</v>
      </c>
      <c r="F33" s="44">
        <v>10477791.138</v>
      </c>
      <c r="G33" s="44">
        <v>12908876.626999998</v>
      </c>
      <c r="H33" s="25"/>
    </row>
    <row r="34" spans="2:8" s="24" customFormat="1" x14ac:dyDescent="0.2">
      <c r="B34" s="68" t="s">
        <v>55</v>
      </c>
      <c r="C34" s="37">
        <v>194939</v>
      </c>
      <c r="D34" s="37">
        <v>193512.99900000001</v>
      </c>
      <c r="E34" s="51">
        <v>214920</v>
      </c>
      <c r="F34" s="51">
        <v>235544.579</v>
      </c>
      <c r="G34" s="51">
        <v>232462.10700000002</v>
      </c>
      <c r="H34" s="23"/>
    </row>
    <row r="35" spans="2:8" s="24" customFormat="1" x14ac:dyDescent="0.2">
      <c r="B35" s="68" t="s">
        <v>56</v>
      </c>
      <c r="C35" s="37">
        <v>340342</v>
      </c>
      <c r="D35" s="37">
        <v>682856.94000000111</v>
      </c>
      <c r="E35" s="51">
        <v>685132</v>
      </c>
      <c r="F35" s="51">
        <v>553459.62200000125</v>
      </c>
      <c r="G35" s="51">
        <v>551353.17300000112</v>
      </c>
      <c r="H35" s="23"/>
    </row>
    <row r="36" spans="2:8" s="24" customFormat="1" x14ac:dyDescent="0.2">
      <c r="B36" s="53" t="s">
        <v>57</v>
      </c>
      <c r="C36" s="37">
        <v>16826213</v>
      </c>
      <c r="D36" s="37">
        <v>19404891.743000001</v>
      </c>
      <c r="E36" s="51">
        <v>20394436</v>
      </c>
      <c r="F36" s="51">
        <v>22146826.967</v>
      </c>
      <c r="G36" s="51">
        <v>24922146.674000002</v>
      </c>
      <c r="H36" s="23"/>
    </row>
    <row r="37" spans="2:8" s="24" customFormat="1" x14ac:dyDescent="0.2">
      <c r="B37" s="68" t="s">
        <v>58</v>
      </c>
      <c r="C37" s="37">
        <v>12879161</v>
      </c>
      <c r="D37" s="37">
        <v>15298300.438999999</v>
      </c>
      <c r="E37" s="51">
        <v>16630503</v>
      </c>
      <c r="F37" s="51">
        <v>17969259.973999996</v>
      </c>
      <c r="G37" s="51">
        <v>19927395.481000002</v>
      </c>
      <c r="H37" s="23"/>
    </row>
    <row r="38" spans="2:8" x14ac:dyDescent="0.2">
      <c r="B38" s="62" t="s">
        <v>59</v>
      </c>
      <c r="C38" s="39">
        <v>10704750</v>
      </c>
      <c r="D38" s="39">
        <v>11572655.696999999</v>
      </c>
      <c r="E38" s="44">
        <v>13034479</v>
      </c>
      <c r="F38" s="44">
        <v>14570669.219999999</v>
      </c>
      <c r="G38" s="44">
        <v>16058201.352</v>
      </c>
      <c r="H38" s="25"/>
    </row>
    <row r="39" spans="2:8" x14ac:dyDescent="0.2">
      <c r="B39" s="62" t="s">
        <v>60</v>
      </c>
      <c r="C39" s="39">
        <v>2174411</v>
      </c>
      <c r="D39" s="39">
        <v>3725644.7420000001</v>
      </c>
      <c r="E39" s="44">
        <v>3596024</v>
      </c>
      <c r="F39" s="44">
        <v>3398590.7540000002</v>
      </c>
      <c r="G39" s="44">
        <v>3869194.1290000002</v>
      </c>
      <c r="H39" s="25"/>
    </row>
    <row r="40" spans="2:8" s="24" customFormat="1" x14ac:dyDescent="0.2">
      <c r="B40" s="68" t="s">
        <v>61</v>
      </c>
      <c r="C40" s="37">
        <v>2172949</v>
      </c>
      <c r="D40" s="37">
        <v>1871563.358</v>
      </c>
      <c r="E40" s="51">
        <v>1397371</v>
      </c>
      <c r="F40" s="51">
        <v>1292902.554</v>
      </c>
      <c r="G40" s="51">
        <v>1678204.452</v>
      </c>
      <c r="H40" s="23"/>
    </row>
    <row r="41" spans="2:8" x14ac:dyDescent="0.2">
      <c r="B41" s="62" t="s">
        <v>515</v>
      </c>
      <c r="C41" s="39">
        <v>1488521</v>
      </c>
      <c r="D41" s="39">
        <v>1316354.5789999997</v>
      </c>
      <c r="E41" s="44">
        <v>1059840</v>
      </c>
      <c r="F41" s="44">
        <v>1057832.4939999999</v>
      </c>
      <c r="G41" s="44">
        <v>1435939.997</v>
      </c>
      <c r="H41" s="25"/>
    </row>
    <row r="42" spans="2:8" x14ac:dyDescent="0.2">
      <c r="B42" s="62" t="s">
        <v>62</v>
      </c>
      <c r="C42" s="39">
        <v>684428</v>
      </c>
      <c r="D42" s="39">
        <v>555208.7790000001</v>
      </c>
      <c r="E42" s="44">
        <v>337532</v>
      </c>
      <c r="F42" s="44">
        <v>235070.06000000003</v>
      </c>
      <c r="G42" s="44">
        <v>242264.45500000002</v>
      </c>
      <c r="H42" s="25"/>
    </row>
    <row r="43" spans="2:8" s="24" customFormat="1" x14ac:dyDescent="0.2">
      <c r="B43" s="68" t="s">
        <v>63</v>
      </c>
      <c r="C43" s="37">
        <v>425841</v>
      </c>
      <c r="D43" s="37">
        <v>648274</v>
      </c>
      <c r="E43" s="51">
        <v>601060</v>
      </c>
      <c r="F43" s="51">
        <v>830514.22899999993</v>
      </c>
      <c r="G43" s="51">
        <v>942580.10099999979</v>
      </c>
      <c r="H43" s="23"/>
    </row>
    <row r="44" spans="2:8" s="24" customFormat="1" x14ac:dyDescent="0.2">
      <c r="B44" s="68" t="s">
        <v>64</v>
      </c>
      <c r="C44" s="37">
        <v>1348261</v>
      </c>
      <c r="D44" s="37">
        <v>1598102</v>
      </c>
      <c r="E44" s="51">
        <v>1765501</v>
      </c>
      <c r="F44" s="51">
        <v>2054149.9790000001</v>
      </c>
      <c r="G44" s="51">
        <v>2373966.64</v>
      </c>
      <c r="H44" s="23"/>
    </row>
    <row r="45" spans="2:8" x14ac:dyDescent="0.2">
      <c r="B45" s="62" t="s">
        <v>65</v>
      </c>
      <c r="C45" s="39">
        <v>353560</v>
      </c>
      <c r="D45" s="39">
        <v>366968</v>
      </c>
      <c r="E45" s="44">
        <v>385806</v>
      </c>
      <c r="F45" s="44">
        <v>416223.17499999999</v>
      </c>
      <c r="G45" s="44">
        <v>422686.35200000001</v>
      </c>
      <c r="H45" s="25"/>
    </row>
    <row r="46" spans="2:8" x14ac:dyDescent="0.2">
      <c r="B46" s="62" t="s">
        <v>66</v>
      </c>
      <c r="C46" s="39">
        <v>69102</v>
      </c>
      <c r="D46" s="39">
        <v>79178</v>
      </c>
      <c r="E46" s="44">
        <v>87620</v>
      </c>
      <c r="F46" s="44">
        <v>100499.894</v>
      </c>
      <c r="G46" s="44">
        <v>101877.909</v>
      </c>
      <c r="H46" s="25"/>
    </row>
    <row r="47" spans="2:8" x14ac:dyDescent="0.2">
      <c r="B47" s="62" t="s">
        <v>67</v>
      </c>
      <c r="C47" s="39">
        <v>925599</v>
      </c>
      <c r="D47" s="39">
        <v>1151956</v>
      </c>
      <c r="E47" s="44">
        <v>1292076</v>
      </c>
      <c r="F47" s="44">
        <v>1537426.91</v>
      </c>
      <c r="G47" s="44">
        <v>1849402.379</v>
      </c>
      <c r="H47" s="25"/>
    </row>
    <row r="48" spans="2:8" s="24" customFormat="1" x14ac:dyDescent="0.2">
      <c r="B48" s="68" t="s">
        <v>68</v>
      </c>
      <c r="C48" s="37">
        <v>5018865</v>
      </c>
      <c r="D48" s="37">
        <v>4956365</v>
      </c>
      <c r="E48" s="51">
        <v>5689133</v>
      </c>
      <c r="F48" s="51">
        <v>5636404.6200000001</v>
      </c>
      <c r="G48" s="51">
        <v>6842673.727</v>
      </c>
      <c r="H48" s="23"/>
    </row>
    <row r="49" spans="2:8" x14ac:dyDescent="0.2">
      <c r="B49" s="62" t="s">
        <v>69</v>
      </c>
      <c r="C49" s="39">
        <v>2030282</v>
      </c>
      <c r="D49" s="39">
        <v>1656814</v>
      </c>
      <c r="E49" s="44">
        <v>1481730</v>
      </c>
      <c r="F49" s="44">
        <v>1456544.4310000001</v>
      </c>
      <c r="G49" s="44">
        <v>1788399.334</v>
      </c>
      <c r="H49" s="25"/>
    </row>
    <row r="50" spans="2:8" x14ac:dyDescent="0.2">
      <c r="B50" s="62" t="s">
        <v>70</v>
      </c>
      <c r="C50" s="39">
        <v>1805662</v>
      </c>
      <c r="D50" s="39">
        <v>2245131</v>
      </c>
      <c r="E50" s="44">
        <v>2242523</v>
      </c>
      <c r="F50" s="44">
        <v>2351189.0920000002</v>
      </c>
      <c r="G50" s="44">
        <v>2644103.048</v>
      </c>
      <c r="H50" s="25"/>
    </row>
    <row r="51" spans="2:8" x14ac:dyDescent="0.2">
      <c r="B51" s="62" t="s">
        <v>71</v>
      </c>
      <c r="C51" s="39">
        <v>207217</v>
      </c>
      <c r="D51" s="39">
        <v>332099</v>
      </c>
      <c r="E51" s="44">
        <v>568823</v>
      </c>
      <c r="F51" s="44">
        <v>340642.43599999999</v>
      </c>
      <c r="G51" s="44">
        <v>419289.92200000002</v>
      </c>
      <c r="H51" s="25"/>
    </row>
    <row r="52" spans="2:8" x14ac:dyDescent="0.2">
      <c r="B52" s="62" t="s">
        <v>72</v>
      </c>
      <c r="C52" s="39">
        <v>975704</v>
      </c>
      <c r="D52" s="39">
        <v>722322</v>
      </c>
      <c r="E52" s="44">
        <v>1396057</v>
      </c>
      <c r="F52" s="44">
        <v>1488028.6610000001</v>
      </c>
      <c r="G52" s="44">
        <v>1990881.423</v>
      </c>
      <c r="H52" s="25"/>
    </row>
    <row r="53" spans="2:8" s="24" customFormat="1" x14ac:dyDescent="0.2">
      <c r="B53" s="114" t="s">
        <v>73</v>
      </c>
      <c r="C53" s="23"/>
      <c r="D53" s="23"/>
      <c r="E53" s="23"/>
      <c r="F53" s="23"/>
      <c r="G53" s="23"/>
      <c r="H53" s="23"/>
    </row>
    <row r="54" spans="2:8" x14ac:dyDescent="0.2">
      <c r="B54" s="40" t="s">
        <v>452</v>
      </c>
      <c r="C54" s="70">
        <v>3780372.5765900007</v>
      </c>
      <c r="D54" s="70">
        <v>3589842.3425999996</v>
      </c>
      <c r="E54" s="70">
        <v>6559572.5445600003</v>
      </c>
      <c r="F54" s="70">
        <v>8553615.6894300003</v>
      </c>
      <c r="G54" s="70">
        <v>8403677.670880001</v>
      </c>
      <c r="H54" s="25"/>
    </row>
    <row r="55" spans="2:8" x14ac:dyDescent="0.2">
      <c r="B55" s="40" t="s">
        <v>500</v>
      </c>
      <c r="C55" s="56">
        <v>22.467161657158229</v>
      </c>
      <c r="D55" s="56">
        <v>18.499677247078573</v>
      </c>
      <c r="E55" s="25">
        <v>32.200000000000003</v>
      </c>
      <c r="F55" s="55">
        <v>38.622307846516165</v>
      </c>
      <c r="G55" s="55">
        <v>33.719718372603616</v>
      </c>
      <c r="H55" s="25"/>
    </row>
    <row r="56" spans="2:8" s="24" customFormat="1" x14ac:dyDescent="0.2">
      <c r="B56" s="114" t="s">
        <v>74</v>
      </c>
      <c r="C56" s="23"/>
      <c r="D56" s="23"/>
      <c r="E56" s="23"/>
      <c r="F56" s="23"/>
      <c r="G56" s="23"/>
      <c r="H56" s="23"/>
    </row>
    <row r="57" spans="2:8" x14ac:dyDescent="0.2">
      <c r="B57" s="40" t="s">
        <v>75</v>
      </c>
      <c r="C57" s="39">
        <v>1053681</v>
      </c>
      <c r="D57" s="39">
        <v>1208544</v>
      </c>
      <c r="E57" s="44">
        <v>1363136</v>
      </c>
      <c r="F57" s="44">
        <v>1613421.102</v>
      </c>
      <c r="G57" s="44">
        <v>1701512.473</v>
      </c>
      <c r="H57" s="25"/>
    </row>
    <row r="58" spans="2:8" x14ac:dyDescent="0.2">
      <c r="B58" s="40" t="s">
        <v>76</v>
      </c>
      <c r="C58" s="39">
        <v>1083785</v>
      </c>
      <c r="D58" s="39">
        <v>1238642</v>
      </c>
      <c r="E58" s="44">
        <v>1393234</v>
      </c>
      <c r="F58" s="44">
        <v>1643512.804</v>
      </c>
      <c r="G58" s="44">
        <v>1731209.871</v>
      </c>
      <c r="H58" s="25"/>
    </row>
    <row r="59" spans="2:8" x14ac:dyDescent="0.2">
      <c r="B59" s="40" t="s">
        <v>77</v>
      </c>
      <c r="C59" s="39">
        <v>1363611</v>
      </c>
      <c r="D59" s="39">
        <v>1517419</v>
      </c>
      <c r="E59" s="44">
        <v>1685056</v>
      </c>
      <c r="F59" s="44">
        <v>1989224.6510000001</v>
      </c>
      <c r="G59" s="44">
        <v>2118606.5410000002</v>
      </c>
      <c r="H59" s="25"/>
    </row>
    <row r="60" spans="2:8" x14ac:dyDescent="0.2">
      <c r="B60" s="40" t="s">
        <v>78</v>
      </c>
      <c r="C60" s="56">
        <v>12.8</v>
      </c>
      <c r="D60" s="56">
        <v>12.9</v>
      </c>
      <c r="E60" s="25">
        <v>14.9</v>
      </c>
      <c r="F60" s="55">
        <v>16.447649766396243</v>
      </c>
      <c r="G60" s="55">
        <v>14.478982221001388</v>
      </c>
      <c r="H60" s="25"/>
    </row>
    <row r="61" spans="2:8" x14ac:dyDescent="0.2">
      <c r="B61" s="40" t="s">
        <v>501</v>
      </c>
      <c r="C61" s="56">
        <v>13.2</v>
      </c>
      <c r="D61" s="56">
        <v>13.2</v>
      </c>
      <c r="E61" s="25">
        <v>15.2</v>
      </c>
      <c r="F61" s="55">
        <v>16.754412690692472</v>
      </c>
      <c r="G61" s="25">
        <v>14.6</v>
      </c>
      <c r="H61" s="25"/>
    </row>
    <row r="62" spans="2:8" x14ac:dyDescent="0.2">
      <c r="B62" s="40" t="s">
        <v>79</v>
      </c>
      <c r="C62" s="56">
        <v>16.5</v>
      </c>
      <c r="D62" s="56">
        <v>16.2</v>
      </c>
      <c r="E62" s="25">
        <v>18.399999999999999</v>
      </c>
      <c r="F62" s="55">
        <v>20.278692478840405</v>
      </c>
      <c r="G62" s="25">
        <v>17.899999999999999</v>
      </c>
      <c r="H62" s="25"/>
    </row>
    <row r="63" spans="2:8" s="24" customFormat="1" x14ac:dyDescent="0.2">
      <c r="B63" s="114" t="s">
        <v>502</v>
      </c>
      <c r="C63" s="23"/>
      <c r="D63" s="23"/>
      <c r="E63" s="23"/>
      <c r="F63" s="99"/>
      <c r="G63" s="23"/>
      <c r="H63" s="23"/>
    </row>
    <row r="64" spans="2:8" x14ac:dyDescent="0.2">
      <c r="B64" s="40" t="s">
        <v>504</v>
      </c>
      <c r="C64" s="43" t="s">
        <v>530</v>
      </c>
      <c r="D64" s="56">
        <v>11.6</v>
      </c>
      <c r="E64" s="25">
        <v>12.8</v>
      </c>
      <c r="F64" s="55">
        <v>12.694872936551604</v>
      </c>
      <c r="G64" s="55">
        <v>9.7055325993395822</v>
      </c>
      <c r="H64" s="25"/>
    </row>
    <row r="65" spans="1:8" x14ac:dyDescent="0.2">
      <c r="B65" s="40" t="s">
        <v>503</v>
      </c>
      <c r="C65" s="56">
        <v>7.6</v>
      </c>
      <c r="D65" s="56">
        <v>11.3</v>
      </c>
      <c r="E65" s="25">
        <v>12.8</v>
      </c>
      <c r="F65" s="55">
        <v>12.250896765100071</v>
      </c>
      <c r="G65" s="55">
        <v>9.6708603695061139</v>
      </c>
      <c r="H65" s="25"/>
    </row>
    <row r="66" spans="1:8" x14ac:dyDescent="0.2">
      <c r="B66" s="40" t="s">
        <v>505</v>
      </c>
      <c r="C66" s="56">
        <v>46.3</v>
      </c>
      <c r="D66" s="56">
        <v>45.2</v>
      </c>
      <c r="E66" s="25">
        <v>49</v>
      </c>
      <c r="F66" s="55">
        <v>54.129866671621031</v>
      </c>
      <c r="G66" s="55">
        <v>58.289671109703221</v>
      </c>
      <c r="H66" s="25"/>
    </row>
    <row r="67" spans="1:8" ht="15" x14ac:dyDescent="0.2">
      <c r="B67" s="40" t="s">
        <v>506</v>
      </c>
      <c r="C67" s="56">
        <v>5</v>
      </c>
      <c r="D67" s="56">
        <v>7.9</v>
      </c>
      <c r="E67" s="25">
        <v>8.6</v>
      </c>
      <c r="F67" s="55">
        <v>8.462649301395448</v>
      </c>
      <c r="G67" s="55">
        <v>7.2399214535512915</v>
      </c>
      <c r="H67" s="25"/>
    </row>
    <row r="68" spans="1:8" s="24" customFormat="1" x14ac:dyDescent="0.2">
      <c r="B68" s="114" t="s">
        <v>511</v>
      </c>
      <c r="C68" s="23"/>
      <c r="D68" s="23"/>
      <c r="E68" s="23"/>
      <c r="F68" s="99"/>
      <c r="G68" s="99"/>
      <c r="H68" s="23"/>
    </row>
    <row r="69" spans="1:8" x14ac:dyDescent="0.2">
      <c r="B69" s="40" t="s">
        <v>507</v>
      </c>
      <c r="C69" s="56">
        <v>1.4</v>
      </c>
      <c r="D69" s="56">
        <v>0.9</v>
      </c>
      <c r="E69" s="25">
        <v>1.5</v>
      </c>
      <c r="F69" s="55">
        <v>2.5940571605068401</v>
      </c>
      <c r="G69" s="55">
        <v>2.4481690158167728</v>
      </c>
      <c r="H69" s="25"/>
    </row>
    <row r="70" spans="1:8" x14ac:dyDescent="0.2">
      <c r="B70" s="40" t="s">
        <v>508</v>
      </c>
      <c r="C70" s="56">
        <v>1.1000000000000001</v>
      </c>
      <c r="D70" s="56">
        <v>0.8</v>
      </c>
      <c r="E70" s="25">
        <v>1</v>
      </c>
      <c r="F70" s="55">
        <v>1.5517711908870186</v>
      </c>
      <c r="G70" s="55">
        <v>1.5479873282090562</v>
      </c>
      <c r="H70" s="25"/>
    </row>
    <row r="71" spans="1:8" x14ac:dyDescent="0.2">
      <c r="B71" s="40" t="s">
        <v>509</v>
      </c>
      <c r="C71" s="56">
        <v>13.4</v>
      </c>
      <c r="D71" s="56">
        <v>10.4</v>
      </c>
      <c r="E71" s="25">
        <v>11.5</v>
      </c>
      <c r="F71" s="55">
        <v>17.393362681570256</v>
      </c>
      <c r="G71" s="55">
        <v>16.59494419888177</v>
      </c>
      <c r="H71" s="25"/>
    </row>
    <row r="72" spans="1:8" x14ac:dyDescent="0.2">
      <c r="B72" s="110" t="s">
        <v>510</v>
      </c>
      <c r="C72" s="111">
        <v>3.5</v>
      </c>
      <c r="D72" s="111">
        <v>4</v>
      </c>
      <c r="E72" s="112">
        <v>3.7</v>
      </c>
      <c r="F72" s="113">
        <v>4.3537594178395853</v>
      </c>
      <c r="G72" s="113">
        <v>4.2923357783405027</v>
      </c>
      <c r="H72" s="25"/>
    </row>
    <row r="73" spans="1:8" x14ac:dyDescent="0.2">
      <c r="C73" s="25"/>
      <c r="D73" s="25"/>
      <c r="E73" s="25"/>
      <c r="F73" s="25"/>
      <c r="G73" s="25"/>
      <c r="H73" s="25"/>
    </row>
    <row r="74" spans="1:8" x14ac:dyDescent="0.2">
      <c r="A74" s="38" t="s">
        <v>364</v>
      </c>
      <c r="B74" s="31" t="s">
        <v>366</v>
      </c>
    </row>
    <row r="75" spans="1:8" x14ac:dyDescent="0.2">
      <c r="A75" s="38" t="s">
        <v>365</v>
      </c>
      <c r="B75" s="31" t="s">
        <v>363</v>
      </c>
    </row>
    <row r="76" spans="1:8" x14ac:dyDescent="0.2">
      <c r="A76" s="38" t="s">
        <v>367</v>
      </c>
      <c r="B76" s="31" t="s">
        <v>481</v>
      </c>
    </row>
    <row r="77" spans="1:8" x14ac:dyDescent="0.2">
      <c r="A77" s="38" t="s">
        <v>532</v>
      </c>
    </row>
    <row r="78" spans="1:8" x14ac:dyDescent="0.2">
      <c r="A78" s="38"/>
    </row>
    <row r="79" spans="1:8" x14ac:dyDescent="0.2">
      <c r="A79" s="42" t="s">
        <v>403</v>
      </c>
    </row>
    <row r="80" spans="1:8" x14ac:dyDescent="0.2">
      <c r="A80" s="38" t="s">
        <v>354</v>
      </c>
      <c r="B80" s="50"/>
    </row>
    <row r="81" spans="2:2" x14ac:dyDescent="0.2">
      <c r="B81" s="50"/>
    </row>
    <row r="82" spans="2:2" x14ac:dyDescent="0.2">
      <c r="B82" s="50"/>
    </row>
  </sheetData>
  <mergeCells count="2">
    <mergeCell ref="B3:G3"/>
    <mergeCell ref="B2:G2"/>
  </mergeCells>
  <pageMargins left="0.7" right="0.7" top="0.75" bottom="0.75" header="0.3" footer="0.3"/>
  <pageSetup paperSize="8" orientation="landscape" r:id="rId1"/>
  <headerFooter>
    <oddHeader>&amp;L&amp;"Calibri"&amp;10&amp;K000000 [Limited Sharing]&amp;1#_x000D_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4C7B3-94F8-45B4-B38D-E062FE6413EC}">
  <sheetPr codeName="Sheet3">
    <tabColor theme="3"/>
  </sheetPr>
  <dimension ref="A1:O43"/>
  <sheetViews>
    <sheetView workbookViewId="0">
      <pane xSplit="2" ySplit="4" topLeftCell="C11" activePane="bottomRight" state="frozen"/>
      <selection activeCell="K10" sqref="K10"/>
      <selection pane="topRight" activeCell="K10" sqref="K10"/>
      <selection pane="bottomLeft" activeCell="K10" sqref="K10"/>
      <selection pane="bottomRight" activeCell="K10" sqref="K10"/>
    </sheetView>
  </sheetViews>
  <sheetFormatPr defaultRowHeight="12.75" x14ac:dyDescent="0.2"/>
  <cols>
    <col min="1" max="1" width="3" style="26" customWidth="1"/>
    <col min="2" max="2" width="57" style="31" bestFit="1" customWidth="1"/>
    <col min="3" max="14" width="9.7109375" style="31" customWidth="1"/>
    <col min="15" max="15" width="9.85546875" style="26" customWidth="1"/>
    <col min="16" max="16384" width="9.140625" style="26"/>
  </cols>
  <sheetData>
    <row r="1" spans="2:15" customFormat="1" ht="36" customHeight="1" x14ac:dyDescent="0.25">
      <c r="B1" s="20" t="s">
        <v>380</v>
      </c>
      <c r="C1" s="19"/>
      <c r="D1" s="19"/>
      <c r="E1" s="19"/>
      <c r="F1" s="19"/>
      <c r="G1" s="19"/>
      <c r="H1" s="19"/>
      <c r="I1" s="19"/>
      <c r="J1" s="19"/>
      <c r="K1" s="19"/>
      <c r="L1" s="19"/>
      <c r="M1" s="19"/>
      <c r="N1" s="98"/>
      <c r="O1" s="21" t="s">
        <v>384</v>
      </c>
    </row>
    <row r="2" spans="2:15" s="6" customFormat="1" ht="15" x14ac:dyDescent="0.25">
      <c r="B2" s="132" t="s">
        <v>516</v>
      </c>
      <c r="C2" s="132"/>
      <c r="D2" s="132"/>
      <c r="E2" s="132"/>
      <c r="F2" s="132"/>
      <c r="G2" s="132"/>
      <c r="H2" s="132"/>
      <c r="I2" s="132"/>
      <c r="J2" s="132"/>
      <c r="K2" s="132"/>
      <c r="L2" s="132"/>
      <c r="M2" s="132"/>
      <c r="N2" s="132"/>
      <c r="O2" s="132"/>
    </row>
    <row r="3" spans="2:15" customFormat="1" ht="15" customHeight="1" x14ac:dyDescent="0.2">
      <c r="B3" s="131" t="s">
        <v>1</v>
      </c>
      <c r="C3" s="131"/>
      <c r="D3" s="131"/>
      <c r="E3" s="131"/>
      <c r="F3" s="131"/>
      <c r="G3" s="131"/>
      <c r="H3" s="131"/>
      <c r="I3" s="131"/>
      <c r="J3" s="131"/>
      <c r="K3" s="131"/>
      <c r="L3" s="131"/>
      <c r="M3" s="131"/>
      <c r="N3" s="131"/>
      <c r="O3" s="131"/>
    </row>
    <row r="4" spans="2:15" s="8" customFormat="1" ht="17.25" x14ac:dyDescent="0.25">
      <c r="B4" s="9" t="s">
        <v>2</v>
      </c>
      <c r="C4" s="10">
        <v>2013</v>
      </c>
      <c r="D4" s="10">
        <v>2014</v>
      </c>
      <c r="E4" s="10">
        <v>2015</v>
      </c>
      <c r="F4" s="10">
        <v>2016</v>
      </c>
      <c r="G4" s="10">
        <v>2017</v>
      </c>
      <c r="H4" s="10">
        <v>2018</v>
      </c>
      <c r="I4" s="10">
        <v>2019</v>
      </c>
      <c r="J4" s="10">
        <v>2020</v>
      </c>
      <c r="K4" s="10">
        <v>2021</v>
      </c>
      <c r="L4" s="9">
        <v>2022</v>
      </c>
      <c r="M4" s="9">
        <v>2023</v>
      </c>
      <c r="N4" s="9">
        <v>2024</v>
      </c>
      <c r="O4" s="9" t="s">
        <v>475</v>
      </c>
    </row>
    <row r="5" spans="2:15" s="24" customFormat="1" x14ac:dyDescent="0.2">
      <c r="B5" s="114" t="s">
        <v>3</v>
      </c>
      <c r="C5" s="23"/>
      <c r="D5" s="23"/>
      <c r="E5" s="23"/>
      <c r="F5" s="23"/>
      <c r="G5" s="23"/>
      <c r="H5" s="23"/>
      <c r="I5" s="23"/>
      <c r="J5" s="23"/>
      <c r="K5" s="23"/>
      <c r="L5" s="23"/>
      <c r="M5" s="23"/>
      <c r="N5" s="23"/>
      <c r="O5" s="23"/>
    </row>
    <row r="6" spans="2:15" x14ac:dyDescent="0.2">
      <c r="B6" s="38" t="s">
        <v>81</v>
      </c>
      <c r="C6" s="39">
        <v>75164</v>
      </c>
      <c r="D6" s="39">
        <v>87469</v>
      </c>
      <c r="E6" s="39">
        <v>103643</v>
      </c>
      <c r="F6" s="39">
        <v>123276</v>
      </c>
      <c r="G6" s="39">
        <v>158658</v>
      </c>
      <c r="H6" s="39">
        <v>167876</v>
      </c>
      <c r="I6" s="39">
        <v>183759</v>
      </c>
      <c r="J6" s="39">
        <v>193798</v>
      </c>
      <c r="K6" s="39">
        <v>220649</v>
      </c>
      <c r="L6" s="39">
        <v>284525</v>
      </c>
      <c r="M6" s="39">
        <v>286367</v>
      </c>
      <c r="N6" s="39">
        <v>307653</v>
      </c>
      <c r="O6" s="39">
        <v>320406</v>
      </c>
    </row>
    <row r="7" spans="2:15" x14ac:dyDescent="0.2">
      <c r="B7" s="38" t="s">
        <v>82</v>
      </c>
      <c r="C7" s="39">
        <v>151200</v>
      </c>
      <c r="D7" s="39">
        <v>164428</v>
      </c>
      <c r="E7" s="39">
        <v>199646</v>
      </c>
      <c r="F7" s="39">
        <v>308671</v>
      </c>
      <c r="G7" s="39">
        <v>341828</v>
      </c>
      <c r="H7" s="39">
        <v>336267</v>
      </c>
      <c r="I7" s="39">
        <v>280549</v>
      </c>
      <c r="J7" s="39">
        <v>290369</v>
      </c>
      <c r="K7" s="39">
        <v>398543</v>
      </c>
      <c r="L7" s="39">
        <v>630941</v>
      </c>
      <c r="M7" s="39">
        <v>332212</v>
      </c>
      <c r="N7" s="39">
        <v>316530</v>
      </c>
      <c r="O7" s="39">
        <v>352652</v>
      </c>
    </row>
    <row r="8" spans="2:15" x14ac:dyDescent="0.2">
      <c r="B8" s="38" t="s">
        <v>83</v>
      </c>
      <c r="C8" s="39">
        <v>25568</v>
      </c>
      <c r="D8" s="39">
        <v>43810</v>
      </c>
      <c r="E8" s="39">
        <v>80582</v>
      </c>
      <c r="F8" s="39">
        <v>74813</v>
      </c>
      <c r="G8" s="39">
        <v>78804</v>
      </c>
      <c r="H8" s="39">
        <v>78638</v>
      </c>
      <c r="I8" s="39">
        <v>87748</v>
      </c>
      <c r="J8" s="39">
        <v>83792</v>
      </c>
      <c r="K8" s="39">
        <v>123414</v>
      </c>
      <c r="L8" s="39">
        <v>139330</v>
      </c>
      <c r="M8" s="39">
        <v>94793</v>
      </c>
      <c r="N8" s="39">
        <v>96380</v>
      </c>
      <c r="O8" s="39">
        <v>144724</v>
      </c>
    </row>
    <row r="9" spans="2:15" x14ac:dyDescent="0.2">
      <c r="B9" s="38" t="s">
        <v>84</v>
      </c>
      <c r="C9" s="39">
        <v>25762</v>
      </c>
      <c r="D9" s="39">
        <v>14831</v>
      </c>
      <c r="E9" s="39">
        <v>17591</v>
      </c>
      <c r="F9" s="39">
        <v>20289</v>
      </c>
      <c r="G9" s="39">
        <v>24048</v>
      </c>
      <c r="H9" s="39">
        <v>28255</v>
      </c>
      <c r="I9" s="39">
        <v>31687</v>
      </c>
      <c r="J9" s="39">
        <v>30663</v>
      </c>
      <c r="K9" s="39">
        <v>35538</v>
      </c>
      <c r="L9" s="39">
        <v>32728</v>
      </c>
      <c r="M9" s="39">
        <v>37444</v>
      </c>
      <c r="N9" s="39">
        <v>30380</v>
      </c>
      <c r="O9" s="39">
        <v>34152</v>
      </c>
    </row>
    <row r="10" spans="2:15" x14ac:dyDescent="0.2">
      <c r="B10" s="38" t="s">
        <v>85</v>
      </c>
      <c r="C10" s="39">
        <v>108503</v>
      </c>
      <c r="D10" s="39">
        <v>196950</v>
      </c>
      <c r="E10" s="39">
        <v>359740</v>
      </c>
      <c r="F10" s="39">
        <v>432933</v>
      </c>
      <c r="G10" s="39">
        <v>525901</v>
      </c>
      <c r="H10" s="39">
        <v>772110</v>
      </c>
      <c r="I10" s="39">
        <v>497961</v>
      </c>
      <c r="J10" s="39">
        <v>702852</v>
      </c>
      <c r="K10" s="39">
        <v>663891</v>
      </c>
      <c r="L10" s="39">
        <v>1131213</v>
      </c>
      <c r="M10" s="39">
        <v>1131988</v>
      </c>
      <c r="N10" s="39">
        <v>1074504</v>
      </c>
      <c r="O10" s="39">
        <v>1288413</v>
      </c>
    </row>
    <row r="11" spans="2:15" x14ac:dyDescent="0.2">
      <c r="B11" s="38" t="s">
        <v>86</v>
      </c>
      <c r="C11" s="25"/>
      <c r="D11" s="25"/>
      <c r="E11" s="25"/>
      <c r="F11" s="25"/>
      <c r="G11" s="25"/>
      <c r="H11" s="25"/>
      <c r="I11" s="25"/>
      <c r="J11" s="25"/>
      <c r="K11" s="25"/>
      <c r="L11" s="25"/>
      <c r="M11" s="25"/>
      <c r="N11" s="25"/>
      <c r="O11" s="25"/>
    </row>
    <row r="12" spans="2:15" x14ac:dyDescent="0.2">
      <c r="B12" s="38" t="s">
        <v>43</v>
      </c>
      <c r="C12" s="39">
        <v>980866</v>
      </c>
      <c r="D12" s="39">
        <v>1063637</v>
      </c>
      <c r="E12" s="39">
        <v>1189962</v>
      </c>
      <c r="F12" s="39">
        <v>1282031</v>
      </c>
      <c r="G12" s="39">
        <v>1567654</v>
      </c>
      <c r="H12" s="39">
        <v>1566548</v>
      </c>
      <c r="I12" s="39">
        <v>1921778</v>
      </c>
      <c r="J12" s="39">
        <v>2878921</v>
      </c>
      <c r="K12" s="39">
        <v>2779151</v>
      </c>
      <c r="L12" s="39">
        <v>3845386</v>
      </c>
      <c r="M12" s="39">
        <v>5560011</v>
      </c>
      <c r="N12" s="39">
        <v>7040763</v>
      </c>
      <c r="O12" s="39">
        <v>7064009</v>
      </c>
    </row>
    <row r="13" spans="2:15" x14ac:dyDescent="0.2">
      <c r="B13" s="40" t="s">
        <v>44</v>
      </c>
      <c r="C13" s="39">
        <v>398394</v>
      </c>
      <c r="D13" s="39">
        <v>262049</v>
      </c>
      <c r="E13" s="39">
        <v>325001</v>
      </c>
      <c r="F13" s="39">
        <v>227517</v>
      </c>
      <c r="G13" s="39">
        <v>428452</v>
      </c>
      <c r="H13" s="39">
        <v>447299</v>
      </c>
      <c r="I13" s="39">
        <v>621407</v>
      </c>
      <c r="J13" s="39">
        <v>777239</v>
      </c>
      <c r="K13" s="39">
        <v>577516</v>
      </c>
      <c r="L13" s="39">
        <v>624935</v>
      </c>
      <c r="M13" s="39">
        <v>1813971</v>
      </c>
      <c r="N13" s="39">
        <v>2626152</v>
      </c>
      <c r="O13" s="39">
        <v>2309746</v>
      </c>
    </row>
    <row r="14" spans="2:15" x14ac:dyDescent="0.2">
      <c r="B14" s="40" t="s">
        <v>87</v>
      </c>
      <c r="C14" s="39">
        <v>514241</v>
      </c>
      <c r="D14" s="39">
        <v>718972</v>
      </c>
      <c r="E14" s="39">
        <v>741493</v>
      </c>
      <c r="F14" s="39">
        <v>937305</v>
      </c>
      <c r="G14" s="39">
        <v>1022461</v>
      </c>
      <c r="H14" s="39">
        <v>1008509</v>
      </c>
      <c r="I14" s="39">
        <v>1202157</v>
      </c>
      <c r="J14" s="39">
        <v>2010434</v>
      </c>
      <c r="K14" s="39">
        <v>2084542</v>
      </c>
      <c r="L14" s="39">
        <v>3100646</v>
      </c>
      <c r="M14" s="39">
        <v>3614519</v>
      </c>
      <c r="N14" s="39">
        <v>4255187</v>
      </c>
      <c r="O14" s="39">
        <v>4585853</v>
      </c>
    </row>
    <row r="15" spans="2:15" x14ac:dyDescent="0.2">
      <c r="B15" s="40" t="s">
        <v>21</v>
      </c>
      <c r="C15" s="39">
        <v>68231</v>
      </c>
      <c r="D15" s="39">
        <v>82616</v>
      </c>
      <c r="E15" s="39">
        <v>123468</v>
      </c>
      <c r="F15" s="39">
        <v>117209</v>
      </c>
      <c r="G15" s="39">
        <v>116741</v>
      </c>
      <c r="H15" s="39">
        <v>110740</v>
      </c>
      <c r="I15" s="39">
        <v>98214</v>
      </c>
      <c r="J15" s="39">
        <v>91247</v>
      </c>
      <c r="K15" s="39">
        <v>117094</v>
      </c>
      <c r="L15" s="39">
        <v>119805</v>
      </c>
      <c r="M15" s="39">
        <v>131521</v>
      </c>
      <c r="N15" s="39">
        <v>159424</v>
      </c>
      <c r="O15" s="39">
        <v>168409</v>
      </c>
    </row>
    <row r="16" spans="2:15" x14ac:dyDescent="0.2">
      <c r="B16" s="38" t="s">
        <v>8</v>
      </c>
      <c r="C16" s="39">
        <v>2547662</v>
      </c>
      <c r="D16" s="39">
        <v>2776488</v>
      </c>
      <c r="E16" s="39">
        <v>3477653</v>
      </c>
      <c r="F16" s="39">
        <v>4205719</v>
      </c>
      <c r="G16" s="39">
        <v>4890778</v>
      </c>
      <c r="H16" s="39">
        <v>5755754</v>
      </c>
      <c r="I16" s="39">
        <v>6014952</v>
      </c>
      <c r="J16" s="39">
        <v>6765556</v>
      </c>
      <c r="K16" s="39">
        <v>8208011</v>
      </c>
      <c r="L16" s="39">
        <v>8397208</v>
      </c>
      <c r="M16" s="39">
        <v>8354232</v>
      </c>
      <c r="N16" s="39">
        <v>8704712</v>
      </c>
      <c r="O16" s="39">
        <v>10654542</v>
      </c>
    </row>
    <row r="17" spans="2:15" x14ac:dyDescent="0.2">
      <c r="B17" s="40" t="s">
        <v>88</v>
      </c>
      <c r="C17" s="39">
        <v>45008</v>
      </c>
      <c r="D17" s="39">
        <v>42580</v>
      </c>
      <c r="E17" s="39">
        <v>19029</v>
      </c>
      <c r="F17" s="39">
        <v>20063</v>
      </c>
      <c r="G17" s="39">
        <v>24711</v>
      </c>
      <c r="H17" s="39">
        <v>33585</v>
      </c>
      <c r="I17" s="39">
        <v>26885</v>
      </c>
      <c r="J17" s="39">
        <v>27418</v>
      </c>
      <c r="K17" s="39">
        <v>29701</v>
      </c>
      <c r="L17" s="39">
        <v>34252</v>
      </c>
      <c r="M17" s="39">
        <v>30333</v>
      </c>
      <c r="N17" s="39">
        <v>46367</v>
      </c>
      <c r="O17" s="39">
        <v>55984</v>
      </c>
    </row>
    <row r="18" spans="2:15" x14ac:dyDescent="0.2">
      <c r="B18" s="40" t="s">
        <v>89</v>
      </c>
      <c r="C18" s="39">
        <v>489383</v>
      </c>
      <c r="D18" s="39">
        <v>531878</v>
      </c>
      <c r="E18" s="39">
        <v>605893</v>
      </c>
      <c r="F18" s="39">
        <v>707018</v>
      </c>
      <c r="G18" s="39">
        <v>864011</v>
      </c>
      <c r="H18" s="39">
        <v>1037776</v>
      </c>
      <c r="I18" s="39">
        <v>996307</v>
      </c>
      <c r="J18" s="39">
        <v>1077666</v>
      </c>
      <c r="K18" s="39">
        <v>1543965</v>
      </c>
      <c r="L18" s="39">
        <v>921837</v>
      </c>
      <c r="M18" s="39">
        <v>867387</v>
      </c>
      <c r="N18" s="39">
        <v>920525</v>
      </c>
      <c r="O18" s="39">
        <v>1105368</v>
      </c>
    </row>
    <row r="19" spans="2:15" x14ac:dyDescent="0.2">
      <c r="B19" s="40" t="s">
        <v>90</v>
      </c>
      <c r="C19" s="39">
        <v>2013271</v>
      </c>
      <c r="D19" s="39">
        <v>2202030</v>
      </c>
      <c r="E19" s="39">
        <v>2852731</v>
      </c>
      <c r="F19" s="39">
        <v>3478638</v>
      </c>
      <c r="G19" s="39">
        <v>4002056</v>
      </c>
      <c r="H19" s="39">
        <v>4684393</v>
      </c>
      <c r="I19" s="39">
        <v>4991760</v>
      </c>
      <c r="J19" s="39">
        <v>5660472</v>
      </c>
      <c r="K19" s="39">
        <v>6634345</v>
      </c>
      <c r="L19" s="39">
        <v>7441119</v>
      </c>
      <c r="M19" s="39">
        <v>7456513</v>
      </c>
      <c r="N19" s="39">
        <v>7737820</v>
      </c>
      <c r="O19" s="39">
        <v>9493190</v>
      </c>
    </row>
    <row r="20" spans="2:15" x14ac:dyDescent="0.2">
      <c r="B20" s="38" t="s">
        <v>91</v>
      </c>
      <c r="C20" s="39">
        <v>413542</v>
      </c>
      <c r="D20" s="39">
        <v>508326</v>
      </c>
      <c r="E20" s="39">
        <v>269706</v>
      </c>
      <c r="F20" s="39">
        <v>234850</v>
      </c>
      <c r="G20" s="39">
        <v>237169</v>
      </c>
      <c r="H20" s="39">
        <v>340216</v>
      </c>
      <c r="I20" s="39">
        <v>722664</v>
      </c>
      <c r="J20" s="39">
        <v>779487</v>
      </c>
      <c r="K20" s="39">
        <v>898233</v>
      </c>
      <c r="L20" s="39">
        <v>1423015</v>
      </c>
      <c r="M20" s="39">
        <v>1476282</v>
      </c>
      <c r="N20" s="39">
        <v>1480041</v>
      </c>
      <c r="O20" s="39">
        <v>1555572</v>
      </c>
    </row>
    <row r="21" spans="2:15" s="24" customFormat="1" x14ac:dyDescent="0.2">
      <c r="B21" s="48" t="s">
        <v>92</v>
      </c>
      <c r="C21" s="37">
        <v>4328266</v>
      </c>
      <c r="D21" s="37">
        <v>4855940</v>
      </c>
      <c r="E21" s="37">
        <v>5698522</v>
      </c>
      <c r="F21" s="37">
        <v>6682581</v>
      </c>
      <c r="G21" s="37">
        <v>7824839</v>
      </c>
      <c r="H21" s="37">
        <v>9045664</v>
      </c>
      <c r="I21" s="37">
        <v>9741099</v>
      </c>
      <c r="J21" s="37">
        <v>11725438</v>
      </c>
      <c r="K21" s="37">
        <v>13327430</v>
      </c>
      <c r="L21" s="37">
        <v>15884345</v>
      </c>
      <c r="M21" s="37">
        <v>17273329</v>
      </c>
      <c r="N21" s="37">
        <v>19050964</v>
      </c>
      <c r="O21" s="37">
        <v>21414470</v>
      </c>
    </row>
    <row r="22" spans="2:15" s="24" customFormat="1" x14ac:dyDescent="0.2">
      <c r="B22" s="114" t="s">
        <v>12</v>
      </c>
      <c r="C22" s="23"/>
      <c r="D22" s="23"/>
      <c r="E22" s="23"/>
      <c r="F22" s="23"/>
      <c r="G22" s="23"/>
      <c r="H22" s="23"/>
      <c r="I22" s="23"/>
      <c r="J22" s="23"/>
      <c r="K22" s="23"/>
      <c r="L22" s="23"/>
      <c r="M22" s="23"/>
      <c r="N22" s="23"/>
      <c r="O22" s="23"/>
    </row>
    <row r="23" spans="2:15" x14ac:dyDescent="0.2">
      <c r="B23" s="38" t="s">
        <v>333</v>
      </c>
      <c r="C23" s="39">
        <v>444945</v>
      </c>
      <c r="D23" s="39">
        <v>528661</v>
      </c>
      <c r="E23" s="39">
        <v>608898</v>
      </c>
      <c r="F23" s="39">
        <v>716963</v>
      </c>
      <c r="G23" s="39">
        <v>850931</v>
      </c>
      <c r="H23" s="39">
        <v>1002594</v>
      </c>
      <c r="I23" s="39">
        <v>1126850</v>
      </c>
      <c r="J23" s="39">
        <v>1258773</v>
      </c>
      <c r="K23" s="39">
        <v>1452953</v>
      </c>
      <c r="L23" s="39">
        <v>1785317</v>
      </c>
      <c r="M23" s="39">
        <v>1871976</v>
      </c>
      <c r="N23" s="39">
        <v>2145164</v>
      </c>
      <c r="O23" s="39">
        <v>2464767</v>
      </c>
    </row>
    <row r="24" spans="2:15" x14ac:dyDescent="0.2">
      <c r="B24" s="38" t="s">
        <v>93</v>
      </c>
      <c r="C24" s="39">
        <v>272753</v>
      </c>
      <c r="D24" s="39">
        <v>339458</v>
      </c>
      <c r="E24" s="39">
        <v>389293</v>
      </c>
      <c r="F24" s="39">
        <v>405152</v>
      </c>
      <c r="G24" s="39">
        <v>425822</v>
      </c>
      <c r="H24" s="39">
        <v>461546</v>
      </c>
      <c r="I24" s="39">
        <v>442406</v>
      </c>
      <c r="J24" s="39">
        <v>624017</v>
      </c>
      <c r="K24" s="39">
        <v>771716</v>
      </c>
      <c r="L24" s="39">
        <v>848973</v>
      </c>
      <c r="M24" s="39">
        <v>902327</v>
      </c>
      <c r="N24" s="39">
        <v>1008869</v>
      </c>
      <c r="O24" s="39">
        <v>1221796</v>
      </c>
    </row>
    <row r="25" spans="2:15" x14ac:dyDescent="0.2">
      <c r="B25" s="40" t="s">
        <v>94</v>
      </c>
      <c r="C25" s="39">
        <v>22321</v>
      </c>
      <c r="D25" s="39">
        <v>11629</v>
      </c>
      <c r="E25" s="39">
        <v>9539</v>
      </c>
      <c r="F25" s="39">
        <v>8923</v>
      </c>
      <c r="G25" s="39">
        <v>16193</v>
      </c>
      <c r="H25" s="39">
        <v>22496</v>
      </c>
      <c r="I25" s="39">
        <v>17040</v>
      </c>
      <c r="J25" s="39">
        <v>21764</v>
      </c>
      <c r="K25" s="39">
        <v>24400</v>
      </c>
      <c r="L25" s="39">
        <v>19009</v>
      </c>
      <c r="M25" s="39">
        <v>23165</v>
      </c>
      <c r="N25" s="39">
        <v>22904</v>
      </c>
      <c r="O25" s="39">
        <v>32955</v>
      </c>
    </row>
    <row r="26" spans="2:15" x14ac:dyDescent="0.2">
      <c r="B26" s="40" t="s">
        <v>95</v>
      </c>
      <c r="C26" s="39">
        <v>24754</v>
      </c>
      <c r="D26" s="39">
        <v>34441</v>
      </c>
      <c r="E26" s="39">
        <v>44182</v>
      </c>
      <c r="F26" s="39">
        <v>41661</v>
      </c>
      <c r="G26" s="39">
        <v>46843</v>
      </c>
      <c r="H26" s="39">
        <v>45295</v>
      </c>
      <c r="I26" s="39">
        <v>43876</v>
      </c>
      <c r="J26" s="39">
        <v>50645</v>
      </c>
      <c r="K26" s="39">
        <v>47706</v>
      </c>
      <c r="L26" s="39">
        <v>60762</v>
      </c>
      <c r="M26" s="39">
        <v>79152</v>
      </c>
      <c r="N26" s="39">
        <v>69970</v>
      </c>
      <c r="O26" s="39">
        <v>98496</v>
      </c>
    </row>
    <row r="27" spans="2:15" x14ac:dyDescent="0.2">
      <c r="B27" s="40" t="s">
        <v>96</v>
      </c>
      <c r="C27" s="39">
        <v>219966</v>
      </c>
      <c r="D27" s="39">
        <v>282722</v>
      </c>
      <c r="E27" s="39">
        <v>326926</v>
      </c>
      <c r="F27" s="39">
        <v>347005</v>
      </c>
      <c r="G27" s="39">
        <v>353876</v>
      </c>
      <c r="H27" s="39">
        <v>357680</v>
      </c>
      <c r="I27" s="39">
        <v>371203</v>
      </c>
      <c r="J27" s="39">
        <v>536110</v>
      </c>
      <c r="K27" s="39">
        <v>675440</v>
      </c>
      <c r="L27" s="39">
        <v>711544</v>
      </c>
      <c r="M27" s="39">
        <v>757898</v>
      </c>
      <c r="N27" s="39">
        <v>874468</v>
      </c>
      <c r="O27" s="39">
        <v>1039476</v>
      </c>
    </row>
    <row r="28" spans="2:15" x14ac:dyDescent="0.2">
      <c r="B28" s="40" t="s">
        <v>97</v>
      </c>
      <c r="C28" s="39">
        <v>5713</v>
      </c>
      <c r="D28" s="39">
        <v>10667</v>
      </c>
      <c r="E28" s="39">
        <v>8645</v>
      </c>
      <c r="F28" s="39">
        <v>7563</v>
      </c>
      <c r="G28" s="39">
        <v>8910</v>
      </c>
      <c r="H28" s="39">
        <v>36075</v>
      </c>
      <c r="I28" s="39">
        <v>10287</v>
      </c>
      <c r="J28" s="39">
        <v>15498</v>
      </c>
      <c r="K28" s="39">
        <v>24170</v>
      </c>
      <c r="L28" s="39">
        <v>57659</v>
      </c>
      <c r="M28" s="39">
        <v>42112</v>
      </c>
      <c r="N28" s="39">
        <v>41528</v>
      </c>
      <c r="O28" s="39">
        <v>50869</v>
      </c>
    </row>
    <row r="29" spans="2:15" x14ac:dyDescent="0.2">
      <c r="B29" s="38" t="s">
        <v>98</v>
      </c>
      <c r="C29" s="39">
        <v>2980394</v>
      </c>
      <c r="D29" s="39">
        <v>3301517</v>
      </c>
      <c r="E29" s="39">
        <v>3901124</v>
      </c>
      <c r="F29" s="39">
        <v>4672937</v>
      </c>
      <c r="G29" s="39">
        <v>5566871</v>
      </c>
      <c r="H29" s="39">
        <v>6432665</v>
      </c>
      <c r="I29" s="39">
        <v>6902028</v>
      </c>
      <c r="J29" s="39">
        <v>8349267</v>
      </c>
      <c r="K29" s="39">
        <v>9465164</v>
      </c>
      <c r="L29" s="39">
        <v>11209876</v>
      </c>
      <c r="M29" s="39">
        <v>12405043</v>
      </c>
      <c r="N29" s="39">
        <v>13750810</v>
      </c>
      <c r="O29" s="39">
        <v>15185265</v>
      </c>
    </row>
    <row r="30" spans="2:15" x14ac:dyDescent="0.2">
      <c r="B30" s="40" t="s">
        <v>95</v>
      </c>
      <c r="C30" s="39">
        <v>26422</v>
      </c>
      <c r="D30" s="39">
        <v>30513</v>
      </c>
      <c r="E30" s="39">
        <v>29150</v>
      </c>
      <c r="F30" s="39">
        <v>16419</v>
      </c>
      <c r="G30" s="39">
        <v>27973</v>
      </c>
      <c r="H30" s="39">
        <v>75433</v>
      </c>
      <c r="I30" s="39">
        <v>71846</v>
      </c>
      <c r="J30" s="39">
        <v>69628</v>
      </c>
      <c r="K30" s="39">
        <v>122397</v>
      </c>
      <c r="L30" s="39">
        <v>128037</v>
      </c>
      <c r="M30" s="39">
        <v>614474</v>
      </c>
      <c r="N30" s="39">
        <v>1065702</v>
      </c>
      <c r="O30" s="39">
        <v>1172030</v>
      </c>
    </row>
    <row r="31" spans="2:15" x14ac:dyDescent="0.2">
      <c r="B31" s="40" t="s">
        <v>96</v>
      </c>
      <c r="C31" s="39">
        <v>2574215</v>
      </c>
      <c r="D31" s="39">
        <v>2848402</v>
      </c>
      <c r="E31" s="39">
        <v>3342224</v>
      </c>
      <c r="F31" s="39">
        <v>4046935</v>
      </c>
      <c r="G31" s="39">
        <v>4872014</v>
      </c>
      <c r="H31" s="39">
        <v>5596536</v>
      </c>
      <c r="I31" s="39">
        <v>6047243</v>
      </c>
      <c r="J31" s="39">
        <v>7318638</v>
      </c>
      <c r="K31" s="39">
        <v>8179010</v>
      </c>
      <c r="L31" s="39">
        <v>9043455</v>
      </c>
      <c r="M31" s="39">
        <v>9827026</v>
      </c>
      <c r="N31" s="39">
        <v>10735000</v>
      </c>
      <c r="O31" s="39">
        <v>11805423</v>
      </c>
    </row>
    <row r="32" spans="2:15" x14ac:dyDescent="0.2">
      <c r="B32" s="40" t="s">
        <v>97</v>
      </c>
      <c r="C32" s="39">
        <v>379757</v>
      </c>
      <c r="D32" s="39">
        <v>422601</v>
      </c>
      <c r="E32" s="39">
        <v>529750</v>
      </c>
      <c r="F32" s="39">
        <v>609584</v>
      </c>
      <c r="G32" s="39">
        <v>666884</v>
      </c>
      <c r="H32" s="39">
        <v>760696</v>
      </c>
      <c r="I32" s="39">
        <v>782939</v>
      </c>
      <c r="J32" s="39">
        <v>961001</v>
      </c>
      <c r="K32" s="39">
        <v>1163757</v>
      </c>
      <c r="L32" s="39">
        <v>2038383</v>
      </c>
      <c r="M32" s="39">
        <v>1963543</v>
      </c>
      <c r="N32" s="39">
        <v>1950108</v>
      </c>
      <c r="O32" s="39">
        <v>2207813</v>
      </c>
    </row>
    <row r="33" spans="1:15" x14ac:dyDescent="0.2">
      <c r="B33" s="38" t="s">
        <v>61</v>
      </c>
      <c r="C33" s="39">
        <v>239441</v>
      </c>
      <c r="D33" s="39">
        <v>283758</v>
      </c>
      <c r="E33" s="39">
        <v>377930</v>
      </c>
      <c r="F33" s="39">
        <v>418504</v>
      </c>
      <c r="G33" s="39">
        <v>417328</v>
      </c>
      <c r="H33" s="39">
        <v>442584</v>
      </c>
      <c r="I33" s="39">
        <v>481784</v>
      </c>
      <c r="J33" s="39">
        <v>653149</v>
      </c>
      <c r="K33" s="39">
        <v>710467</v>
      </c>
      <c r="L33" s="39">
        <v>634503</v>
      </c>
      <c r="M33" s="39">
        <v>430549</v>
      </c>
      <c r="N33" s="39">
        <v>428887</v>
      </c>
      <c r="O33" s="39">
        <v>556283</v>
      </c>
    </row>
    <row r="34" spans="1:15" x14ac:dyDescent="0.2">
      <c r="B34" s="40" t="s">
        <v>99</v>
      </c>
      <c r="C34" s="39">
        <v>127460</v>
      </c>
      <c r="D34" s="39">
        <v>145315</v>
      </c>
      <c r="E34" s="39">
        <v>182212</v>
      </c>
      <c r="F34" s="39">
        <v>206131</v>
      </c>
      <c r="G34" s="39">
        <v>254942</v>
      </c>
      <c r="H34" s="39">
        <v>268771</v>
      </c>
      <c r="I34" s="39">
        <v>294479</v>
      </c>
      <c r="J34" s="39">
        <v>455177</v>
      </c>
      <c r="K34" s="39">
        <v>550927</v>
      </c>
      <c r="L34" s="39">
        <v>362071</v>
      </c>
      <c r="M34" s="39">
        <v>265126</v>
      </c>
      <c r="N34" s="39">
        <v>286066</v>
      </c>
      <c r="O34" s="39">
        <v>380524</v>
      </c>
    </row>
    <row r="35" spans="1:15" x14ac:dyDescent="0.2">
      <c r="B35" s="40" t="s">
        <v>100</v>
      </c>
      <c r="C35" s="39">
        <v>111981</v>
      </c>
      <c r="D35" s="39">
        <v>138443</v>
      </c>
      <c r="E35" s="39">
        <v>195717</v>
      </c>
      <c r="F35" s="39">
        <v>212374</v>
      </c>
      <c r="G35" s="39">
        <v>162385</v>
      </c>
      <c r="H35" s="39">
        <v>173813</v>
      </c>
      <c r="I35" s="39">
        <v>187305</v>
      </c>
      <c r="J35" s="39">
        <v>197972</v>
      </c>
      <c r="K35" s="39">
        <v>159540</v>
      </c>
      <c r="L35" s="39">
        <v>272432</v>
      </c>
      <c r="M35" s="39">
        <v>165423</v>
      </c>
      <c r="N35" s="39">
        <v>142821</v>
      </c>
      <c r="O35" s="39">
        <v>175758</v>
      </c>
    </row>
    <row r="36" spans="1:15" x14ac:dyDescent="0.2">
      <c r="B36" s="38" t="s">
        <v>63</v>
      </c>
      <c r="C36" s="39">
        <v>390732</v>
      </c>
      <c r="D36" s="39">
        <v>402545</v>
      </c>
      <c r="E36" s="39">
        <v>421277</v>
      </c>
      <c r="F36" s="39">
        <v>469025</v>
      </c>
      <c r="G36" s="39">
        <v>563888</v>
      </c>
      <c r="H36" s="39">
        <v>706274</v>
      </c>
      <c r="I36" s="39">
        <v>788030</v>
      </c>
      <c r="J36" s="39">
        <v>840232</v>
      </c>
      <c r="K36" s="39">
        <v>927129</v>
      </c>
      <c r="L36" s="39">
        <v>1405676</v>
      </c>
      <c r="M36" s="39">
        <v>1663434</v>
      </c>
      <c r="N36" s="39">
        <v>1717233</v>
      </c>
      <c r="O36" s="39">
        <v>1986359</v>
      </c>
    </row>
    <row r="37" spans="1:15" s="24" customFormat="1" x14ac:dyDescent="0.2">
      <c r="B37" s="115" t="s">
        <v>92</v>
      </c>
      <c r="C37" s="116">
        <v>4328266</v>
      </c>
      <c r="D37" s="116">
        <v>4855940</v>
      </c>
      <c r="E37" s="116">
        <v>5698522</v>
      </c>
      <c r="F37" s="116">
        <v>6682581</v>
      </c>
      <c r="G37" s="116">
        <v>7824839</v>
      </c>
      <c r="H37" s="116">
        <v>9045664</v>
      </c>
      <c r="I37" s="116">
        <v>9741099</v>
      </c>
      <c r="J37" s="116">
        <v>11725438</v>
      </c>
      <c r="K37" s="116">
        <v>13327430</v>
      </c>
      <c r="L37" s="116">
        <v>15884345</v>
      </c>
      <c r="M37" s="116">
        <v>17273329</v>
      </c>
      <c r="N37" s="116">
        <v>19050964</v>
      </c>
      <c r="O37" s="116">
        <v>21414470</v>
      </c>
    </row>
    <row r="38" spans="1:15" x14ac:dyDescent="0.2">
      <c r="B38" s="38"/>
      <c r="C38" s="39"/>
      <c r="D38" s="39"/>
      <c r="E38" s="39"/>
      <c r="F38" s="39"/>
      <c r="G38" s="39"/>
      <c r="H38" s="39"/>
      <c r="I38" s="39"/>
      <c r="J38" s="39"/>
      <c r="K38" s="39"/>
      <c r="L38" s="39"/>
      <c r="M38" s="25"/>
      <c r="N38" s="25"/>
      <c r="O38" s="25"/>
    </row>
    <row r="39" spans="1:15" x14ac:dyDescent="0.2">
      <c r="A39" s="38" t="s">
        <v>362</v>
      </c>
      <c r="B39" s="31" t="s">
        <v>363</v>
      </c>
    </row>
    <row r="40" spans="1:15" x14ac:dyDescent="0.2">
      <c r="A40" s="38" t="s">
        <v>101</v>
      </c>
    </row>
    <row r="41" spans="1:15" x14ac:dyDescent="0.2">
      <c r="A41" s="38"/>
    </row>
    <row r="42" spans="1:15" x14ac:dyDescent="0.2">
      <c r="A42" s="42" t="s">
        <v>403</v>
      </c>
    </row>
    <row r="43" spans="1:15" x14ac:dyDescent="0.2">
      <c r="A43" s="38" t="s">
        <v>354</v>
      </c>
      <c r="B43" s="50"/>
    </row>
  </sheetData>
  <mergeCells count="2">
    <mergeCell ref="B3:O3"/>
    <mergeCell ref="B2:O2"/>
  </mergeCells>
  <phoneticPr fontId="3" type="noConversion"/>
  <pageMargins left="0.7" right="0.7" top="0.75" bottom="0.75" header="0.3" footer="0.3"/>
  <pageSetup paperSize="8" orientation="landscape" r:id="rId1"/>
  <headerFooter>
    <oddHeader>&amp;L&amp;"Calibri"&amp;10&amp;K000000 [Limited Sharing]&amp;1#_x000D_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ED9CE-02A7-469C-A392-64D11E8DC8EC}">
  <sheetPr codeName="Sheet4">
    <tabColor theme="3"/>
  </sheetPr>
  <dimension ref="A1:R33"/>
  <sheetViews>
    <sheetView workbookViewId="0">
      <pane xSplit="2" ySplit="4" topLeftCell="C5" activePane="bottomRight" state="frozen"/>
      <selection activeCell="K10" sqref="K10"/>
      <selection pane="topRight" activeCell="K10" sqref="K10"/>
      <selection pane="bottomLeft" activeCell="K10" sqref="K10"/>
      <selection pane="bottomRight" activeCell="K10" sqref="K10"/>
    </sheetView>
  </sheetViews>
  <sheetFormatPr defaultRowHeight="12.75" x14ac:dyDescent="0.2"/>
  <cols>
    <col min="1" max="1" width="2.85546875" style="26" customWidth="1"/>
    <col min="2" max="2" width="40.5703125" style="31" customWidth="1"/>
    <col min="3" max="10" width="9.7109375" style="31" customWidth="1"/>
    <col min="11" max="17" width="7.85546875" style="31" customWidth="1"/>
    <col min="18" max="18" width="7.85546875" style="26" customWidth="1"/>
    <col min="19" max="16384" width="9.140625" style="26"/>
  </cols>
  <sheetData>
    <row r="1" spans="2:18" customFormat="1" ht="36" customHeight="1" x14ac:dyDescent="0.25">
      <c r="B1" s="20" t="s">
        <v>380</v>
      </c>
      <c r="C1" s="19"/>
      <c r="D1" s="19"/>
      <c r="E1" s="19"/>
      <c r="F1" s="19"/>
      <c r="G1" s="19"/>
      <c r="H1" s="19"/>
      <c r="I1" s="19"/>
      <c r="J1" s="19"/>
      <c r="K1" s="19"/>
      <c r="L1" s="19"/>
      <c r="M1" s="19"/>
      <c r="N1" s="19"/>
      <c r="O1" s="19"/>
      <c r="P1" s="98"/>
      <c r="Q1" s="98"/>
      <c r="R1" s="21" t="s">
        <v>385</v>
      </c>
    </row>
    <row r="2" spans="2:18" s="6" customFormat="1" ht="15" x14ac:dyDescent="0.25">
      <c r="B2" s="132" t="s">
        <v>334</v>
      </c>
      <c r="C2" s="132"/>
      <c r="D2" s="132"/>
      <c r="E2" s="132"/>
      <c r="F2" s="132"/>
      <c r="G2" s="132"/>
      <c r="H2" s="132"/>
      <c r="I2" s="132"/>
      <c r="J2" s="132"/>
      <c r="K2" s="132"/>
      <c r="L2" s="132"/>
      <c r="M2" s="132"/>
      <c r="N2" s="132"/>
      <c r="O2" s="132"/>
      <c r="P2" s="132"/>
      <c r="Q2" s="132"/>
      <c r="R2" s="132"/>
    </row>
    <row r="3" spans="2:18" customFormat="1" ht="15" x14ac:dyDescent="0.25">
      <c r="B3" s="130" t="s">
        <v>2</v>
      </c>
      <c r="C3" s="130" t="s">
        <v>1</v>
      </c>
      <c r="D3" s="130"/>
      <c r="E3" s="130"/>
      <c r="F3" s="130"/>
      <c r="G3" s="130"/>
      <c r="H3" s="130"/>
      <c r="I3" s="130"/>
      <c r="J3" s="135"/>
      <c r="K3" s="134" t="s">
        <v>102</v>
      </c>
      <c r="L3" s="130"/>
      <c r="M3" s="130"/>
      <c r="N3" s="130"/>
      <c r="O3" s="130"/>
      <c r="P3" s="130"/>
      <c r="Q3" s="130"/>
      <c r="R3" s="130"/>
    </row>
    <row r="4" spans="2:18" s="8" customFormat="1" ht="17.25" x14ac:dyDescent="0.25">
      <c r="B4" s="130"/>
      <c r="C4" s="10">
        <v>2018</v>
      </c>
      <c r="D4" s="10">
        <v>2019</v>
      </c>
      <c r="E4" s="10">
        <v>2020</v>
      </c>
      <c r="F4" s="10">
        <v>2021</v>
      </c>
      <c r="G4" s="9" t="s">
        <v>347</v>
      </c>
      <c r="H4" s="9" t="s">
        <v>350</v>
      </c>
      <c r="I4" s="9" t="s">
        <v>431</v>
      </c>
      <c r="J4" s="9" t="s">
        <v>457</v>
      </c>
      <c r="K4" s="71">
        <v>2018</v>
      </c>
      <c r="L4" s="10">
        <v>2019</v>
      </c>
      <c r="M4" s="10">
        <v>2020</v>
      </c>
      <c r="N4" s="9">
        <v>2021</v>
      </c>
      <c r="O4" s="9" t="s">
        <v>347</v>
      </c>
      <c r="P4" s="9" t="s">
        <v>350</v>
      </c>
      <c r="Q4" s="9" t="s">
        <v>431</v>
      </c>
      <c r="R4" s="9" t="s">
        <v>457</v>
      </c>
    </row>
    <row r="5" spans="2:18" s="24" customFormat="1" x14ac:dyDescent="0.2">
      <c r="B5" s="114" t="s">
        <v>93</v>
      </c>
      <c r="C5" s="23"/>
      <c r="D5" s="23"/>
      <c r="E5" s="23"/>
      <c r="F5" s="23"/>
      <c r="G5" s="23"/>
      <c r="H5" s="23"/>
      <c r="I5" s="23"/>
      <c r="J5" s="23"/>
      <c r="K5" s="23"/>
      <c r="L5" s="23"/>
      <c r="M5" s="23"/>
      <c r="N5" s="23"/>
      <c r="O5" s="23"/>
      <c r="P5" s="23"/>
      <c r="Q5" s="23"/>
    </row>
    <row r="6" spans="2:18" s="24" customFormat="1" x14ac:dyDescent="0.2">
      <c r="B6" s="53" t="s">
        <v>103</v>
      </c>
      <c r="C6" s="37">
        <v>543966</v>
      </c>
      <c r="D6" s="37">
        <v>528752</v>
      </c>
      <c r="E6" s="37">
        <v>696902</v>
      </c>
      <c r="F6" s="37">
        <v>889166</v>
      </c>
      <c r="G6" s="37">
        <v>1064037.0160000001</v>
      </c>
      <c r="H6" s="37">
        <v>1082481.4029999999</v>
      </c>
      <c r="I6" s="37">
        <v>1109543.878</v>
      </c>
      <c r="J6" s="37">
        <v>1347586.59</v>
      </c>
      <c r="K6" s="65">
        <f t="shared" ref="K6:N9" si="0">C6/C$19*100</f>
        <v>5.9519783194392275</v>
      </c>
      <c r="L6" s="65">
        <f t="shared" si="0"/>
        <v>5.3425860342550671</v>
      </c>
      <c r="M6" s="65">
        <f t="shared" si="0"/>
        <v>5.9089456890680836</v>
      </c>
      <c r="N6" s="65">
        <f t="shared" si="0"/>
        <v>6.6850555327415604</v>
      </c>
      <c r="O6" s="65">
        <f>G6/G$19*100</f>
        <v>6.5568189239323615</v>
      </c>
      <c r="P6" s="65">
        <f>H6/H$19*100</f>
        <v>6.5090307789768209</v>
      </c>
      <c r="Q6" s="65">
        <f>I6/I$19*100</f>
        <v>5.8232939403119239</v>
      </c>
      <c r="R6" s="65">
        <f>J6/J$19*100</f>
        <v>6.3768824357428571</v>
      </c>
    </row>
    <row r="7" spans="2:18" s="24" customFormat="1" x14ac:dyDescent="0.2">
      <c r="B7" s="114" t="s">
        <v>104</v>
      </c>
      <c r="C7" s="37">
        <f>SUM(C8:C12)</f>
        <v>2269487</v>
      </c>
      <c r="D7" s="37">
        <f>SUM(D8:D10,D12,30924)</f>
        <v>2475910</v>
      </c>
      <c r="E7" s="37">
        <f>SUM(E8:E10,15907,71407)</f>
        <v>3274510</v>
      </c>
      <c r="F7" s="37">
        <f>SUM(F8:F10,15149,95659)</f>
        <v>3891888</v>
      </c>
      <c r="G7" s="37">
        <f>SUM(G8:G10,15,G12)</f>
        <v>3821009.7489999998</v>
      </c>
      <c r="H7" s="37">
        <f>H8+H9+H12+31307+34</f>
        <v>4389648.8650000002</v>
      </c>
      <c r="I7" s="37">
        <f>I8+I9+I12+40586+20</f>
        <v>4618201.0070000002</v>
      </c>
      <c r="J7" s="37">
        <f>J8+J9+J12+51977+18</f>
        <v>5379677.4979999997</v>
      </c>
      <c r="K7" s="65">
        <f t="shared" si="0"/>
        <v>24.832319336593049</v>
      </c>
      <c r="L7" s="65">
        <f t="shared" si="0"/>
        <v>25.01694970056371</v>
      </c>
      <c r="M7" s="65">
        <f t="shared" si="0"/>
        <v>27.764164471203024</v>
      </c>
      <c r="N7" s="65">
        <f t="shared" si="0"/>
        <v>29.26055135622649</v>
      </c>
      <c r="O7" s="65">
        <f t="shared" ref="O7:R19" si="1">G7/G$19*100</f>
        <v>23.54586227174379</v>
      </c>
      <c r="P7" s="65">
        <f t="shared" si="1"/>
        <v>26.395242903942684</v>
      </c>
      <c r="Q7" s="65">
        <f t="shared" si="1"/>
        <v>24.238015703967974</v>
      </c>
      <c r="R7" s="65">
        <f t="shared" si="1"/>
        <v>25.457043874974506</v>
      </c>
    </row>
    <row r="8" spans="2:18" x14ac:dyDescent="0.2">
      <c r="B8" s="40" t="s">
        <v>103</v>
      </c>
      <c r="C8" s="39">
        <v>1909489</v>
      </c>
      <c r="D8" s="39">
        <v>2055438</v>
      </c>
      <c r="E8" s="39">
        <v>2785439</v>
      </c>
      <c r="F8" s="39">
        <v>3324449</v>
      </c>
      <c r="G8" s="39">
        <v>3351621.8130000001</v>
      </c>
      <c r="H8" s="39">
        <v>3916558.74</v>
      </c>
      <c r="I8" s="39">
        <v>4081027.662</v>
      </c>
      <c r="J8" s="39">
        <v>4770195.1969999997</v>
      </c>
      <c r="K8" s="66">
        <f t="shared" si="0"/>
        <v>20.893285847291356</v>
      </c>
      <c r="L8" s="66">
        <f t="shared" si="0"/>
        <v>20.768440314319694</v>
      </c>
      <c r="M8" s="66">
        <f t="shared" si="0"/>
        <v>23.617392074082314</v>
      </c>
      <c r="N8" s="66">
        <f t="shared" si="0"/>
        <v>24.994349964761522</v>
      </c>
      <c r="O8" s="66">
        <f t="shared" si="1"/>
        <v>20.653395510577699</v>
      </c>
      <c r="P8" s="66">
        <f t="shared" si="1"/>
        <v>23.550521344458311</v>
      </c>
      <c r="Q8" s="66">
        <f t="shared" si="1"/>
        <v>21.418732621198728</v>
      </c>
      <c r="R8" s="66">
        <f t="shared" si="1"/>
        <v>22.572927181483927</v>
      </c>
    </row>
    <row r="9" spans="2:18" x14ac:dyDescent="0.2">
      <c r="B9" s="40" t="s">
        <v>105</v>
      </c>
      <c r="C9" s="39">
        <v>261297</v>
      </c>
      <c r="D9" s="39">
        <v>288689</v>
      </c>
      <c r="E9" s="39">
        <v>364424</v>
      </c>
      <c r="F9" s="39">
        <v>418259</v>
      </c>
      <c r="G9" s="39">
        <v>354946.93599999999</v>
      </c>
      <c r="H9" s="39">
        <v>375926.96500000003</v>
      </c>
      <c r="I9" s="39">
        <v>421629.60499999998</v>
      </c>
      <c r="J9" s="39">
        <v>473437.72100000002</v>
      </c>
      <c r="K9" s="66">
        <f t="shared" si="0"/>
        <v>2.8590648660660993</v>
      </c>
      <c r="L9" s="66">
        <f t="shared" si="0"/>
        <v>2.9169550557597157</v>
      </c>
      <c r="M9" s="66">
        <f t="shared" si="0"/>
        <v>3.0899059319573587</v>
      </c>
      <c r="N9" s="66">
        <f t="shared" si="0"/>
        <v>3.1446148886360388</v>
      </c>
      <c r="O9" s="66">
        <f t="shared" si="1"/>
        <v>2.1872573528556725</v>
      </c>
      <c r="P9" s="66">
        <f t="shared" si="1"/>
        <v>2.2604731860066352</v>
      </c>
      <c r="Q9" s="66">
        <f t="shared" si="1"/>
        <v>2.2128670821728513</v>
      </c>
      <c r="R9" s="66">
        <f t="shared" si="1"/>
        <v>2.2403433737516099</v>
      </c>
    </row>
    <row r="10" spans="2:18" ht="15" x14ac:dyDescent="0.2">
      <c r="B10" s="40" t="s">
        <v>410</v>
      </c>
      <c r="C10" s="39">
        <v>34601</v>
      </c>
      <c r="D10" s="39">
        <v>33528</v>
      </c>
      <c r="E10" s="39">
        <v>37333</v>
      </c>
      <c r="F10" s="39">
        <v>38372</v>
      </c>
      <c r="G10" s="39">
        <v>34261</v>
      </c>
      <c r="H10" s="39" t="s">
        <v>406</v>
      </c>
      <c r="I10" s="39" t="s">
        <v>407</v>
      </c>
      <c r="J10" s="39" t="s">
        <v>468</v>
      </c>
      <c r="K10" s="66">
        <f>C10/C$19*100</f>
        <v>0.3785979304421907</v>
      </c>
      <c r="L10" s="66">
        <f>D10/D$19*100</f>
        <v>0.33877172011926926</v>
      </c>
      <c r="M10" s="66">
        <f>E10/E$19*100</f>
        <v>0.31654188022129187</v>
      </c>
      <c r="N10" s="66">
        <f>F10/F$19*100</f>
        <v>0.28849388179750363</v>
      </c>
      <c r="O10" s="66">
        <f>G10/G$19*100</f>
        <v>0.21112345696143209</v>
      </c>
      <c r="P10" s="66">
        <f>31307/H$19*100</f>
        <v>0.18825101847724524</v>
      </c>
      <c r="Q10" s="66">
        <f>40586/I$19*100</f>
        <v>0.21301024010652037</v>
      </c>
      <c r="R10" s="66">
        <f>51977/J$19*100</f>
        <v>0.24595912486974694</v>
      </c>
    </row>
    <row r="11" spans="2:18" ht="15" x14ac:dyDescent="0.2">
      <c r="B11" s="40" t="s">
        <v>349</v>
      </c>
      <c r="C11" s="39">
        <v>12145</v>
      </c>
      <c r="D11" s="43" t="s">
        <v>412</v>
      </c>
      <c r="E11" s="43" t="s">
        <v>413</v>
      </c>
      <c r="F11" s="43" t="s">
        <v>414</v>
      </c>
      <c r="G11" s="39" t="s">
        <v>415</v>
      </c>
      <c r="H11" s="39" t="s">
        <v>430</v>
      </c>
      <c r="I11" s="39" t="s">
        <v>496</v>
      </c>
      <c r="J11" s="39" t="s">
        <v>497</v>
      </c>
      <c r="K11" s="66">
        <f>C11/C$19*100</f>
        <v>0.13288840973441246</v>
      </c>
      <c r="L11" s="66">
        <f>30924/D$19*100</f>
        <v>0.31246053068981999</v>
      </c>
      <c r="M11" s="66">
        <f>15907/E$19*100</f>
        <v>0.13487348160287385</v>
      </c>
      <c r="N11" s="66">
        <f>15149/F$19*100</f>
        <v>0.11389538766158611</v>
      </c>
      <c r="O11" s="66">
        <f>15/G$19*100</f>
        <v>9.2433141309987489E-5</v>
      </c>
      <c r="P11" s="66">
        <f>34/H$19*100</f>
        <v>2.0444420187901548E-4</v>
      </c>
      <c r="Q11" s="66">
        <f>20/I$19*100</f>
        <v>1.0496734839921173E-4</v>
      </c>
      <c r="R11" s="66">
        <f>18/J$19*100</f>
        <v>8.5177371677000308E-5</v>
      </c>
    </row>
    <row r="12" spans="2:18" ht="15" x14ac:dyDescent="0.2">
      <c r="B12" s="40" t="s">
        <v>106</v>
      </c>
      <c r="C12" s="39">
        <v>51955</v>
      </c>
      <c r="D12" s="39">
        <v>67331</v>
      </c>
      <c r="E12" s="43" t="s">
        <v>416</v>
      </c>
      <c r="F12" s="43" t="s">
        <v>417</v>
      </c>
      <c r="G12" s="39">
        <v>80165</v>
      </c>
      <c r="H12" s="39">
        <v>65822.16</v>
      </c>
      <c r="I12" s="39">
        <v>74937.740000000005</v>
      </c>
      <c r="J12" s="39">
        <v>84049.58</v>
      </c>
      <c r="K12" s="66">
        <f>C12/C$19*100</f>
        <v>0.56848228305898718</v>
      </c>
      <c r="L12" s="66">
        <f>D12/D$19*100</f>
        <v>0.68032207967521241</v>
      </c>
      <c r="M12" s="66">
        <f>71407/E$19*100</f>
        <v>0.60545110333918484</v>
      </c>
      <c r="N12" s="66">
        <f>95659/F$19*100</f>
        <v>0.71919723336983743</v>
      </c>
      <c r="O12" s="66">
        <f>G12/G$19*100</f>
        <v>0.49399351820767656</v>
      </c>
      <c r="P12" s="66">
        <f>H12/H$19*100</f>
        <v>0.39579291079861345</v>
      </c>
      <c r="Q12" s="66">
        <f>I12/I$19*100</f>
        <v>0.39330079314147731</v>
      </c>
      <c r="R12" s="66">
        <f>J12/J$19*100</f>
        <v>0.39772901749754286</v>
      </c>
    </row>
    <row r="13" spans="2:18" s="24" customFormat="1" x14ac:dyDescent="0.2">
      <c r="B13" s="114" t="s">
        <v>107</v>
      </c>
      <c r="C13" s="37">
        <f>SUM(C14:C18)</f>
        <v>6325794</v>
      </c>
      <c r="D13" s="37">
        <f>SUM(D14:D16,15117,D18)</f>
        <v>6892268</v>
      </c>
      <c r="E13" s="37">
        <f>SUM(E14:E16,11343,77700)</f>
        <v>7822604</v>
      </c>
      <c r="F13" s="37">
        <f>SUM(F14:F16,10803,87767)</f>
        <v>8519748</v>
      </c>
      <c r="G13" s="37">
        <f>SUM(G14:G16,G18,259)</f>
        <v>11342898.956</v>
      </c>
      <c r="H13" s="37">
        <f>SUM(H14:H16,H18,316)</f>
        <v>11158324.245999999</v>
      </c>
      <c r="I13" s="37">
        <f>I14+I15+I18+1015860+747</f>
        <v>13325799.197999999</v>
      </c>
      <c r="J13" s="37">
        <f>J14+J15+J18+1213197+923</f>
        <v>14405109.036</v>
      </c>
      <c r="K13" s="65">
        <f t="shared" ref="K13:K16" si="2">C13/C$19*100</f>
        <v>69.21570234396772</v>
      </c>
      <c r="L13" s="65">
        <f t="shared" ref="L13:L16" si="3">D13/D$19*100</f>
        <v>69.640464265181222</v>
      </c>
      <c r="M13" s="65">
        <f t="shared" ref="M13:M16" si="4">E13/E$19*100</f>
        <v>66.326889839728892</v>
      </c>
      <c r="N13" s="65">
        <f t="shared" ref="N13:N16" si="5">F13/F$19*100</f>
        <v>64.054393111031942</v>
      </c>
      <c r="O13" s="65">
        <f t="shared" si="1"/>
        <v>69.897318804323845</v>
      </c>
      <c r="P13" s="65">
        <f t="shared" si="1"/>
        <v>67.095726317080505</v>
      </c>
      <c r="Q13" s="65">
        <f t="shared" si="1"/>
        <v>69.938690355720112</v>
      </c>
      <c r="R13" s="65">
        <f>J13/J$19*100</f>
        <v>68.166073689282641</v>
      </c>
    </row>
    <row r="14" spans="2:18" x14ac:dyDescent="0.2">
      <c r="B14" s="40" t="s">
        <v>103</v>
      </c>
      <c r="C14" s="39">
        <v>4751133</v>
      </c>
      <c r="D14" s="39">
        <v>5114557</v>
      </c>
      <c r="E14" s="39">
        <v>5846390</v>
      </c>
      <c r="F14" s="39">
        <v>6345869</v>
      </c>
      <c r="G14" s="39">
        <v>8868852.352</v>
      </c>
      <c r="H14" s="39">
        <v>9510765.4969999995</v>
      </c>
      <c r="I14" s="39">
        <v>10567059.305</v>
      </c>
      <c r="J14" s="39">
        <v>11424122.948000001</v>
      </c>
      <c r="K14" s="66">
        <f t="shared" si="2"/>
        <v>51.986044364486482</v>
      </c>
      <c r="L14" s="66">
        <f t="shared" si="3"/>
        <v>51.67821738660372</v>
      </c>
      <c r="M14" s="66">
        <f t="shared" si="4"/>
        <v>49.57081625122435</v>
      </c>
      <c r="N14" s="66">
        <f t="shared" si="5"/>
        <v>47.710423777453421</v>
      </c>
      <c r="O14" s="66">
        <f t="shared" si="1"/>
        <v>54.651725513988737</v>
      </c>
      <c r="P14" s="66">
        <f t="shared" si="1"/>
        <v>57.188848861548323</v>
      </c>
      <c r="Q14" s="66">
        <f t="shared" si="1"/>
        <v>55.459809781153361</v>
      </c>
      <c r="R14" s="66">
        <f t="shared" si="1"/>
        <v>54.059820356974697</v>
      </c>
    </row>
    <row r="15" spans="2:18" x14ac:dyDescent="0.2">
      <c r="B15" s="40" t="s">
        <v>105</v>
      </c>
      <c r="C15" s="39">
        <v>813792</v>
      </c>
      <c r="D15" s="39">
        <v>977988</v>
      </c>
      <c r="E15" s="39">
        <v>1175927</v>
      </c>
      <c r="F15" s="39">
        <v>1330396</v>
      </c>
      <c r="G15" s="39">
        <v>1526496.6040000001</v>
      </c>
      <c r="H15" s="39">
        <v>1535030.659</v>
      </c>
      <c r="I15" s="39">
        <v>1588744.5430000001</v>
      </c>
      <c r="J15" s="39">
        <v>1617440.0179999999</v>
      </c>
      <c r="K15" s="66">
        <f t="shared" si="2"/>
        <v>8.9043659723826263</v>
      </c>
      <c r="L15" s="66">
        <f t="shared" si="3"/>
        <v>9.8817310014317563</v>
      </c>
      <c r="M15" s="66">
        <f t="shared" si="4"/>
        <v>9.9705392972164866</v>
      </c>
      <c r="N15" s="66">
        <f t="shared" si="5"/>
        <v>10.002374292918576</v>
      </c>
      <c r="O15" s="66">
        <f t="shared" si="1"/>
        <v>9.4065917537832018</v>
      </c>
      <c r="P15" s="66">
        <f t="shared" si="1"/>
        <v>9.2302387629139471</v>
      </c>
      <c r="Q15" s="66">
        <f t="shared" si="1"/>
        <v>8.3383150981213721</v>
      </c>
      <c r="R15" s="66">
        <f t="shared" si="1"/>
        <v>7.6538494210244483</v>
      </c>
    </row>
    <row r="16" spans="2:18" ht="15" x14ac:dyDescent="0.2">
      <c r="B16" s="40" t="s">
        <v>410</v>
      </c>
      <c r="C16" s="39">
        <v>682247</v>
      </c>
      <c r="D16" s="39">
        <v>723159</v>
      </c>
      <c r="E16" s="39">
        <v>711244</v>
      </c>
      <c r="F16" s="39">
        <v>744913</v>
      </c>
      <c r="G16" s="39">
        <v>830208</v>
      </c>
      <c r="H16" s="39" t="s">
        <v>408</v>
      </c>
      <c r="I16" s="39" t="s">
        <v>409</v>
      </c>
      <c r="J16" s="39" t="s">
        <v>529</v>
      </c>
      <c r="K16" s="66">
        <f t="shared" si="2"/>
        <v>7.4650241972889013</v>
      </c>
      <c r="L16" s="66">
        <f t="shared" si="3"/>
        <v>7.3069022414021312</v>
      </c>
      <c r="M16" s="66">
        <f t="shared" si="4"/>
        <v>6.0305497296255997</v>
      </c>
      <c r="N16" s="66">
        <f t="shared" si="5"/>
        <v>5.6005119089811277</v>
      </c>
      <c r="O16" s="66">
        <f t="shared" si="1"/>
        <v>5.1159155587121399</v>
      </c>
      <c r="P16" s="66">
        <f>903767/H$19*100</f>
        <v>5.4344094999880053</v>
      </c>
      <c r="Q16" s="66">
        <f>1015860/I$19*100</f>
        <v>5.3316065272411617</v>
      </c>
      <c r="R16" s="66">
        <f>1015860/J$19*100</f>
        <v>4.8071269328776411</v>
      </c>
    </row>
    <row r="17" spans="1:18" ht="15" x14ac:dyDescent="0.2">
      <c r="B17" s="40" t="s">
        <v>349</v>
      </c>
      <c r="C17" s="39">
        <v>5937</v>
      </c>
      <c r="D17" s="43" t="s">
        <v>418</v>
      </c>
      <c r="E17" s="43" t="s">
        <v>419</v>
      </c>
      <c r="F17" s="43" t="s">
        <v>420</v>
      </c>
      <c r="G17" s="39" t="s">
        <v>421</v>
      </c>
      <c r="H17" s="43" t="s">
        <v>422</v>
      </c>
      <c r="I17" s="43" t="s">
        <v>498</v>
      </c>
      <c r="J17" s="43" t="s">
        <v>499</v>
      </c>
      <c r="K17" s="66">
        <f>C17/C$19*100</f>
        <v>6.4961588192112535E-2</v>
      </c>
      <c r="L17" s="66">
        <f>15117/D$19*100</f>
        <v>0.15274433586981012</v>
      </c>
      <c r="M17" s="66">
        <f>11343/E$19*100</f>
        <v>9.6175891231621194E-2</v>
      </c>
      <c r="N17" s="66">
        <f>10803/F$19*100</f>
        <v>8.1220666242531839E-2</v>
      </c>
      <c r="O17" s="66">
        <f>259/G$19*100</f>
        <v>1.5960122399524507E-3</v>
      </c>
      <c r="P17" s="66">
        <f>316/H$19*100</f>
        <v>1.9001284645226144E-3</v>
      </c>
      <c r="Q17" s="66">
        <f>747/I$19*100</f>
        <v>3.9205304627105584E-3</v>
      </c>
      <c r="R17" s="66">
        <f>923/J$19*100</f>
        <v>4.3677063365484044E-3</v>
      </c>
    </row>
    <row r="18" spans="1:18" ht="15" x14ac:dyDescent="0.2">
      <c r="B18" s="40" t="s">
        <v>106</v>
      </c>
      <c r="C18" s="39">
        <v>72685</v>
      </c>
      <c r="D18" s="39">
        <v>61447</v>
      </c>
      <c r="E18" s="43" t="s">
        <v>423</v>
      </c>
      <c r="F18" s="43" t="s">
        <v>424</v>
      </c>
      <c r="G18" s="39">
        <v>117083</v>
      </c>
      <c r="H18" s="39">
        <v>112212.09</v>
      </c>
      <c r="I18" s="39">
        <v>153388.35</v>
      </c>
      <c r="J18" s="39">
        <v>149426.07</v>
      </c>
      <c r="K18" s="66">
        <f>C18/C$19*100</f>
        <v>0.79530622161760145</v>
      </c>
      <c r="L18" s="66">
        <f>D18/D$19*100</f>
        <v>0.62086929987379924</v>
      </c>
      <c r="M18" s="66">
        <f>77700/E$19*100</f>
        <v>0.65880867043083546</v>
      </c>
      <c r="N18" s="66">
        <f>87767/F$19*100</f>
        <v>0.65986246543629479</v>
      </c>
      <c r="O18" s="66">
        <f>G18/G$19*100</f>
        <v>0.72148996559981771</v>
      </c>
      <c r="P18" s="66">
        <f>H18/H$19*100</f>
        <v>0.67473856415371336</v>
      </c>
      <c r="Q18" s="66">
        <f>I18/I$19*100</f>
        <v>0.8050384187415115</v>
      </c>
      <c r="R18" s="66">
        <f>J18/J$19*100</f>
        <v>0.70709555014574821</v>
      </c>
    </row>
    <row r="19" spans="1:18" s="24" customFormat="1" ht="15" x14ac:dyDescent="0.2">
      <c r="B19" s="114" t="s">
        <v>482</v>
      </c>
      <c r="C19" s="116">
        <f>C13+C7+C6</f>
        <v>9139247</v>
      </c>
      <c r="D19" s="116">
        <f t="shared" ref="D19:F19" si="6">D13+D7+D6</f>
        <v>9896930</v>
      </c>
      <c r="E19" s="116">
        <f t="shared" si="6"/>
        <v>11794016</v>
      </c>
      <c r="F19" s="116">
        <f t="shared" si="6"/>
        <v>13300802</v>
      </c>
      <c r="G19" s="116">
        <f>G13+G7+G6</f>
        <v>16227945.721000001</v>
      </c>
      <c r="H19" s="116">
        <f>H13+H7+H6</f>
        <v>16630454.513999999</v>
      </c>
      <c r="I19" s="116">
        <f>+I6+I7+I13</f>
        <v>19053544.082999997</v>
      </c>
      <c r="J19" s="116">
        <f>+J6+J7+J13</f>
        <v>21132373.123999998</v>
      </c>
      <c r="K19" s="117">
        <f t="shared" ref="K19" si="7">C19/C$19*100</f>
        <v>100</v>
      </c>
      <c r="L19" s="117">
        <f t="shared" ref="L19" si="8">D19/D$19*100</f>
        <v>100</v>
      </c>
      <c r="M19" s="117">
        <f t="shared" ref="M19" si="9">E19/E$19*100</f>
        <v>100</v>
      </c>
      <c r="N19" s="117">
        <f t="shared" ref="N19" si="10">F19/F$19*100</f>
        <v>100</v>
      </c>
      <c r="O19" s="117">
        <f t="shared" si="1"/>
        <v>100</v>
      </c>
      <c r="P19" s="117">
        <f t="shared" si="1"/>
        <v>100</v>
      </c>
      <c r="Q19" s="117">
        <f>I19/I$19*100</f>
        <v>100</v>
      </c>
      <c r="R19" s="117">
        <f>J19/J$19*100</f>
        <v>100</v>
      </c>
    </row>
    <row r="20" spans="1:18" x14ac:dyDescent="0.2">
      <c r="B20" s="63"/>
      <c r="C20" s="39"/>
      <c r="D20" s="39"/>
      <c r="E20" s="39"/>
      <c r="F20" s="39"/>
      <c r="G20" s="39"/>
      <c r="H20" s="39"/>
      <c r="I20" s="39"/>
      <c r="J20" s="39"/>
      <c r="K20" s="66"/>
      <c r="L20" s="66"/>
      <c r="M20" s="66"/>
      <c r="N20" s="66"/>
      <c r="O20" s="66"/>
      <c r="P20" s="25"/>
      <c r="Q20" s="25"/>
    </row>
    <row r="21" spans="1:18" x14ac:dyDescent="0.2">
      <c r="A21" s="38" t="s">
        <v>364</v>
      </c>
      <c r="B21" s="31" t="s">
        <v>366</v>
      </c>
      <c r="F21" s="67"/>
      <c r="G21" s="67"/>
    </row>
    <row r="22" spans="1:18" x14ac:dyDescent="0.2">
      <c r="A22" s="38" t="s">
        <v>365</v>
      </c>
      <c r="B22" s="31" t="s">
        <v>363</v>
      </c>
    </row>
    <row r="23" spans="1:18" x14ac:dyDescent="0.2">
      <c r="A23" s="38" t="s">
        <v>367</v>
      </c>
      <c r="B23" s="31" t="s">
        <v>411</v>
      </c>
    </row>
    <row r="24" spans="1:18" x14ac:dyDescent="0.2">
      <c r="A24" s="38" t="s">
        <v>361</v>
      </c>
      <c r="B24" s="31" t="s">
        <v>368</v>
      </c>
    </row>
    <row r="25" spans="1:18" x14ac:dyDescent="0.2">
      <c r="A25" s="38" t="s">
        <v>369</v>
      </c>
      <c r="B25" s="31" t="s">
        <v>483</v>
      </c>
      <c r="I25" s="127"/>
      <c r="J25" s="127"/>
    </row>
    <row r="26" spans="1:18" ht="14.25" customHeight="1" x14ac:dyDescent="0.2">
      <c r="A26" s="38" t="s">
        <v>370</v>
      </c>
      <c r="B26" s="31" t="s">
        <v>395</v>
      </c>
      <c r="G26" s="67"/>
      <c r="I26" s="128"/>
      <c r="J26" s="128"/>
    </row>
    <row r="27" spans="1:18" x14ac:dyDescent="0.2">
      <c r="A27" s="38" t="s">
        <v>425</v>
      </c>
      <c r="B27" s="31" t="s">
        <v>371</v>
      </c>
    </row>
    <row r="28" spans="1:18" x14ac:dyDescent="0.2">
      <c r="A28" s="38"/>
    </row>
    <row r="29" spans="1:18" x14ac:dyDescent="0.2">
      <c r="A29" s="42" t="s">
        <v>404</v>
      </c>
    </row>
    <row r="30" spans="1:18" x14ac:dyDescent="0.2">
      <c r="A30" s="38" t="s">
        <v>354</v>
      </c>
    </row>
    <row r="31" spans="1:18" x14ac:dyDescent="0.2">
      <c r="A31" s="38" t="s">
        <v>531</v>
      </c>
    </row>
    <row r="32" spans="1:18" x14ac:dyDescent="0.2">
      <c r="A32" s="38" t="s">
        <v>353</v>
      </c>
    </row>
    <row r="33" spans="2:2" x14ac:dyDescent="0.2">
      <c r="B33" s="50"/>
    </row>
  </sheetData>
  <mergeCells count="4">
    <mergeCell ref="B3:B4"/>
    <mergeCell ref="K3:R3"/>
    <mergeCell ref="B2:R2"/>
    <mergeCell ref="C3:J3"/>
  </mergeCells>
  <pageMargins left="0.7" right="0.7" top="0.75" bottom="0.75" header="0.3" footer="0.3"/>
  <pageSetup paperSize="8" orientation="landscape" r:id="rId1"/>
  <headerFooter>
    <oddHeader>&amp;L&amp;"Calibri"&amp;10&amp;K000000 [Limited Sharing]&amp;1#_x000D_</oddHeader>
  </headerFooter>
  <ignoredErrors>
    <ignoredError sqref="L11:O12 L17:O17" formula="1"/>
    <ignoredError sqref="C13" formulaRang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12AFE-599F-4320-8D18-455DBAB0A336}">
  <sheetPr codeName="Sheet5">
    <tabColor theme="3"/>
  </sheetPr>
  <dimension ref="A1:T22"/>
  <sheetViews>
    <sheetView workbookViewId="0">
      <pane xSplit="2" ySplit="5" topLeftCell="C6" activePane="bottomRight" state="frozen"/>
      <selection activeCell="K10" sqref="K10"/>
      <selection pane="topRight" activeCell="K10" sqref="K10"/>
      <selection pane="bottomLeft" activeCell="K10" sqref="K10"/>
      <selection pane="bottomRight" activeCell="H23" sqref="H23"/>
    </sheetView>
  </sheetViews>
  <sheetFormatPr defaultRowHeight="12.75" x14ac:dyDescent="0.2"/>
  <cols>
    <col min="1" max="1" width="3.140625" style="26" customWidth="1"/>
    <col min="2" max="2" width="41.28515625" style="31" bestFit="1" customWidth="1"/>
    <col min="3" max="16" width="9.85546875" style="31" customWidth="1"/>
    <col min="17" max="18" width="9.85546875" style="26" customWidth="1"/>
    <col min="19" max="20" width="9.85546875" style="26" bestFit="1" customWidth="1"/>
    <col min="21" max="16384" width="9.140625" style="26"/>
  </cols>
  <sheetData>
    <row r="1" spans="2:20" customFormat="1" ht="36" customHeight="1" x14ac:dyDescent="0.25">
      <c r="B1" s="20" t="s">
        <v>380</v>
      </c>
      <c r="C1" s="19"/>
      <c r="D1" s="19"/>
      <c r="E1" s="19"/>
      <c r="F1" s="19"/>
      <c r="G1" s="19"/>
      <c r="H1" s="19"/>
      <c r="I1" s="19"/>
      <c r="J1" s="19"/>
      <c r="K1" s="19"/>
      <c r="L1" s="19"/>
      <c r="M1" s="19"/>
      <c r="N1" s="19"/>
      <c r="O1" s="19"/>
      <c r="P1" s="19"/>
      <c r="Q1" s="98"/>
      <c r="R1" s="98"/>
      <c r="S1" s="98"/>
      <c r="T1" s="21" t="s">
        <v>386</v>
      </c>
    </row>
    <row r="2" spans="2:20" s="6" customFormat="1" ht="15" x14ac:dyDescent="0.25">
      <c r="B2" s="132" t="s">
        <v>108</v>
      </c>
      <c r="C2" s="132"/>
      <c r="D2" s="132"/>
      <c r="E2" s="132"/>
      <c r="F2" s="132"/>
      <c r="G2" s="132"/>
      <c r="H2" s="132"/>
      <c r="I2" s="132"/>
      <c r="J2" s="132"/>
      <c r="K2" s="132"/>
      <c r="L2" s="132"/>
      <c r="M2" s="132"/>
      <c r="N2" s="132"/>
      <c r="O2" s="132"/>
      <c r="P2" s="132"/>
      <c r="Q2" s="132"/>
      <c r="R2" s="132"/>
      <c r="S2" s="132"/>
      <c r="T2" s="132"/>
    </row>
    <row r="3" spans="2:20" customFormat="1" x14ac:dyDescent="0.2">
      <c r="B3" s="131" t="s">
        <v>109</v>
      </c>
      <c r="C3" s="131"/>
      <c r="D3" s="131"/>
      <c r="E3" s="131"/>
      <c r="F3" s="131"/>
      <c r="G3" s="131"/>
      <c r="H3" s="131"/>
      <c r="I3" s="131"/>
      <c r="J3" s="131"/>
      <c r="K3" s="131"/>
      <c r="L3" s="131"/>
      <c r="M3" s="131"/>
      <c r="N3" s="131"/>
      <c r="O3" s="131"/>
      <c r="P3" s="131"/>
      <c r="Q3" s="131"/>
      <c r="R3" s="131"/>
      <c r="S3" s="131"/>
      <c r="T3" s="131"/>
    </row>
    <row r="4" spans="2:20" customFormat="1" ht="17.25" x14ac:dyDescent="0.25">
      <c r="B4" s="130" t="s">
        <v>110</v>
      </c>
      <c r="C4" s="133">
        <v>2017</v>
      </c>
      <c r="D4" s="133"/>
      <c r="E4" s="133">
        <v>2018</v>
      </c>
      <c r="F4" s="133"/>
      <c r="G4" s="133">
        <v>2019</v>
      </c>
      <c r="H4" s="133"/>
      <c r="I4" s="133">
        <v>2020</v>
      </c>
      <c r="J4" s="133"/>
      <c r="K4" s="133">
        <v>2021</v>
      </c>
      <c r="L4" s="133"/>
      <c r="M4" s="130">
        <v>2022</v>
      </c>
      <c r="N4" s="130"/>
      <c r="O4" s="130">
        <v>2023</v>
      </c>
      <c r="P4" s="130"/>
      <c r="Q4" s="130">
        <v>2024</v>
      </c>
      <c r="R4" s="130"/>
      <c r="S4" s="130" t="s">
        <v>474</v>
      </c>
      <c r="T4" s="130"/>
    </row>
    <row r="5" spans="2:20" s="36" customFormat="1" ht="38.25" x14ac:dyDescent="0.2">
      <c r="B5" s="130"/>
      <c r="C5" s="64" t="s">
        <v>93</v>
      </c>
      <c r="D5" s="129" t="s">
        <v>335</v>
      </c>
      <c r="E5" s="64" t="s">
        <v>93</v>
      </c>
      <c r="F5" s="129" t="s">
        <v>335</v>
      </c>
      <c r="G5" s="64" t="s">
        <v>93</v>
      </c>
      <c r="H5" s="129" t="s">
        <v>335</v>
      </c>
      <c r="I5" s="64" t="s">
        <v>93</v>
      </c>
      <c r="J5" s="129" t="s">
        <v>335</v>
      </c>
      <c r="K5" s="64" t="s">
        <v>93</v>
      </c>
      <c r="L5" s="129" t="s">
        <v>335</v>
      </c>
      <c r="M5" s="64" t="s">
        <v>93</v>
      </c>
      <c r="N5" s="129" t="s">
        <v>335</v>
      </c>
      <c r="O5" s="64" t="s">
        <v>93</v>
      </c>
      <c r="P5" s="129" t="s">
        <v>335</v>
      </c>
      <c r="Q5" s="64" t="s">
        <v>93</v>
      </c>
      <c r="R5" s="129" t="s">
        <v>335</v>
      </c>
      <c r="S5" s="64" t="s">
        <v>93</v>
      </c>
      <c r="T5" s="129" t="s">
        <v>335</v>
      </c>
    </row>
    <row r="6" spans="2:20" x14ac:dyDescent="0.2">
      <c r="B6" s="38" t="s">
        <v>111</v>
      </c>
      <c r="C6" s="39">
        <v>46843</v>
      </c>
      <c r="D6" s="39">
        <v>27973</v>
      </c>
      <c r="E6" s="39">
        <v>45295</v>
      </c>
      <c r="F6" s="39">
        <v>75433</v>
      </c>
      <c r="G6" s="39">
        <v>43876</v>
      </c>
      <c r="H6" s="39">
        <v>71846</v>
      </c>
      <c r="I6" s="39">
        <v>50645</v>
      </c>
      <c r="J6" s="39">
        <v>69628</v>
      </c>
      <c r="K6" s="39">
        <v>47706</v>
      </c>
      <c r="L6" s="39">
        <v>122397</v>
      </c>
      <c r="M6" s="39">
        <v>60762</v>
      </c>
      <c r="N6" s="39">
        <v>128037</v>
      </c>
      <c r="O6" s="39">
        <v>79152</v>
      </c>
      <c r="P6" s="39">
        <v>614474</v>
      </c>
      <c r="Q6" s="39">
        <v>69970</v>
      </c>
      <c r="R6" s="39">
        <v>1065702</v>
      </c>
      <c r="S6" s="39">
        <v>98496</v>
      </c>
      <c r="T6" s="39">
        <v>1172030</v>
      </c>
    </row>
    <row r="7" spans="2:20" ht="15" x14ac:dyDescent="0.2">
      <c r="B7" s="38" t="s">
        <v>402</v>
      </c>
      <c r="C7" s="39">
        <v>22563</v>
      </c>
      <c r="D7" s="39">
        <v>166064</v>
      </c>
      <c r="E7" s="39">
        <v>22352</v>
      </c>
      <c r="F7" s="39">
        <v>160130</v>
      </c>
      <c r="G7" s="39">
        <v>26724</v>
      </c>
      <c r="H7" s="39">
        <v>192723</v>
      </c>
      <c r="I7" s="39">
        <v>28554</v>
      </c>
      <c r="J7" s="39">
        <v>265518</v>
      </c>
      <c r="K7" s="39">
        <v>30102</v>
      </c>
      <c r="L7" s="39">
        <v>238127</v>
      </c>
      <c r="M7" s="39">
        <v>26914</v>
      </c>
      <c r="N7" s="39">
        <v>225487</v>
      </c>
      <c r="O7" s="39">
        <v>29046</v>
      </c>
      <c r="P7" s="39">
        <v>208065</v>
      </c>
      <c r="Q7" s="39">
        <v>28500</v>
      </c>
      <c r="R7" s="39">
        <v>224495</v>
      </c>
      <c r="S7" s="39">
        <v>31347</v>
      </c>
      <c r="T7" s="39">
        <v>253040</v>
      </c>
    </row>
    <row r="8" spans="2:20" x14ac:dyDescent="0.2">
      <c r="B8" s="38" t="s">
        <v>112</v>
      </c>
      <c r="C8" s="39">
        <v>8440</v>
      </c>
      <c r="D8" s="39">
        <v>11706</v>
      </c>
      <c r="E8" s="39">
        <v>5796</v>
      </c>
      <c r="F8" s="39">
        <v>13796</v>
      </c>
      <c r="G8" s="39">
        <v>5625</v>
      </c>
      <c r="H8" s="39">
        <v>13905</v>
      </c>
      <c r="I8" s="39">
        <v>8499</v>
      </c>
      <c r="J8" s="39">
        <v>25288</v>
      </c>
      <c r="K8" s="39">
        <v>16969</v>
      </c>
      <c r="L8" s="39">
        <v>25069</v>
      </c>
      <c r="M8" s="39">
        <v>19825</v>
      </c>
      <c r="N8" s="39">
        <v>16375</v>
      </c>
      <c r="O8" s="39">
        <v>11115</v>
      </c>
      <c r="P8" s="39">
        <v>30738</v>
      </c>
      <c r="Q8" s="39">
        <v>12839</v>
      </c>
      <c r="R8" s="39">
        <v>36353</v>
      </c>
      <c r="S8" s="39">
        <v>14381</v>
      </c>
      <c r="T8" s="39">
        <v>47936</v>
      </c>
    </row>
    <row r="9" spans="2:20" x14ac:dyDescent="0.2">
      <c r="B9" s="38" t="s">
        <v>113</v>
      </c>
      <c r="C9" s="39">
        <v>32501</v>
      </c>
      <c r="D9" s="39">
        <v>67124</v>
      </c>
      <c r="E9" s="39">
        <v>28920</v>
      </c>
      <c r="F9" s="39">
        <v>66915</v>
      </c>
      <c r="G9" s="39">
        <v>34758</v>
      </c>
      <c r="H9" s="39">
        <v>64120</v>
      </c>
      <c r="I9" s="39">
        <v>52928</v>
      </c>
      <c r="J9" s="39">
        <v>103160</v>
      </c>
      <c r="K9" s="39">
        <v>68420</v>
      </c>
      <c r="L9" s="39">
        <v>111770</v>
      </c>
      <c r="M9" s="39">
        <v>77463</v>
      </c>
      <c r="N9" s="39">
        <v>113927</v>
      </c>
      <c r="O9" s="39">
        <v>57905</v>
      </c>
      <c r="P9" s="39">
        <v>103440</v>
      </c>
      <c r="Q9" s="39">
        <v>91970</v>
      </c>
      <c r="R9" s="39">
        <v>157383</v>
      </c>
      <c r="S9" s="39">
        <v>87276</v>
      </c>
      <c r="T9" s="39">
        <v>168098</v>
      </c>
    </row>
    <row r="10" spans="2:20" x14ac:dyDescent="0.2">
      <c r="B10" s="38" t="s">
        <v>114</v>
      </c>
      <c r="C10" s="39">
        <v>16297</v>
      </c>
      <c r="D10" s="39">
        <v>69224</v>
      </c>
      <c r="E10" s="39">
        <v>20398</v>
      </c>
      <c r="F10" s="39">
        <v>82396</v>
      </c>
      <c r="G10" s="39">
        <v>25488</v>
      </c>
      <c r="H10" s="39">
        <v>92133</v>
      </c>
      <c r="I10" s="39">
        <v>39583</v>
      </c>
      <c r="J10" s="39">
        <v>125886</v>
      </c>
      <c r="K10" s="39">
        <v>47585</v>
      </c>
      <c r="L10" s="39">
        <v>125070</v>
      </c>
      <c r="M10" s="39">
        <v>51122</v>
      </c>
      <c r="N10" s="39">
        <v>164065</v>
      </c>
      <c r="O10" s="39">
        <v>49108</v>
      </c>
      <c r="P10" s="39">
        <v>139448</v>
      </c>
      <c r="Q10" s="39">
        <v>60920</v>
      </c>
      <c r="R10" s="39">
        <v>149326</v>
      </c>
      <c r="S10" s="39">
        <v>54213</v>
      </c>
      <c r="T10" s="39">
        <v>168884</v>
      </c>
    </row>
    <row r="11" spans="2:20" x14ac:dyDescent="0.2">
      <c r="B11" s="38" t="s">
        <v>115</v>
      </c>
      <c r="C11" s="39">
        <v>115186</v>
      </c>
      <c r="D11" s="39">
        <v>541053</v>
      </c>
      <c r="E11" s="39">
        <v>122026</v>
      </c>
      <c r="F11" s="39">
        <v>819476</v>
      </c>
      <c r="G11" s="39">
        <v>143909</v>
      </c>
      <c r="H11" s="39">
        <v>895918</v>
      </c>
      <c r="I11" s="39">
        <v>183714</v>
      </c>
      <c r="J11" s="39">
        <v>1260013</v>
      </c>
      <c r="K11" s="39">
        <v>259596</v>
      </c>
      <c r="L11" s="39">
        <v>1043821</v>
      </c>
      <c r="M11" s="39">
        <v>244629</v>
      </c>
      <c r="N11" s="39">
        <v>1196191</v>
      </c>
      <c r="O11" s="39">
        <v>217190</v>
      </c>
      <c r="P11" s="39">
        <v>1222221</v>
      </c>
      <c r="Q11" s="39">
        <v>284049</v>
      </c>
      <c r="R11" s="39">
        <v>1457134</v>
      </c>
      <c r="S11" s="39">
        <v>300920</v>
      </c>
      <c r="T11" s="39">
        <v>1795838</v>
      </c>
    </row>
    <row r="12" spans="2:20" x14ac:dyDescent="0.2">
      <c r="B12" s="38" t="s">
        <v>116</v>
      </c>
      <c r="C12" s="39">
        <v>29847</v>
      </c>
      <c r="D12" s="39">
        <v>149023</v>
      </c>
      <c r="E12" s="39">
        <v>33177</v>
      </c>
      <c r="F12" s="39">
        <v>184309</v>
      </c>
      <c r="G12" s="39">
        <v>29048</v>
      </c>
      <c r="H12" s="39">
        <v>280102</v>
      </c>
      <c r="I12" s="39">
        <v>39810</v>
      </c>
      <c r="J12" s="39">
        <v>383092</v>
      </c>
      <c r="K12" s="39">
        <v>45042</v>
      </c>
      <c r="L12" s="39">
        <v>372331</v>
      </c>
      <c r="M12" s="39">
        <v>40366</v>
      </c>
      <c r="N12" s="39">
        <v>405213</v>
      </c>
      <c r="O12" s="39">
        <v>61501</v>
      </c>
      <c r="P12" s="39">
        <v>439816</v>
      </c>
      <c r="Q12" s="39">
        <v>73193</v>
      </c>
      <c r="R12" s="39">
        <v>502337</v>
      </c>
      <c r="S12" s="39">
        <v>90294</v>
      </c>
      <c r="T12" s="39">
        <v>575624</v>
      </c>
    </row>
    <row r="13" spans="2:20" x14ac:dyDescent="0.2">
      <c r="B13" s="38" t="s">
        <v>117</v>
      </c>
      <c r="C13" s="39">
        <v>122145</v>
      </c>
      <c r="D13" s="39">
        <v>3642324</v>
      </c>
      <c r="E13" s="39">
        <v>128199</v>
      </c>
      <c r="F13" s="39">
        <v>3843356</v>
      </c>
      <c r="G13" s="39">
        <v>118644</v>
      </c>
      <c r="H13" s="39">
        <v>4256278</v>
      </c>
      <c r="I13" s="39">
        <v>159528</v>
      </c>
      <c r="J13" s="39">
        <v>5088441</v>
      </c>
      <c r="K13" s="39">
        <v>246530</v>
      </c>
      <c r="L13" s="39">
        <v>6085271</v>
      </c>
      <c r="M13" s="39">
        <v>205823</v>
      </c>
      <c r="N13" s="39">
        <v>6889569</v>
      </c>
      <c r="O13" s="39">
        <v>229958</v>
      </c>
      <c r="P13" s="39">
        <v>7439345</v>
      </c>
      <c r="Q13" s="39">
        <v>254492</v>
      </c>
      <c r="R13" s="39">
        <v>8446795</v>
      </c>
      <c r="S13" s="39">
        <v>246400</v>
      </c>
      <c r="T13" s="39">
        <v>9090174</v>
      </c>
    </row>
    <row r="14" spans="2:20" x14ac:dyDescent="0.2">
      <c r="B14" s="38" t="s">
        <v>336</v>
      </c>
      <c r="C14" s="39">
        <v>18035</v>
      </c>
      <c r="D14" s="39">
        <v>11174</v>
      </c>
      <c r="E14" s="39">
        <v>22145</v>
      </c>
      <c r="F14" s="39">
        <v>13157</v>
      </c>
      <c r="G14" s="39">
        <v>21337</v>
      </c>
      <c r="H14" s="39">
        <v>15503</v>
      </c>
      <c r="I14" s="39">
        <v>23462</v>
      </c>
      <c r="J14" s="39">
        <v>16608</v>
      </c>
      <c r="K14" s="39">
        <v>29254</v>
      </c>
      <c r="L14" s="39">
        <v>20597</v>
      </c>
      <c r="M14" s="39">
        <v>19490</v>
      </c>
      <c r="N14" s="39">
        <v>15646</v>
      </c>
      <c r="O14" s="39">
        <v>24686</v>
      </c>
      <c r="P14" s="39">
        <v>31603</v>
      </c>
      <c r="Q14" s="39">
        <v>21483</v>
      </c>
      <c r="R14" s="39">
        <v>46036</v>
      </c>
      <c r="S14" s="39">
        <v>38202</v>
      </c>
      <c r="T14" s="39">
        <v>49105</v>
      </c>
    </row>
    <row r="15" spans="2:20" x14ac:dyDescent="0.2">
      <c r="B15" s="38" t="s">
        <v>118</v>
      </c>
      <c r="C15" s="39">
        <v>40369</v>
      </c>
      <c r="D15" s="39">
        <v>816303</v>
      </c>
      <c r="E15" s="39">
        <v>81944</v>
      </c>
      <c r="F15" s="39">
        <v>984894</v>
      </c>
      <c r="G15" s="39">
        <v>61529</v>
      </c>
      <c r="H15" s="39">
        <v>1103325</v>
      </c>
      <c r="I15" s="39">
        <v>85220</v>
      </c>
      <c r="J15" s="39">
        <v>1349547</v>
      </c>
      <c r="K15" s="39">
        <v>85032</v>
      </c>
      <c r="L15" s="39">
        <v>1540513</v>
      </c>
      <c r="M15" s="39">
        <v>200301</v>
      </c>
      <c r="N15" s="39">
        <v>2686090</v>
      </c>
      <c r="O15" s="39">
        <v>119873</v>
      </c>
      <c r="P15" s="39">
        <v>2512675</v>
      </c>
      <c r="Q15" s="39">
        <v>117569</v>
      </c>
      <c r="R15" s="39">
        <v>2498099</v>
      </c>
      <c r="S15" s="39">
        <v>135009</v>
      </c>
      <c r="T15" s="39">
        <v>2739654</v>
      </c>
    </row>
    <row r="16" spans="2:20" s="24" customFormat="1" x14ac:dyDescent="0.2">
      <c r="B16" s="115" t="s">
        <v>119</v>
      </c>
      <c r="C16" s="116">
        <v>452225</v>
      </c>
      <c r="D16" s="116">
        <v>5501968</v>
      </c>
      <c r="E16" s="116">
        <v>510252</v>
      </c>
      <c r="F16" s="116">
        <v>6243862</v>
      </c>
      <c r="G16" s="116">
        <v>510940</v>
      </c>
      <c r="H16" s="116">
        <v>6985853</v>
      </c>
      <c r="I16" s="116">
        <v>671942</v>
      </c>
      <c r="J16" s="116">
        <v>8687181</v>
      </c>
      <c r="K16" s="116">
        <v>876236</v>
      </c>
      <c r="L16" s="116">
        <v>9684964</v>
      </c>
      <c r="M16" s="116">
        <v>946695</v>
      </c>
      <c r="N16" s="116">
        <v>11840600</v>
      </c>
      <c r="O16" s="116">
        <v>879534</v>
      </c>
      <c r="P16" s="116">
        <v>12741825</v>
      </c>
      <c r="Q16" s="116">
        <v>1014985</v>
      </c>
      <c r="R16" s="116">
        <v>14583660</v>
      </c>
      <c r="S16" s="116">
        <v>1096539</v>
      </c>
      <c r="T16" s="116">
        <v>16060383</v>
      </c>
    </row>
    <row r="17" spans="1:17" x14ac:dyDescent="0.2">
      <c r="C17" s="25"/>
      <c r="D17" s="25"/>
      <c r="E17" s="25"/>
      <c r="F17" s="25"/>
      <c r="G17" s="25"/>
      <c r="H17" s="25"/>
      <c r="I17" s="25"/>
      <c r="J17" s="25"/>
      <c r="K17" s="25"/>
      <c r="L17" s="25"/>
      <c r="M17" s="25"/>
      <c r="N17" s="25"/>
      <c r="O17" s="25"/>
      <c r="P17" s="25"/>
      <c r="Q17" s="25"/>
    </row>
    <row r="18" spans="1:17" x14ac:dyDescent="0.2">
      <c r="A18" s="38" t="s">
        <v>364</v>
      </c>
      <c r="B18" s="31" t="s">
        <v>363</v>
      </c>
    </row>
    <row r="19" spans="1:17" x14ac:dyDescent="0.2">
      <c r="A19" s="38" t="s">
        <v>365</v>
      </c>
      <c r="B19" s="31" t="s">
        <v>372</v>
      </c>
    </row>
    <row r="20" spans="1:17" x14ac:dyDescent="0.2">
      <c r="A20" s="38"/>
    </row>
    <row r="21" spans="1:17" x14ac:dyDescent="0.2">
      <c r="A21" s="42" t="s">
        <v>403</v>
      </c>
    </row>
    <row r="22" spans="1:17" x14ac:dyDescent="0.2">
      <c r="A22" s="38" t="s">
        <v>354</v>
      </c>
      <c r="B22" s="50"/>
    </row>
  </sheetData>
  <mergeCells count="12">
    <mergeCell ref="S4:T4"/>
    <mergeCell ref="B3:T3"/>
    <mergeCell ref="B2:T2"/>
    <mergeCell ref="Q4:R4"/>
    <mergeCell ref="O4:P4"/>
    <mergeCell ref="B4:B5"/>
    <mergeCell ref="M4:N4"/>
    <mergeCell ref="K4:L4"/>
    <mergeCell ref="I4:J4"/>
    <mergeCell ref="G4:H4"/>
    <mergeCell ref="E4:F4"/>
    <mergeCell ref="C4:D4"/>
  </mergeCells>
  <pageMargins left="0.7" right="0.7" top="0.75" bottom="0.75" header="0.3" footer="0.3"/>
  <pageSetup paperSize="8" orientation="landscape" horizontalDpi="300" verticalDpi="300" r:id="rId1"/>
  <headerFooter>
    <oddHeader>&amp;L&amp;"Calibri"&amp;10&amp;K000000 [Limited Sharing]&amp;1#_x000D_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B310B-4965-47C5-AE2F-51319CD5A5A3}">
  <sheetPr codeName="Sheet6">
    <tabColor theme="3"/>
  </sheetPr>
  <dimension ref="A1:M59"/>
  <sheetViews>
    <sheetView workbookViewId="0">
      <pane xSplit="2" ySplit="4" topLeftCell="C35" activePane="bottomRight" state="frozen"/>
      <selection activeCell="K10" sqref="K10"/>
      <selection pane="topRight" activeCell="K10" sqref="K10"/>
      <selection pane="bottomLeft" activeCell="K10" sqref="K10"/>
      <selection pane="bottomRight" activeCell="K10" sqref="K10"/>
    </sheetView>
  </sheetViews>
  <sheetFormatPr defaultRowHeight="12.75" x14ac:dyDescent="0.2"/>
  <cols>
    <col min="1" max="1" width="3.140625" style="26" customWidth="1"/>
    <col min="2" max="2" width="72.7109375" style="31" customWidth="1"/>
    <col min="3" max="9" width="11.140625" style="31" customWidth="1"/>
    <col min="10" max="10" width="11.28515625" style="31" customWidth="1"/>
    <col min="11" max="13" width="9.140625" style="31"/>
    <col min="14" max="16384" width="9.140625" style="26"/>
  </cols>
  <sheetData>
    <row r="1" spans="2:13" customFormat="1" ht="36" customHeight="1" x14ac:dyDescent="0.25">
      <c r="B1" s="20" t="s">
        <v>380</v>
      </c>
      <c r="C1" s="19"/>
      <c r="D1" s="19"/>
      <c r="E1" s="19"/>
      <c r="F1" s="19"/>
      <c r="G1" s="19"/>
      <c r="H1" s="19"/>
      <c r="I1" s="98"/>
      <c r="J1" s="21" t="s">
        <v>387</v>
      </c>
    </row>
    <row r="2" spans="2:13" s="6" customFormat="1" ht="17.25" x14ac:dyDescent="0.25">
      <c r="B2" s="132" t="s">
        <v>351</v>
      </c>
      <c r="C2" s="132"/>
      <c r="D2" s="132"/>
      <c r="E2" s="132"/>
      <c r="F2" s="132"/>
      <c r="G2" s="132"/>
      <c r="H2" s="132"/>
      <c r="I2" s="132"/>
      <c r="J2" s="132"/>
      <c r="K2" s="5"/>
      <c r="L2" s="5"/>
      <c r="M2" s="5"/>
    </row>
    <row r="3" spans="2:13" customFormat="1" ht="15" x14ac:dyDescent="0.25">
      <c r="B3" s="131" t="s">
        <v>120</v>
      </c>
      <c r="C3" s="131"/>
      <c r="D3" s="131"/>
      <c r="E3" s="131"/>
      <c r="F3" s="131"/>
      <c r="G3" s="131"/>
      <c r="H3" s="131"/>
      <c r="I3" s="131"/>
      <c r="J3" s="131"/>
      <c r="K3" s="1"/>
      <c r="L3" s="1"/>
      <c r="M3" s="1"/>
    </row>
    <row r="4" spans="2:13" s="8" customFormat="1" ht="17.25" x14ac:dyDescent="0.25">
      <c r="B4" s="9" t="s">
        <v>121</v>
      </c>
      <c r="C4" s="11">
        <v>43435</v>
      </c>
      <c r="D4" s="11">
        <v>43800</v>
      </c>
      <c r="E4" s="11">
        <v>44166</v>
      </c>
      <c r="F4" s="11">
        <v>44531</v>
      </c>
      <c r="G4" s="11">
        <v>44896</v>
      </c>
      <c r="H4" s="11">
        <v>45261</v>
      </c>
      <c r="I4" s="11" t="s">
        <v>479</v>
      </c>
      <c r="J4" s="104" t="s">
        <v>480</v>
      </c>
      <c r="K4" s="7"/>
      <c r="L4" s="7"/>
      <c r="M4" s="7"/>
    </row>
    <row r="5" spans="2:13" s="24" customFormat="1" x14ac:dyDescent="0.2">
      <c r="B5" s="114" t="s">
        <v>122</v>
      </c>
      <c r="C5" s="37">
        <v>469959</v>
      </c>
      <c r="D5" s="37">
        <v>471132</v>
      </c>
      <c r="E5" s="37">
        <v>489698</v>
      </c>
      <c r="F5" s="37">
        <v>551682</v>
      </c>
      <c r="G5" s="37">
        <v>643635</v>
      </c>
      <c r="H5" s="37">
        <v>657588.57151759497</v>
      </c>
      <c r="I5" s="37">
        <v>748562.48936323985</v>
      </c>
      <c r="J5" s="37">
        <v>911841.7933795607</v>
      </c>
      <c r="K5" s="59"/>
      <c r="L5" s="59"/>
      <c r="M5" s="59"/>
    </row>
    <row r="6" spans="2:13" x14ac:dyDescent="0.2">
      <c r="B6" s="38" t="s">
        <v>123</v>
      </c>
      <c r="C6" s="25"/>
      <c r="D6" s="25"/>
      <c r="E6" s="25"/>
      <c r="F6" s="25"/>
      <c r="G6" s="25"/>
      <c r="H6" s="25"/>
      <c r="I6" s="25"/>
      <c r="J6" s="25"/>
    </row>
    <row r="7" spans="2:13" x14ac:dyDescent="0.2">
      <c r="B7" s="40" t="s">
        <v>124</v>
      </c>
      <c r="C7" s="39">
        <v>99980</v>
      </c>
      <c r="D7" s="39">
        <v>95828</v>
      </c>
      <c r="E7" s="39">
        <v>102009</v>
      </c>
      <c r="F7" s="39">
        <v>101224</v>
      </c>
      <c r="G7" s="39">
        <v>125563</v>
      </c>
      <c r="H7" s="39">
        <v>129109.8845340838</v>
      </c>
      <c r="I7" s="39">
        <v>169022.65199456751</v>
      </c>
      <c r="J7" s="39">
        <v>193729.03693808152</v>
      </c>
    </row>
    <row r="8" spans="2:13" x14ac:dyDescent="0.2">
      <c r="B8" s="40" t="s">
        <v>125</v>
      </c>
      <c r="C8" s="39">
        <v>34391</v>
      </c>
      <c r="D8" s="39">
        <v>25899</v>
      </c>
      <c r="E8" s="39">
        <v>30812</v>
      </c>
      <c r="F8" s="39">
        <v>41418</v>
      </c>
      <c r="G8" s="39">
        <v>59730</v>
      </c>
      <c r="H8" s="39">
        <v>51173.280908400848</v>
      </c>
      <c r="I8" s="39">
        <v>51968.590562042831</v>
      </c>
      <c r="J8" s="39">
        <v>60208.782974557558</v>
      </c>
    </row>
    <row r="9" spans="2:13" x14ac:dyDescent="0.2">
      <c r="B9" s="40" t="s">
        <v>126</v>
      </c>
      <c r="C9" s="39">
        <v>24520</v>
      </c>
      <c r="D9" s="39">
        <v>24717</v>
      </c>
      <c r="E9" s="39">
        <v>27849</v>
      </c>
      <c r="F9" s="39">
        <v>33743</v>
      </c>
      <c r="G9" s="39">
        <v>29260</v>
      </c>
      <c r="H9" s="39">
        <v>28755.205078068742</v>
      </c>
      <c r="I9" s="39">
        <v>41963.042507911523</v>
      </c>
      <c r="J9" s="39">
        <v>61579.359447813884</v>
      </c>
    </row>
    <row r="10" spans="2:13" x14ac:dyDescent="0.2">
      <c r="B10" s="40" t="s">
        <v>127</v>
      </c>
      <c r="C10" s="39">
        <v>35735</v>
      </c>
      <c r="D10" s="39">
        <v>38015</v>
      </c>
      <c r="E10" s="39">
        <v>38554</v>
      </c>
      <c r="F10" s="39">
        <v>44446</v>
      </c>
      <c r="G10" s="39">
        <v>34452</v>
      </c>
      <c r="H10" s="39">
        <v>41013.998573467281</v>
      </c>
      <c r="I10" s="39">
        <v>50337.479475107713</v>
      </c>
      <c r="J10" s="39">
        <v>75335.055934299176</v>
      </c>
    </row>
    <row r="11" spans="2:13" x14ac:dyDescent="0.2">
      <c r="B11" s="40" t="s">
        <v>128</v>
      </c>
      <c r="C11" s="39">
        <v>37869</v>
      </c>
      <c r="D11" s="39">
        <v>30822</v>
      </c>
      <c r="E11" s="39">
        <v>29193</v>
      </c>
      <c r="F11" s="39">
        <v>30889</v>
      </c>
      <c r="G11" s="39">
        <v>35383</v>
      </c>
      <c r="H11" s="39">
        <v>34036.002790975217</v>
      </c>
      <c r="I11" s="39">
        <v>58108.11136444677</v>
      </c>
      <c r="J11" s="39">
        <v>71656.028302490507</v>
      </c>
    </row>
    <row r="12" spans="2:13" x14ac:dyDescent="0.2">
      <c r="B12" s="40" t="s">
        <v>129</v>
      </c>
      <c r="C12" s="39">
        <v>24518</v>
      </c>
      <c r="D12" s="39">
        <v>26176</v>
      </c>
      <c r="E12" s="39">
        <v>26248</v>
      </c>
      <c r="F12" s="39">
        <v>27702</v>
      </c>
      <c r="G12" s="39">
        <v>40875</v>
      </c>
      <c r="H12" s="39">
        <v>42196.504355300814</v>
      </c>
      <c r="I12" s="39">
        <v>58652.977460999457</v>
      </c>
      <c r="J12" s="39">
        <v>74030.536491018909</v>
      </c>
    </row>
    <row r="13" spans="2:13" x14ac:dyDescent="0.2">
      <c r="B13" s="40" t="s">
        <v>130</v>
      </c>
      <c r="C13" s="39">
        <v>20132</v>
      </c>
      <c r="D13" s="39">
        <v>21532</v>
      </c>
      <c r="E13" s="39">
        <v>20531</v>
      </c>
      <c r="F13" s="39">
        <v>24020</v>
      </c>
      <c r="G13" s="39">
        <v>28275</v>
      </c>
      <c r="H13" s="39">
        <v>31112.750140352557</v>
      </c>
      <c r="I13" s="39">
        <v>40458.947432643421</v>
      </c>
      <c r="J13" s="39">
        <v>58603.966175740454</v>
      </c>
    </row>
    <row r="14" spans="2:13" s="24" customFormat="1" x14ac:dyDescent="0.2">
      <c r="B14" s="114" t="s">
        <v>131</v>
      </c>
      <c r="C14" s="37">
        <v>2354355</v>
      </c>
      <c r="D14" s="37">
        <v>2427025</v>
      </c>
      <c r="E14" s="37">
        <v>2540105</v>
      </c>
      <c r="F14" s="37">
        <v>2860878</v>
      </c>
      <c r="G14" s="37">
        <v>3116863</v>
      </c>
      <c r="H14" s="37">
        <v>3027925.0538191935</v>
      </c>
      <c r="I14" s="37">
        <v>3221242.9765361194</v>
      </c>
      <c r="J14" s="37">
        <v>3804624.4364501494</v>
      </c>
      <c r="K14" s="59"/>
      <c r="L14" s="59"/>
      <c r="M14" s="59"/>
    </row>
    <row r="15" spans="2:13" x14ac:dyDescent="0.2">
      <c r="B15" s="38" t="s">
        <v>123</v>
      </c>
      <c r="C15" s="25"/>
      <c r="D15" s="25"/>
      <c r="E15" s="25"/>
      <c r="F15" s="25"/>
      <c r="G15" s="25"/>
      <c r="H15" s="25"/>
      <c r="I15" s="25"/>
      <c r="J15" s="25"/>
    </row>
    <row r="16" spans="2:13" x14ac:dyDescent="0.2">
      <c r="B16" s="40" t="s">
        <v>132</v>
      </c>
      <c r="C16" s="39">
        <v>1133752</v>
      </c>
      <c r="D16" s="39">
        <v>1197629</v>
      </c>
      <c r="E16" s="39">
        <v>1348558</v>
      </c>
      <c r="F16" s="39">
        <v>1525082</v>
      </c>
      <c r="G16" s="39">
        <v>1486849</v>
      </c>
      <c r="H16" s="39">
        <v>1487485.2130438434</v>
      </c>
      <c r="I16" s="39">
        <v>1524454.0005802158</v>
      </c>
      <c r="J16" s="39">
        <v>1812751.2715496069</v>
      </c>
    </row>
    <row r="17" spans="2:13" x14ac:dyDescent="0.2">
      <c r="B17" s="52" t="s">
        <v>123</v>
      </c>
      <c r="C17" s="25"/>
      <c r="D17" s="25"/>
      <c r="E17" s="25"/>
      <c r="F17" s="25"/>
      <c r="G17" s="25"/>
      <c r="H17" s="25"/>
      <c r="I17" s="25"/>
      <c r="J17" s="25"/>
    </row>
    <row r="18" spans="2:13" x14ac:dyDescent="0.2">
      <c r="B18" s="62" t="s">
        <v>133</v>
      </c>
      <c r="C18" s="39">
        <v>534851</v>
      </c>
      <c r="D18" s="39">
        <v>563625</v>
      </c>
      <c r="E18" s="39">
        <v>633359</v>
      </c>
      <c r="F18" s="39">
        <v>749509</v>
      </c>
      <c r="G18" s="39">
        <v>651387</v>
      </c>
      <c r="H18" s="39">
        <v>677066.94964353205</v>
      </c>
      <c r="I18" s="39">
        <v>738291.44482129894</v>
      </c>
      <c r="J18" s="39">
        <v>902841.0987212694</v>
      </c>
    </row>
    <row r="19" spans="2:13" x14ac:dyDescent="0.2">
      <c r="B19" s="62" t="s">
        <v>134</v>
      </c>
      <c r="C19" s="39">
        <v>78774</v>
      </c>
      <c r="D19" s="39">
        <v>85956</v>
      </c>
      <c r="E19" s="39">
        <v>91726</v>
      </c>
      <c r="F19" s="39">
        <v>99552</v>
      </c>
      <c r="G19" s="39">
        <v>91592</v>
      </c>
      <c r="H19" s="39">
        <v>88164.824602374778</v>
      </c>
      <c r="I19" s="39">
        <v>71708.656423507549</v>
      </c>
      <c r="J19" s="39">
        <v>81679.698799357488</v>
      </c>
    </row>
    <row r="20" spans="2:13" x14ac:dyDescent="0.2">
      <c r="B20" s="40" t="s">
        <v>135</v>
      </c>
      <c r="C20" s="39">
        <v>124644</v>
      </c>
      <c r="D20" s="39">
        <v>130800</v>
      </c>
      <c r="E20" s="39">
        <v>148321</v>
      </c>
      <c r="F20" s="39">
        <v>174692</v>
      </c>
      <c r="G20" s="39">
        <v>218326</v>
      </c>
      <c r="H20" s="39">
        <v>222808.93184416572</v>
      </c>
      <c r="I20" s="39">
        <v>203084.97564964881</v>
      </c>
      <c r="J20" s="39">
        <v>239378.34435834666</v>
      </c>
    </row>
    <row r="21" spans="2:13" x14ac:dyDescent="0.2">
      <c r="B21" s="40" t="s">
        <v>136</v>
      </c>
      <c r="C21" s="39">
        <v>201556</v>
      </c>
      <c r="D21" s="39">
        <v>214632</v>
      </c>
      <c r="E21" s="39">
        <v>235127</v>
      </c>
      <c r="F21" s="39">
        <v>273076</v>
      </c>
      <c r="G21" s="39">
        <v>315971</v>
      </c>
      <c r="H21" s="39">
        <v>277053.95600088278</v>
      </c>
      <c r="I21" s="39">
        <v>380506.78785263177</v>
      </c>
      <c r="J21" s="39">
        <v>404210.97223798966</v>
      </c>
    </row>
    <row r="22" spans="2:13" x14ac:dyDescent="0.2">
      <c r="B22" s="40" t="s">
        <v>137</v>
      </c>
      <c r="C22" s="39">
        <v>19988</v>
      </c>
      <c r="D22" s="39">
        <v>21462</v>
      </c>
      <c r="E22" s="39">
        <v>19244</v>
      </c>
      <c r="F22" s="39">
        <v>23597</v>
      </c>
      <c r="G22" s="39">
        <v>19176</v>
      </c>
      <c r="H22" s="39">
        <v>28148.832833622255</v>
      </c>
      <c r="I22" s="39">
        <v>38068.926912862182</v>
      </c>
      <c r="J22" s="39">
        <v>36131.433027881634</v>
      </c>
    </row>
    <row r="23" spans="2:13" x14ac:dyDescent="0.2">
      <c r="B23" s="40" t="s">
        <v>138</v>
      </c>
      <c r="C23" s="39">
        <v>20490</v>
      </c>
      <c r="D23" s="39">
        <v>21446</v>
      </c>
      <c r="E23" s="39">
        <v>19341</v>
      </c>
      <c r="F23" s="39">
        <v>19674</v>
      </c>
      <c r="G23" s="39">
        <v>20156</v>
      </c>
      <c r="H23" s="39">
        <v>31324.991762188438</v>
      </c>
      <c r="I23" s="39">
        <v>46922.498492367158</v>
      </c>
      <c r="J23" s="39">
        <v>59369.929685205658</v>
      </c>
    </row>
    <row r="24" spans="2:13" x14ac:dyDescent="0.2">
      <c r="B24" s="40" t="s">
        <v>139</v>
      </c>
      <c r="C24" s="39">
        <v>121853</v>
      </c>
      <c r="D24" s="39">
        <v>119807</v>
      </c>
      <c r="E24" s="39">
        <v>115946</v>
      </c>
      <c r="F24" s="39">
        <v>141194</v>
      </c>
      <c r="G24" s="39">
        <v>174696</v>
      </c>
      <c r="H24" s="39">
        <v>180640.67671866226</v>
      </c>
      <c r="I24" s="39">
        <v>209921.62705670806</v>
      </c>
      <c r="J24" s="39">
        <v>225654.20440979168</v>
      </c>
    </row>
    <row r="25" spans="2:13" x14ac:dyDescent="0.2">
      <c r="B25" s="40" t="s">
        <v>140</v>
      </c>
      <c r="C25" s="39">
        <v>30905</v>
      </c>
      <c r="D25" s="39">
        <v>32137</v>
      </c>
      <c r="E25" s="39">
        <v>15127</v>
      </c>
      <c r="F25" s="39">
        <v>11344</v>
      </c>
      <c r="G25" s="39">
        <v>17119</v>
      </c>
      <c r="H25" s="39">
        <v>29520.19179270733</v>
      </c>
      <c r="I25" s="39">
        <v>30101.208642807607</v>
      </c>
      <c r="J25" s="39">
        <v>12981.187316996777</v>
      </c>
    </row>
    <row r="26" spans="2:13" x14ac:dyDescent="0.2">
      <c r="B26" s="40" t="s">
        <v>141</v>
      </c>
      <c r="C26" s="39">
        <v>36599</v>
      </c>
      <c r="D26" s="39">
        <v>42639</v>
      </c>
      <c r="E26" s="39">
        <v>49507</v>
      </c>
      <c r="F26" s="39">
        <v>59619</v>
      </c>
      <c r="G26" s="39">
        <v>54347</v>
      </c>
      <c r="H26" s="39">
        <v>50155.861312163805</v>
      </c>
      <c r="I26" s="39">
        <v>53293.203881542948</v>
      </c>
      <c r="J26" s="39">
        <v>76724.624638835085</v>
      </c>
    </row>
    <row r="27" spans="2:13" x14ac:dyDescent="0.2">
      <c r="B27" s="40" t="s">
        <v>142</v>
      </c>
      <c r="C27" s="39">
        <v>202720</v>
      </c>
      <c r="D27" s="39">
        <v>192281</v>
      </c>
      <c r="E27" s="39">
        <v>132890</v>
      </c>
      <c r="F27" s="39">
        <v>152754</v>
      </c>
      <c r="G27" s="39">
        <v>143256</v>
      </c>
      <c r="H27" s="39">
        <v>170481.91267698433</v>
      </c>
      <c r="I27" s="39">
        <v>187066.13191159299</v>
      </c>
      <c r="J27" s="39">
        <v>315698.25230728427</v>
      </c>
    </row>
    <row r="28" spans="2:13" x14ac:dyDescent="0.2">
      <c r="B28" s="40" t="s">
        <v>378</v>
      </c>
      <c r="C28" s="39">
        <v>21300</v>
      </c>
      <c r="D28" s="39">
        <v>25168</v>
      </c>
      <c r="E28" s="39">
        <v>25672</v>
      </c>
      <c r="F28" s="39">
        <v>24619</v>
      </c>
      <c r="G28" s="39">
        <v>90369</v>
      </c>
      <c r="H28" s="39">
        <v>69548.470472320114</v>
      </c>
      <c r="I28" s="39">
        <v>33129.48654533919</v>
      </c>
      <c r="J28" s="39">
        <v>53120.573767240719</v>
      </c>
    </row>
    <row r="29" spans="2:13" s="24" customFormat="1" x14ac:dyDescent="0.2">
      <c r="B29" s="114" t="s">
        <v>143</v>
      </c>
      <c r="C29" s="37">
        <v>1641377</v>
      </c>
      <c r="D29" s="37">
        <v>1692781</v>
      </c>
      <c r="E29" s="37">
        <v>1716712</v>
      </c>
      <c r="F29" s="37">
        <v>1996478</v>
      </c>
      <c r="G29" s="37">
        <v>2028191</v>
      </c>
      <c r="H29" s="37">
        <v>2013550.063227308</v>
      </c>
      <c r="I29" s="37">
        <v>2289549.347652602</v>
      </c>
      <c r="J29" s="37">
        <v>3139169.2792277094</v>
      </c>
      <c r="K29" s="59"/>
      <c r="L29" s="59"/>
      <c r="M29" s="59"/>
    </row>
    <row r="30" spans="2:13" x14ac:dyDescent="0.2">
      <c r="B30" s="38" t="s">
        <v>123</v>
      </c>
      <c r="C30" s="25"/>
      <c r="D30" s="25"/>
      <c r="E30" s="25"/>
      <c r="F30" s="25"/>
      <c r="G30" s="25"/>
      <c r="H30" s="25"/>
      <c r="I30" s="25"/>
      <c r="J30" s="25"/>
    </row>
    <row r="31" spans="2:13" x14ac:dyDescent="0.2">
      <c r="B31" s="40" t="s">
        <v>144</v>
      </c>
      <c r="C31" s="39">
        <v>486686</v>
      </c>
      <c r="D31" s="39">
        <v>502401</v>
      </c>
      <c r="E31" s="39">
        <v>501803</v>
      </c>
      <c r="F31" s="39">
        <v>570250</v>
      </c>
      <c r="G31" s="39">
        <v>554950</v>
      </c>
      <c r="H31" s="39">
        <v>579298.27723403391</v>
      </c>
      <c r="I31" s="39">
        <v>751629.01376021525</v>
      </c>
      <c r="J31" s="39">
        <v>1127007.3501524867</v>
      </c>
    </row>
    <row r="32" spans="2:13" x14ac:dyDescent="0.2">
      <c r="B32" s="40" t="s">
        <v>145</v>
      </c>
      <c r="C32" s="39">
        <v>198323</v>
      </c>
      <c r="D32" s="39">
        <v>235059</v>
      </c>
      <c r="E32" s="39">
        <v>261734</v>
      </c>
      <c r="F32" s="39">
        <v>288197</v>
      </c>
      <c r="G32" s="39">
        <v>384687</v>
      </c>
      <c r="H32" s="39">
        <v>348169.31483613001</v>
      </c>
      <c r="I32" s="39">
        <v>297626.71611049603</v>
      </c>
      <c r="J32" s="39">
        <v>284437.03970282077</v>
      </c>
    </row>
    <row r="33" spans="2:13" x14ac:dyDescent="0.2">
      <c r="B33" s="40" t="s">
        <v>146</v>
      </c>
      <c r="C33" s="39">
        <v>396279</v>
      </c>
      <c r="D33" s="39">
        <v>370614</v>
      </c>
      <c r="E33" s="39">
        <v>350141</v>
      </c>
      <c r="F33" s="39">
        <v>437183</v>
      </c>
      <c r="G33" s="39">
        <v>354377</v>
      </c>
      <c r="H33" s="39">
        <v>314113.45644704404</v>
      </c>
      <c r="I33" s="39">
        <v>441192.94932434161</v>
      </c>
      <c r="J33" s="39">
        <v>784202.89147239039</v>
      </c>
    </row>
    <row r="34" spans="2:13" x14ac:dyDescent="0.2">
      <c r="B34" s="40" t="s">
        <v>147</v>
      </c>
      <c r="C34" s="39">
        <v>88752</v>
      </c>
      <c r="D34" s="39">
        <v>89438</v>
      </c>
      <c r="E34" s="39">
        <v>71981</v>
      </c>
      <c r="F34" s="39">
        <v>80711</v>
      </c>
      <c r="G34" s="39">
        <v>66676</v>
      </c>
      <c r="H34" s="39">
        <v>58383.819288576255</v>
      </c>
      <c r="I34" s="39">
        <v>56520.046834164546</v>
      </c>
      <c r="J34" s="39">
        <v>83175.789591480891</v>
      </c>
    </row>
    <row r="35" spans="2:13" x14ac:dyDescent="0.2">
      <c r="B35" s="40" t="s">
        <v>148</v>
      </c>
      <c r="C35" s="39">
        <v>58950</v>
      </c>
      <c r="D35" s="39">
        <v>61837</v>
      </c>
      <c r="E35" s="39">
        <v>63254</v>
      </c>
      <c r="F35" s="39">
        <v>96593</v>
      </c>
      <c r="G35" s="39">
        <v>71906</v>
      </c>
      <c r="H35" s="39">
        <v>128910.03892823937</v>
      </c>
      <c r="I35" s="39">
        <v>155535.39460106406</v>
      </c>
      <c r="J35" s="39">
        <v>136690.79097702639</v>
      </c>
    </row>
    <row r="36" spans="2:13" x14ac:dyDescent="0.2">
      <c r="B36" s="40" t="s">
        <v>149</v>
      </c>
      <c r="C36" s="39">
        <v>26243</v>
      </c>
      <c r="D36" s="39">
        <v>26194</v>
      </c>
      <c r="E36" s="39">
        <v>24684</v>
      </c>
      <c r="F36" s="39">
        <v>31528</v>
      </c>
      <c r="G36" s="39">
        <v>27484</v>
      </c>
      <c r="H36" s="39">
        <v>30397.571631734798</v>
      </c>
      <c r="I36" s="39">
        <v>26295.905325980526</v>
      </c>
      <c r="J36" s="39">
        <v>23777.758618072228</v>
      </c>
    </row>
    <row r="37" spans="2:13" x14ac:dyDescent="0.2">
      <c r="B37" s="40" t="s">
        <v>150</v>
      </c>
      <c r="C37" s="39">
        <v>12124</v>
      </c>
      <c r="D37" s="39">
        <v>13034</v>
      </c>
      <c r="E37" s="39">
        <v>16365</v>
      </c>
      <c r="F37" s="39">
        <v>30474</v>
      </c>
      <c r="G37" s="39">
        <v>37727</v>
      </c>
      <c r="H37" s="39">
        <v>31863.854537257568</v>
      </c>
      <c r="I37" s="39">
        <v>45868.745726393026</v>
      </c>
      <c r="J37" s="39">
        <v>53883.5460752281</v>
      </c>
    </row>
    <row r="38" spans="2:13" x14ac:dyDescent="0.2">
      <c r="B38" s="40" t="s">
        <v>151</v>
      </c>
      <c r="C38" s="39">
        <v>39320</v>
      </c>
      <c r="D38" s="39">
        <v>44729</v>
      </c>
      <c r="E38" s="39">
        <v>50720</v>
      </c>
      <c r="F38" s="39">
        <v>60887</v>
      </c>
      <c r="G38" s="39">
        <v>139812</v>
      </c>
      <c r="H38" s="39">
        <v>116531.66706308925</v>
      </c>
      <c r="I38" s="39">
        <v>60710.691615492229</v>
      </c>
      <c r="J38" s="39">
        <v>61075.094915977395</v>
      </c>
    </row>
    <row r="39" spans="2:13" x14ac:dyDescent="0.2">
      <c r="B39" s="40" t="s">
        <v>152</v>
      </c>
      <c r="C39" s="39">
        <v>25384</v>
      </c>
      <c r="D39" s="39">
        <v>27219</v>
      </c>
      <c r="E39" s="39">
        <v>21600</v>
      </c>
      <c r="F39" s="39">
        <v>30251</v>
      </c>
      <c r="G39" s="39">
        <v>30826</v>
      </c>
      <c r="H39" s="39">
        <v>39708.330010742313</v>
      </c>
      <c r="I39" s="39">
        <v>58727.220065348651</v>
      </c>
      <c r="J39" s="39">
        <v>38509.863058585026</v>
      </c>
    </row>
    <row r="40" spans="2:13" s="24" customFormat="1" ht="15" x14ac:dyDescent="0.2">
      <c r="B40" s="114" t="s">
        <v>400</v>
      </c>
      <c r="C40" s="37">
        <v>1267443</v>
      </c>
      <c r="D40" s="37">
        <v>1418468</v>
      </c>
      <c r="E40" s="37">
        <v>1632088</v>
      </c>
      <c r="F40" s="37">
        <v>1799776</v>
      </c>
      <c r="G40" s="37">
        <v>1813121</v>
      </c>
      <c r="H40" s="37">
        <v>1776985.8298867904</v>
      </c>
      <c r="I40" s="37">
        <v>1815127.2916054968</v>
      </c>
      <c r="J40" s="37">
        <v>2221470.8689549863</v>
      </c>
      <c r="K40" s="59"/>
      <c r="L40" s="59"/>
      <c r="M40" s="59"/>
    </row>
    <row r="41" spans="2:13" x14ac:dyDescent="0.2">
      <c r="B41" s="38" t="s">
        <v>123</v>
      </c>
      <c r="C41" s="25"/>
      <c r="D41" s="25"/>
      <c r="E41" s="25"/>
      <c r="F41" s="25"/>
      <c r="G41" s="25"/>
      <c r="H41" s="25"/>
      <c r="I41" s="25"/>
      <c r="J41" s="25"/>
    </row>
    <row r="42" spans="2:13" x14ac:dyDescent="0.2">
      <c r="B42" s="40" t="s">
        <v>153</v>
      </c>
      <c r="C42" s="39">
        <v>228438</v>
      </c>
      <c r="D42" s="39">
        <v>239104</v>
      </c>
      <c r="E42" s="39">
        <v>330839</v>
      </c>
      <c r="F42" s="39">
        <v>374974</v>
      </c>
      <c r="G42" s="39">
        <v>360494</v>
      </c>
      <c r="H42" s="39">
        <v>319936.93197119725</v>
      </c>
      <c r="I42" s="39">
        <v>39321.41029849655</v>
      </c>
      <c r="J42" s="39">
        <v>80786.082997215504</v>
      </c>
    </row>
    <row r="43" spans="2:13" x14ac:dyDescent="0.2">
      <c r="B43" s="40" t="s">
        <v>154</v>
      </c>
      <c r="C43" s="39">
        <v>171732</v>
      </c>
      <c r="D43" s="39">
        <v>210954</v>
      </c>
      <c r="E43" s="39">
        <v>248714</v>
      </c>
      <c r="F43" s="39">
        <v>302401</v>
      </c>
      <c r="G43" s="39">
        <v>410972</v>
      </c>
      <c r="H43" s="39">
        <v>546688.5515112899</v>
      </c>
      <c r="I43" s="39">
        <v>660236.05943077418</v>
      </c>
      <c r="J43" s="39">
        <v>897912.53981987457</v>
      </c>
    </row>
    <row r="44" spans="2:13" x14ac:dyDescent="0.2">
      <c r="B44" s="40" t="s">
        <v>155</v>
      </c>
      <c r="C44" s="39">
        <v>106586</v>
      </c>
      <c r="D44" s="39">
        <v>131028</v>
      </c>
      <c r="E44" s="39">
        <v>127767</v>
      </c>
      <c r="F44" s="39">
        <v>144755</v>
      </c>
      <c r="G44" s="39">
        <v>150073</v>
      </c>
      <c r="H44" s="39">
        <v>156101.59589976582</v>
      </c>
      <c r="I44" s="39">
        <v>168997.01993891169</v>
      </c>
      <c r="J44" s="39">
        <v>193287.27821458672</v>
      </c>
    </row>
    <row r="45" spans="2:13" x14ac:dyDescent="0.2">
      <c r="B45" s="40" t="s">
        <v>156</v>
      </c>
      <c r="C45" s="39">
        <v>4531</v>
      </c>
      <c r="D45" s="39">
        <v>8544</v>
      </c>
      <c r="E45" s="39">
        <v>10371</v>
      </c>
      <c r="F45" s="39">
        <v>13089</v>
      </c>
      <c r="G45" s="39">
        <v>20203</v>
      </c>
      <c r="H45" s="39">
        <v>23640.381091682637</v>
      </c>
      <c r="I45" s="39">
        <v>17615.470353195931</v>
      </c>
      <c r="J45" s="39">
        <v>7107.7094859626231</v>
      </c>
    </row>
    <row r="46" spans="2:13" x14ac:dyDescent="0.2">
      <c r="B46" s="40" t="s">
        <v>157</v>
      </c>
      <c r="C46" s="39">
        <v>2860</v>
      </c>
      <c r="D46" s="39">
        <v>3444</v>
      </c>
      <c r="E46" s="39">
        <v>2061</v>
      </c>
      <c r="F46" s="39">
        <v>1952</v>
      </c>
      <c r="G46" s="39">
        <v>3764</v>
      </c>
      <c r="H46" s="39">
        <v>1054.3154144051</v>
      </c>
      <c r="I46" s="39">
        <v>1140.2063317510356</v>
      </c>
      <c r="J46" s="39">
        <v>1514.2818060499164</v>
      </c>
    </row>
    <row r="47" spans="2:13" x14ac:dyDescent="0.2">
      <c r="B47" s="40" t="s">
        <v>21</v>
      </c>
      <c r="C47" s="39">
        <v>709396</v>
      </c>
      <c r="D47" s="39">
        <v>773807</v>
      </c>
      <c r="E47" s="39">
        <v>854829</v>
      </c>
      <c r="F47" s="39">
        <v>889739</v>
      </c>
      <c r="G47" s="39">
        <v>816600</v>
      </c>
      <c r="H47" s="39">
        <v>689063.77569199866</v>
      </c>
      <c r="I47" s="39">
        <v>879474.38041856664</v>
      </c>
      <c r="J47" s="39">
        <v>964012.45307028922</v>
      </c>
    </row>
    <row r="48" spans="2:13" s="24" customFormat="1" ht="15" x14ac:dyDescent="0.2">
      <c r="B48" s="114" t="s">
        <v>401</v>
      </c>
      <c r="C48" s="116">
        <v>5733134</v>
      </c>
      <c r="D48" s="116">
        <v>6009406</v>
      </c>
      <c r="E48" s="116">
        <v>6378604</v>
      </c>
      <c r="F48" s="116">
        <v>7208813</v>
      </c>
      <c r="G48" s="116">
        <v>7601810</v>
      </c>
      <c r="H48" s="116">
        <v>7476049.5184508869</v>
      </c>
      <c r="I48" s="116">
        <v>8074482.1051574582</v>
      </c>
      <c r="J48" s="116">
        <v>10077106.378012406</v>
      </c>
      <c r="K48" s="59"/>
      <c r="L48" s="59"/>
      <c r="M48" s="59"/>
    </row>
    <row r="49" spans="1:9" x14ac:dyDescent="0.2">
      <c r="B49" s="63"/>
      <c r="C49" s="46"/>
      <c r="D49" s="46"/>
      <c r="E49" s="46"/>
      <c r="F49" s="46"/>
      <c r="G49" s="46"/>
    </row>
    <row r="50" spans="1:9" ht="14.25" customHeight="1" x14ac:dyDescent="0.2">
      <c r="A50" s="57" t="s">
        <v>364</v>
      </c>
      <c r="B50" s="136" t="s">
        <v>478</v>
      </c>
      <c r="C50" s="136"/>
      <c r="D50" s="136"/>
      <c r="E50" s="136"/>
      <c r="F50" s="136"/>
      <c r="G50" s="136"/>
      <c r="H50" s="136"/>
      <c r="I50" s="136"/>
    </row>
    <row r="51" spans="1:9" x14ac:dyDescent="0.2">
      <c r="A51" s="38" t="s">
        <v>365</v>
      </c>
      <c r="B51" s="31" t="s">
        <v>476</v>
      </c>
    </row>
    <row r="52" spans="1:9" x14ac:dyDescent="0.2">
      <c r="A52" s="38" t="s">
        <v>367</v>
      </c>
      <c r="B52" s="31" t="s">
        <v>366</v>
      </c>
    </row>
    <row r="53" spans="1:9" x14ac:dyDescent="0.2">
      <c r="A53" s="38" t="s">
        <v>361</v>
      </c>
      <c r="B53" s="31" t="s">
        <v>363</v>
      </c>
    </row>
    <row r="54" spans="1:9" ht="14.25" customHeight="1" x14ac:dyDescent="0.2">
      <c r="A54" s="57" t="s">
        <v>369</v>
      </c>
      <c r="B54" s="136" t="s">
        <v>477</v>
      </c>
      <c r="C54" s="136"/>
      <c r="D54" s="136"/>
      <c r="E54" s="136"/>
      <c r="F54" s="136"/>
      <c r="G54" s="136"/>
      <c r="H54" s="136"/>
    </row>
    <row r="55" spans="1:9" ht="14.25" customHeight="1" x14ac:dyDescent="0.2">
      <c r="A55" s="57" t="s">
        <v>370</v>
      </c>
      <c r="B55" s="136" t="s">
        <v>379</v>
      </c>
      <c r="C55" s="136"/>
      <c r="D55" s="136"/>
      <c r="E55" s="136"/>
      <c r="F55" s="136"/>
      <c r="G55" s="136"/>
      <c r="H55" s="136"/>
    </row>
    <row r="56" spans="1:9" x14ac:dyDescent="0.2">
      <c r="A56" s="38"/>
    </row>
    <row r="57" spans="1:9" x14ac:dyDescent="0.2">
      <c r="A57" s="42" t="s">
        <v>403</v>
      </c>
    </row>
    <row r="58" spans="1:9" x14ac:dyDescent="0.2">
      <c r="A58" s="38" t="s">
        <v>354</v>
      </c>
      <c r="B58" s="50"/>
    </row>
    <row r="59" spans="1:9" x14ac:dyDescent="0.2">
      <c r="B59" s="50"/>
    </row>
  </sheetData>
  <mergeCells count="5">
    <mergeCell ref="B55:H55"/>
    <mergeCell ref="B54:H54"/>
    <mergeCell ref="B50:I50"/>
    <mergeCell ref="B3:J3"/>
    <mergeCell ref="B2:J2"/>
  </mergeCells>
  <pageMargins left="0.7" right="0.7" top="0.75" bottom="0.75" header="0.3" footer="0.3"/>
  <pageSetup paperSize="8" orientation="landscape" r:id="rId1"/>
  <headerFooter>
    <oddHeader>&amp;L&amp;"Calibri"&amp;10&amp;K000000 [Limited Sharing]&amp;1#_x000D_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AD2C6-AC3F-42A8-B466-9AA1E5B28FDD}">
  <sheetPr codeName="Sheet7">
    <tabColor theme="3"/>
  </sheetPr>
  <dimension ref="A1:N153"/>
  <sheetViews>
    <sheetView zoomScaleNormal="100" workbookViewId="0">
      <pane xSplit="2" ySplit="4" topLeftCell="D48" activePane="bottomRight" state="frozen"/>
      <selection activeCell="K10" sqref="K10"/>
      <selection pane="topRight" activeCell="K10" sqref="K10"/>
      <selection pane="bottomLeft" activeCell="K10" sqref="K10"/>
      <selection pane="bottomRight" activeCell="K10" sqref="K10"/>
    </sheetView>
  </sheetViews>
  <sheetFormatPr defaultRowHeight="12.75" outlineLevelRow="1" x14ac:dyDescent="0.2"/>
  <cols>
    <col min="1" max="1" width="3.28515625" style="26" customWidth="1"/>
    <col min="2" max="2" width="57.140625" style="31" customWidth="1"/>
    <col min="3" max="12" width="14.42578125" style="31" customWidth="1"/>
    <col min="13" max="14" width="9.140625" style="31"/>
    <col min="15" max="16384" width="9.140625" style="26"/>
  </cols>
  <sheetData>
    <row r="1" spans="2:14" customFormat="1" ht="36" customHeight="1" x14ac:dyDescent="0.25">
      <c r="B1" s="20" t="s">
        <v>380</v>
      </c>
      <c r="C1" s="19"/>
      <c r="D1" s="19"/>
      <c r="E1" s="19"/>
      <c r="F1" s="19"/>
      <c r="G1" s="19"/>
      <c r="H1" s="19"/>
      <c r="I1" s="19"/>
      <c r="J1" s="19"/>
      <c r="K1" s="19"/>
      <c r="L1" s="21" t="s">
        <v>388</v>
      </c>
    </row>
    <row r="2" spans="2:14" s="6" customFormat="1" ht="15" x14ac:dyDescent="0.25">
      <c r="B2" s="132" t="s">
        <v>158</v>
      </c>
      <c r="C2" s="132"/>
      <c r="D2" s="132"/>
      <c r="E2" s="132"/>
      <c r="F2" s="132"/>
      <c r="G2" s="132"/>
      <c r="H2" s="132"/>
      <c r="I2" s="132"/>
      <c r="J2" s="132"/>
      <c r="K2" s="132"/>
      <c r="L2" s="132"/>
      <c r="M2" s="5"/>
      <c r="N2" s="5"/>
    </row>
    <row r="3" spans="2:14" customFormat="1" ht="15" x14ac:dyDescent="0.25">
      <c r="B3" s="138" t="s">
        <v>159</v>
      </c>
      <c r="C3" s="138"/>
      <c r="D3" s="138"/>
      <c r="E3" s="138"/>
      <c r="F3" s="138"/>
      <c r="G3" s="138"/>
      <c r="H3" s="138"/>
      <c r="I3" s="138"/>
      <c r="J3" s="138"/>
      <c r="K3" s="138"/>
      <c r="L3" s="138"/>
      <c r="M3" s="1"/>
      <c r="N3" s="1"/>
    </row>
    <row r="4" spans="2:14" s="103" customFormat="1" ht="15" x14ac:dyDescent="0.25">
      <c r="B4" s="100" t="s">
        <v>160</v>
      </c>
      <c r="C4" s="100" t="s">
        <v>161</v>
      </c>
      <c r="D4" s="100" t="s">
        <v>162</v>
      </c>
      <c r="E4" s="100" t="s">
        <v>163</v>
      </c>
      <c r="F4" s="100" t="s">
        <v>164</v>
      </c>
      <c r="G4" s="100" t="s">
        <v>165</v>
      </c>
      <c r="H4" s="100" t="s">
        <v>337</v>
      </c>
      <c r="I4" s="100" t="s">
        <v>338</v>
      </c>
      <c r="J4" s="100" t="s">
        <v>166</v>
      </c>
      <c r="K4" s="100" t="s">
        <v>339</v>
      </c>
      <c r="L4" s="100" t="s">
        <v>167</v>
      </c>
      <c r="M4" s="102"/>
      <c r="N4" s="102"/>
    </row>
    <row r="5" spans="2:14" s="34" customFormat="1" ht="15" x14ac:dyDescent="0.2">
      <c r="B5" s="118"/>
      <c r="C5" s="137" t="s">
        <v>484</v>
      </c>
      <c r="D5" s="137"/>
      <c r="E5" s="137"/>
      <c r="F5" s="137"/>
      <c r="G5" s="137"/>
      <c r="H5" s="137"/>
      <c r="I5" s="137"/>
      <c r="J5" s="137"/>
      <c r="K5" s="137"/>
      <c r="L5" s="137"/>
    </row>
    <row r="6" spans="2:14" s="24" customFormat="1" outlineLevel="1" x14ac:dyDescent="0.2">
      <c r="B6" s="119" t="s">
        <v>168</v>
      </c>
      <c r="C6" s="23"/>
      <c r="D6" s="23"/>
      <c r="E6" s="23"/>
      <c r="F6" s="23"/>
      <c r="G6" s="23"/>
      <c r="H6" s="23"/>
      <c r="I6" s="23"/>
      <c r="J6" s="23"/>
      <c r="K6" s="23"/>
      <c r="L6" s="23"/>
      <c r="M6" s="23"/>
      <c r="N6" s="23"/>
    </row>
    <row r="7" spans="2:14" s="24" customFormat="1" outlineLevel="1" x14ac:dyDescent="0.2">
      <c r="B7" s="48" t="s">
        <v>169</v>
      </c>
      <c r="C7" s="23"/>
      <c r="D7" s="23"/>
      <c r="E7" s="23"/>
      <c r="F7" s="23"/>
      <c r="G7" s="23"/>
      <c r="H7" s="23"/>
      <c r="I7" s="23"/>
      <c r="J7" s="23"/>
      <c r="K7" s="23"/>
      <c r="L7" s="23"/>
      <c r="M7" s="23"/>
      <c r="N7" s="23"/>
    </row>
    <row r="8" spans="2:14" outlineLevel="1" x14ac:dyDescent="0.2">
      <c r="B8" s="40" t="s">
        <v>170</v>
      </c>
      <c r="C8" s="41">
        <v>10</v>
      </c>
      <c r="D8" s="41">
        <v>5</v>
      </c>
      <c r="E8" s="41">
        <v>1</v>
      </c>
      <c r="F8" s="41">
        <v>0</v>
      </c>
      <c r="G8" s="41">
        <v>9</v>
      </c>
      <c r="H8" s="41">
        <v>3</v>
      </c>
      <c r="I8" s="41">
        <v>2</v>
      </c>
      <c r="J8" s="41">
        <v>1</v>
      </c>
      <c r="K8" s="41">
        <v>2</v>
      </c>
      <c r="L8" s="41">
        <v>33</v>
      </c>
      <c r="M8" s="25"/>
      <c r="N8" s="25"/>
    </row>
    <row r="9" spans="2:14" outlineLevel="1" x14ac:dyDescent="0.2">
      <c r="B9" s="40" t="s">
        <v>171</v>
      </c>
      <c r="C9" s="41">
        <v>169</v>
      </c>
      <c r="D9" s="41">
        <v>75</v>
      </c>
      <c r="E9" s="41">
        <v>70</v>
      </c>
      <c r="F9" s="41">
        <v>72</v>
      </c>
      <c r="G9" s="41">
        <v>62</v>
      </c>
      <c r="H9" s="41">
        <v>64</v>
      </c>
      <c r="I9" s="41">
        <v>50</v>
      </c>
      <c r="J9" s="41">
        <v>45</v>
      </c>
      <c r="K9" s="41">
        <v>51</v>
      </c>
      <c r="L9" s="41">
        <v>658</v>
      </c>
      <c r="M9" s="25"/>
      <c r="N9" s="25"/>
    </row>
    <row r="10" spans="2:14" outlineLevel="1" x14ac:dyDescent="0.2">
      <c r="B10" s="40" t="s">
        <v>172</v>
      </c>
      <c r="C10" s="41">
        <v>7</v>
      </c>
      <c r="D10" s="41">
        <v>4</v>
      </c>
      <c r="E10" s="41">
        <v>2</v>
      </c>
      <c r="F10" s="41">
        <v>3</v>
      </c>
      <c r="G10" s="41">
        <v>0</v>
      </c>
      <c r="H10" s="41">
        <v>2</v>
      </c>
      <c r="I10" s="41">
        <v>1</v>
      </c>
      <c r="J10" s="41">
        <v>1</v>
      </c>
      <c r="K10" s="41">
        <v>1</v>
      </c>
      <c r="L10" s="41">
        <v>21</v>
      </c>
      <c r="M10" s="25"/>
      <c r="N10" s="25"/>
    </row>
    <row r="11" spans="2:14" outlineLevel="1" x14ac:dyDescent="0.2">
      <c r="B11" s="40" t="s">
        <v>173</v>
      </c>
      <c r="C11" s="41">
        <v>133</v>
      </c>
      <c r="D11" s="41">
        <v>23</v>
      </c>
      <c r="E11" s="41">
        <v>29</v>
      </c>
      <c r="F11" s="41">
        <v>18</v>
      </c>
      <c r="G11" s="41">
        <v>10</v>
      </c>
      <c r="H11" s="41">
        <v>23</v>
      </c>
      <c r="I11" s="41">
        <v>8</v>
      </c>
      <c r="J11" s="41">
        <v>9</v>
      </c>
      <c r="K11" s="41">
        <v>16</v>
      </c>
      <c r="L11" s="41">
        <v>269</v>
      </c>
      <c r="M11" s="25"/>
      <c r="N11" s="25"/>
    </row>
    <row r="12" spans="2:14" ht="15" outlineLevel="1" x14ac:dyDescent="0.2">
      <c r="B12" s="40" t="s">
        <v>486</v>
      </c>
      <c r="C12" s="41">
        <v>41</v>
      </c>
      <c r="D12" s="41">
        <v>15</v>
      </c>
      <c r="E12" s="41">
        <v>23</v>
      </c>
      <c r="F12" s="41">
        <v>6</v>
      </c>
      <c r="G12" s="41">
        <v>10</v>
      </c>
      <c r="H12" s="41">
        <v>11</v>
      </c>
      <c r="I12" s="41">
        <v>9</v>
      </c>
      <c r="J12" s="41">
        <v>9</v>
      </c>
      <c r="K12" s="41">
        <v>15</v>
      </c>
      <c r="L12" s="41">
        <v>139</v>
      </c>
      <c r="M12" s="25"/>
      <c r="N12" s="25"/>
    </row>
    <row r="13" spans="2:14" outlineLevel="1" x14ac:dyDescent="0.2">
      <c r="B13" s="40" t="s">
        <v>174</v>
      </c>
      <c r="C13" s="41">
        <v>100</v>
      </c>
      <c r="D13" s="41">
        <v>26</v>
      </c>
      <c r="E13" s="41">
        <v>25</v>
      </c>
      <c r="F13" s="41">
        <v>21</v>
      </c>
      <c r="G13" s="41">
        <v>25</v>
      </c>
      <c r="H13" s="41">
        <v>18</v>
      </c>
      <c r="I13" s="41">
        <v>10</v>
      </c>
      <c r="J13" s="41">
        <v>12</v>
      </c>
      <c r="K13" s="41">
        <v>11</v>
      </c>
      <c r="L13" s="41">
        <v>248</v>
      </c>
      <c r="M13" s="25"/>
      <c r="N13" s="25"/>
    </row>
    <row r="14" spans="2:14" outlineLevel="1" x14ac:dyDescent="0.2">
      <c r="B14" s="40" t="s">
        <v>175</v>
      </c>
      <c r="C14" s="41">
        <v>52</v>
      </c>
      <c r="D14" s="41">
        <v>10</v>
      </c>
      <c r="E14" s="41">
        <v>11</v>
      </c>
      <c r="F14" s="41">
        <v>7</v>
      </c>
      <c r="G14" s="41">
        <v>6</v>
      </c>
      <c r="H14" s="41">
        <v>11</v>
      </c>
      <c r="I14" s="41">
        <v>5</v>
      </c>
      <c r="J14" s="41">
        <v>4</v>
      </c>
      <c r="K14" s="41">
        <v>7</v>
      </c>
      <c r="L14" s="41">
        <v>113</v>
      </c>
      <c r="M14" s="25"/>
      <c r="N14" s="25"/>
    </row>
    <row r="15" spans="2:14" outlineLevel="1" x14ac:dyDescent="0.2">
      <c r="B15" s="40" t="s">
        <v>176</v>
      </c>
      <c r="C15" s="41">
        <v>50</v>
      </c>
      <c r="D15" s="41">
        <v>10</v>
      </c>
      <c r="E15" s="41">
        <v>13</v>
      </c>
      <c r="F15" s="41">
        <v>3</v>
      </c>
      <c r="G15" s="41">
        <v>4</v>
      </c>
      <c r="H15" s="41">
        <v>7</v>
      </c>
      <c r="I15" s="41">
        <v>2</v>
      </c>
      <c r="J15" s="41">
        <v>3</v>
      </c>
      <c r="K15" s="41">
        <v>4</v>
      </c>
      <c r="L15" s="41">
        <v>96</v>
      </c>
      <c r="M15" s="25"/>
      <c r="N15" s="25"/>
    </row>
    <row r="16" spans="2:14" outlineLevel="1" x14ac:dyDescent="0.2">
      <c r="B16" s="40" t="s">
        <v>177</v>
      </c>
      <c r="C16" s="41">
        <v>39</v>
      </c>
      <c r="D16" s="41">
        <v>11</v>
      </c>
      <c r="E16" s="41">
        <v>8</v>
      </c>
      <c r="F16" s="41">
        <v>5</v>
      </c>
      <c r="G16" s="41">
        <v>5</v>
      </c>
      <c r="H16" s="41">
        <v>6</v>
      </c>
      <c r="I16" s="41">
        <v>3</v>
      </c>
      <c r="J16" s="41">
        <v>3</v>
      </c>
      <c r="K16" s="41">
        <v>6</v>
      </c>
      <c r="L16" s="41">
        <v>86</v>
      </c>
      <c r="M16" s="25"/>
      <c r="N16" s="25"/>
    </row>
    <row r="17" spans="2:14" outlineLevel="1" x14ac:dyDescent="0.2">
      <c r="B17" s="40" t="s">
        <v>178</v>
      </c>
      <c r="C17" s="41">
        <v>219</v>
      </c>
      <c r="D17" s="41">
        <v>96</v>
      </c>
      <c r="E17" s="41">
        <v>86</v>
      </c>
      <c r="F17" s="41">
        <v>48</v>
      </c>
      <c r="G17" s="41">
        <v>64</v>
      </c>
      <c r="H17" s="41">
        <v>74</v>
      </c>
      <c r="I17" s="41">
        <v>49</v>
      </c>
      <c r="J17" s="41">
        <v>49</v>
      </c>
      <c r="K17" s="41">
        <v>58</v>
      </c>
      <c r="L17" s="41">
        <v>743</v>
      </c>
      <c r="M17" s="25"/>
      <c r="N17" s="25"/>
    </row>
    <row r="18" spans="2:14" outlineLevel="1" x14ac:dyDescent="0.2">
      <c r="B18" s="40" t="s">
        <v>179</v>
      </c>
      <c r="C18" s="41">
        <v>102</v>
      </c>
      <c r="D18" s="41">
        <v>22</v>
      </c>
      <c r="E18" s="41">
        <v>24</v>
      </c>
      <c r="F18" s="41">
        <v>13</v>
      </c>
      <c r="G18" s="41">
        <v>17</v>
      </c>
      <c r="H18" s="41">
        <v>21</v>
      </c>
      <c r="I18" s="41">
        <v>9</v>
      </c>
      <c r="J18" s="41">
        <v>9</v>
      </c>
      <c r="K18" s="41">
        <v>14</v>
      </c>
      <c r="L18" s="41">
        <v>231</v>
      </c>
      <c r="M18" s="25"/>
      <c r="N18" s="25"/>
    </row>
    <row r="19" spans="2:14" outlineLevel="1" x14ac:dyDescent="0.2">
      <c r="B19" s="40" t="s">
        <v>180</v>
      </c>
      <c r="C19" s="41">
        <v>75</v>
      </c>
      <c r="D19" s="41">
        <v>15</v>
      </c>
      <c r="E19" s="41">
        <v>13</v>
      </c>
      <c r="F19" s="41">
        <v>10</v>
      </c>
      <c r="G19" s="41">
        <v>12</v>
      </c>
      <c r="H19" s="41">
        <v>18</v>
      </c>
      <c r="I19" s="41">
        <v>11</v>
      </c>
      <c r="J19" s="41">
        <v>7</v>
      </c>
      <c r="K19" s="41">
        <v>11</v>
      </c>
      <c r="L19" s="41">
        <v>172</v>
      </c>
      <c r="M19" s="25"/>
      <c r="N19" s="25"/>
    </row>
    <row r="20" spans="2:14" outlineLevel="1" x14ac:dyDescent="0.2">
      <c r="B20" s="40" t="s">
        <v>181</v>
      </c>
      <c r="C20" s="41">
        <v>27</v>
      </c>
      <c r="D20" s="41">
        <v>6</v>
      </c>
      <c r="E20" s="41">
        <v>7</v>
      </c>
      <c r="F20" s="41">
        <v>5</v>
      </c>
      <c r="G20" s="41">
        <v>2</v>
      </c>
      <c r="H20" s="41">
        <v>7</v>
      </c>
      <c r="I20" s="41">
        <v>5</v>
      </c>
      <c r="J20" s="41">
        <v>3</v>
      </c>
      <c r="K20" s="41">
        <v>5</v>
      </c>
      <c r="L20" s="41">
        <v>67</v>
      </c>
      <c r="M20" s="25"/>
      <c r="N20" s="25"/>
    </row>
    <row r="21" spans="2:14" s="24" customFormat="1" outlineLevel="1" x14ac:dyDescent="0.2">
      <c r="B21" s="48" t="s">
        <v>182</v>
      </c>
      <c r="C21" s="49">
        <v>37</v>
      </c>
      <c r="D21" s="49">
        <v>3</v>
      </c>
      <c r="E21" s="49">
        <v>3</v>
      </c>
      <c r="F21" s="49">
        <v>2</v>
      </c>
      <c r="G21" s="49">
        <v>1</v>
      </c>
      <c r="H21" s="49">
        <v>0</v>
      </c>
      <c r="I21" s="49">
        <v>0</v>
      </c>
      <c r="J21" s="49">
        <v>0</v>
      </c>
      <c r="K21" s="49">
        <v>0</v>
      </c>
      <c r="L21" s="49">
        <v>46</v>
      </c>
      <c r="M21" s="23"/>
      <c r="N21" s="23"/>
    </row>
    <row r="22" spans="2:14" s="24" customFormat="1" outlineLevel="1" x14ac:dyDescent="0.2">
      <c r="B22" s="48" t="s">
        <v>183</v>
      </c>
      <c r="C22" s="37">
        <v>1061</v>
      </c>
      <c r="D22" s="49">
        <v>321</v>
      </c>
      <c r="E22" s="49">
        <v>315</v>
      </c>
      <c r="F22" s="49">
        <v>213</v>
      </c>
      <c r="G22" s="49">
        <v>227</v>
      </c>
      <c r="H22" s="49">
        <v>265</v>
      </c>
      <c r="I22" s="49">
        <v>164</v>
      </c>
      <c r="J22" s="49">
        <v>155</v>
      </c>
      <c r="K22" s="49">
        <v>201</v>
      </c>
      <c r="L22" s="37">
        <v>2922</v>
      </c>
      <c r="M22" s="23"/>
      <c r="N22" s="23"/>
    </row>
    <row r="23" spans="2:14" s="24" customFormat="1" outlineLevel="1" x14ac:dyDescent="0.2">
      <c r="B23" s="114" t="s">
        <v>184</v>
      </c>
      <c r="C23" s="23"/>
      <c r="D23" s="23"/>
      <c r="E23" s="23"/>
      <c r="F23" s="23"/>
      <c r="G23" s="23"/>
      <c r="H23" s="23"/>
      <c r="I23" s="23"/>
      <c r="J23" s="23"/>
      <c r="K23" s="23"/>
      <c r="L23" s="23"/>
      <c r="M23" s="23"/>
      <c r="N23" s="23"/>
    </row>
    <row r="24" spans="2:14" outlineLevel="1" x14ac:dyDescent="0.2">
      <c r="B24" s="40" t="s">
        <v>340</v>
      </c>
      <c r="C24" s="41">
        <v>13</v>
      </c>
      <c r="D24" s="41">
        <v>5</v>
      </c>
      <c r="E24" s="41">
        <v>5</v>
      </c>
      <c r="F24" s="41">
        <v>2</v>
      </c>
      <c r="G24" s="41">
        <v>3</v>
      </c>
      <c r="H24" s="41">
        <v>4</v>
      </c>
      <c r="I24" s="41">
        <v>2</v>
      </c>
      <c r="J24" s="41">
        <v>2</v>
      </c>
      <c r="K24" s="41">
        <v>3</v>
      </c>
      <c r="L24" s="41">
        <v>39</v>
      </c>
      <c r="M24" s="25"/>
      <c r="N24" s="25"/>
    </row>
    <row r="25" spans="2:14" outlineLevel="1" x14ac:dyDescent="0.2">
      <c r="B25" s="40" t="s">
        <v>185</v>
      </c>
      <c r="C25" s="41">
        <v>82</v>
      </c>
      <c r="D25" s="41">
        <v>28</v>
      </c>
      <c r="E25" s="41">
        <v>40</v>
      </c>
      <c r="F25" s="41">
        <v>21</v>
      </c>
      <c r="G25" s="41">
        <v>16</v>
      </c>
      <c r="H25" s="41">
        <v>26</v>
      </c>
      <c r="I25" s="41">
        <v>15</v>
      </c>
      <c r="J25" s="41">
        <v>12</v>
      </c>
      <c r="K25" s="41">
        <v>21</v>
      </c>
      <c r="L25" s="41">
        <v>261</v>
      </c>
      <c r="M25" s="25"/>
      <c r="N25" s="25"/>
    </row>
    <row r="26" spans="2:14" ht="15" outlineLevel="1" x14ac:dyDescent="0.2">
      <c r="B26" s="40" t="s">
        <v>487</v>
      </c>
      <c r="C26" s="41">
        <v>35</v>
      </c>
      <c r="D26" s="41">
        <v>34</v>
      </c>
      <c r="E26" s="41">
        <v>55</v>
      </c>
      <c r="F26" s="41">
        <v>7</v>
      </c>
      <c r="G26" s="41">
        <v>22</v>
      </c>
      <c r="H26" s="41">
        <v>36</v>
      </c>
      <c r="I26" s="41">
        <v>26</v>
      </c>
      <c r="J26" s="41">
        <v>26</v>
      </c>
      <c r="K26" s="41">
        <v>35</v>
      </c>
      <c r="L26" s="41">
        <v>276</v>
      </c>
      <c r="M26" s="25"/>
      <c r="N26" s="25"/>
    </row>
    <row r="27" spans="2:14" outlineLevel="1" x14ac:dyDescent="0.2">
      <c r="B27" s="40" t="s">
        <v>186</v>
      </c>
      <c r="C27" s="41">
        <v>20</v>
      </c>
      <c r="D27" s="41">
        <v>9</v>
      </c>
      <c r="E27" s="41">
        <v>13</v>
      </c>
      <c r="F27" s="41">
        <v>6</v>
      </c>
      <c r="G27" s="41">
        <v>14</v>
      </c>
      <c r="H27" s="41">
        <v>9</v>
      </c>
      <c r="I27" s="41">
        <v>10</v>
      </c>
      <c r="J27" s="41">
        <v>5</v>
      </c>
      <c r="K27" s="41">
        <v>8</v>
      </c>
      <c r="L27" s="41">
        <v>94</v>
      </c>
      <c r="M27" s="25"/>
      <c r="N27" s="25"/>
    </row>
    <row r="28" spans="2:14" outlineLevel="1" x14ac:dyDescent="0.2">
      <c r="B28" s="40" t="s">
        <v>187</v>
      </c>
      <c r="C28" s="41">
        <v>1</v>
      </c>
      <c r="D28" s="41">
        <v>0</v>
      </c>
      <c r="E28" s="41">
        <v>1</v>
      </c>
      <c r="F28" s="41">
        <v>1</v>
      </c>
      <c r="G28" s="41">
        <v>0</v>
      </c>
      <c r="H28" s="41">
        <v>0</v>
      </c>
      <c r="I28" s="41">
        <v>1</v>
      </c>
      <c r="J28" s="41">
        <v>0</v>
      </c>
      <c r="K28" s="41">
        <v>0</v>
      </c>
      <c r="L28" s="41">
        <v>4</v>
      </c>
      <c r="M28" s="25"/>
      <c r="N28" s="25"/>
    </row>
    <row r="29" spans="2:14" outlineLevel="1" x14ac:dyDescent="0.2">
      <c r="B29" s="40" t="s">
        <v>188</v>
      </c>
      <c r="C29" s="41">
        <v>7</v>
      </c>
      <c r="D29" s="41">
        <v>3</v>
      </c>
      <c r="E29" s="41">
        <v>3</v>
      </c>
      <c r="F29" s="41">
        <v>2</v>
      </c>
      <c r="G29" s="41">
        <v>2</v>
      </c>
      <c r="H29" s="41">
        <v>2</v>
      </c>
      <c r="I29" s="41">
        <v>2</v>
      </c>
      <c r="J29" s="41">
        <v>2</v>
      </c>
      <c r="K29" s="41">
        <v>2</v>
      </c>
      <c r="L29" s="41">
        <v>25</v>
      </c>
      <c r="M29" s="25"/>
      <c r="N29" s="25"/>
    </row>
    <row r="30" spans="2:14" s="24" customFormat="1" outlineLevel="1" x14ac:dyDescent="0.2">
      <c r="B30" s="48" t="s">
        <v>189</v>
      </c>
      <c r="C30" s="49">
        <v>158</v>
      </c>
      <c r="D30" s="49">
        <v>79</v>
      </c>
      <c r="E30" s="49">
        <v>117</v>
      </c>
      <c r="F30" s="49">
        <v>39</v>
      </c>
      <c r="G30" s="49">
        <v>57</v>
      </c>
      <c r="H30" s="49">
        <v>77</v>
      </c>
      <c r="I30" s="49">
        <v>56</v>
      </c>
      <c r="J30" s="49">
        <v>47</v>
      </c>
      <c r="K30" s="49">
        <v>69</v>
      </c>
      <c r="L30" s="49">
        <v>699</v>
      </c>
      <c r="M30" s="23"/>
      <c r="N30" s="23"/>
    </row>
    <row r="31" spans="2:14" s="24" customFormat="1" outlineLevel="1" x14ac:dyDescent="0.2">
      <c r="B31" s="115" t="s">
        <v>190</v>
      </c>
      <c r="C31" s="116">
        <v>1219</v>
      </c>
      <c r="D31" s="121">
        <v>400</v>
      </c>
      <c r="E31" s="121">
        <v>432</v>
      </c>
      <c r="F31" s="121">
        <v>252</v>
      </c>
      <c r="G31" s="121">
        <v>284</v>
      </c>
      <c r="H31" s="121">
        <v>342</v>
      </c>
      <c r="I31" s="121">
        <v>220</v>
      </c>
      <c r="J31" s="121">
        <v>202</v>
      </c>
      <c r="K31" s="121">
        <v>270</v>
      </c>
      <c r="L31" s="116">
        <v>3621</v>
      </c>
      <c r="M31" s="23"/>
      <c r="N31" s="23"/>
    </row>
    <row r="32" spans="2:14" s="24" customFormat="1" outlineLevel="1" x14ac:dyDescent="0.2">
      <c r="B32" s="48"/>
      <c r="C32" s="37"/>
      <c r="D32" s="49"/>
      <c r="E32" s="49"/>
      <c r="F32" s="49"/>
      <c r="G32" s="49"/>
      <c r="H32" s="49"/>
      <c r="I32" s="49"/>
      <c r="J32" s="49"/>
      <c r="K32" s="49"/>
      <c r="L32" s="37"/>
      <c r="M32" s="23"/>
      <c r="N32" s="23"/>
    </row>
    <row r="33" spans="2:14" s="24" customFormat="1" ht="15" x14ac:dyDescent="0.2">
      <c r="B33" s="120"/>
      <c r="C33" s="137" t="s">
        <v>485</v>
      </c>
      <c r="D33" s="137"/>
      <c r="E33" s="137"/>
      <c r="F33" s="137"/>
      <c r="G33" s="137"/>
      <c r="H33" s="137"/>
      <c r="I33" s="137"/>
      <c r="J33" s="137"/>
      <c r="K33" s="137"/>
      <c r="L33" s="137"/>
      <c r="M33" s="23"/>
      <c r="N33" s="23"/>
    </row>
    <row r="34" spans="2:14" s="24" customFormat="1" outlineLevel="1" x14ac:dyDescent="0.2">
      <c r="B34" s="119" t="s">
        <v>191</v>
      </c>
      <c r="C34" s="23"/>
      <c r="D34" s="23"/>
      <c r="E34" s="23"/>
      <c r="F34" s="23"/>
      <c r="G34" s="23"/>
      <c r="H34" s="23"/>
      <c r="I34" s="23"/>
      <c r="J34" s="23"/>
      <c r="K34" s="23"/>
      <c r="L34" s="23"/>
      <c r="M34" s="23"/>
      <c r="N34" s="23"/>
    </row>
    <row r="35" spans="2:14" s="24" customFormat="1" outlineLevel="1" x14ac:dyDescent="0.2">
      <c r="B35" s="48" t="s">
        <v>192</v>
      </c>
      <c r="C35" s="23"/>
      <c r="D35" s="23"/>
      <c r="E35" s="23"/>
      <c r="F35" s="23"/>
      <c r="G35" s="23"/>
      <c r="H35" s="23"/>
      <c r="I35" s="23"/>
      <c r="J35" s="23"/>
      <c r="K35" s="23"/>
      <c r="L35" s="23"/>
      <c r="M35" s="23"/>
      <c r="N35" s="23"/>
    </row>
    <row r="36" spans="2:14" outlineLevel="1" x14ac:dyDescent="0.2">
      <c r="B36" s="40" t="s">
        <v>193</v>
      </c>
      <c r="C36" s="41">
        <v>10</v>
      </c>
      <c r="D36" s="41">
        <v>5</v>
      </c>
      <c r="E36" s="41">
        <v>1</v>
      </c>
      <c r="F36" s="41">
        <v>0</v>
      </c>
      <c r="G36" s="41">
        <v>9</v>
      </c>
      <c r="H36" s="41">
        <v>3</v>
      </c>
      <c r="I36" s="41">
        <v>2</v>
      </c>
      <c r="J36" s="41">
        <v>1</v>
      </c>
      <c r="K36" s="41">
        <v>2</v>
      </c>
      <c r="L36" s="41">
        <v>33</v>
      </c>
      <c r="M36" s="25"/>
      <c r="N36" s="25"/>
    </row>
    <row r="37" spans="2:14" outlineLevel="1" x14ac:dyDescent="0.2">
      <c r="B37" s="40" t="s">
        <v>194</v>
      </c>
      <c r="C37" s="41">
        <v>170</v>
      </c>
      <c r="D37" s="41">
        <v>75</v>
      </c>
      <c r="E37" s="41">
        <v>70</v>
      </c>
      <c r="F37" s="41">
        <v>73</v>
      </c>
      <c r="G37" s="41">
        <v>62</v>
      </c>
      <c r="H37" s="41">
        <v>64</v>
      </c>
      <c r="I37" s="41">
        <v>50</v>
      </c>
      <c r="J37" s="41">
        <v>47</v>
      </c>
      <c r="K37" s="41">
        <v>51</v>
      </c>
      <c r="L37" s="41">
        <v>662</v>
      </c>
      <c r="M37" s="25"/>
      <c r="N37" s="25"/>
    </row>
    <row r="38" spans="2:14" outlineLevel="1" x14ac:dyDescent="0.2">
      <c r="B38" s="40" t="s">
        <v>195</v>
      </c>
      <c r="C38" s="41">
        <v>8</v>
      </c>
      <c r="D38" s="41">
        <v>4</v>
      </c>
      <c r="E38" s="41">
        <v>2</v>
      </c>
      <c r="F38" s="41">
        <v>3</v>
      </c>
      <c r="G38" s="41">
        <v>0</v>
      </c>
      <c r="H38" s="41">
        <v>2</v>
      </c>
      <c r="I38" s="41">
        <v>2</v>
      </c>
      <c r="J38" s="41">
        <v>1</v>
      </c>
      <c r="K38" s="41">
        <v>1</v>
      </c>
      <c r="L38" s="41">
        <v>23</v>
      </c>
      <c r="M38" s="25"/>
      <c r="N38" s="25"/>
    </row>
    <row r="39" spans="2:14" outlineLevel="1" x14ac:dyDescent="0.2">
      <c r="B39" s="40" t="s">
        <v>196</v>
      </c>
      <c r="C39" s="41">
        <v>134</v>
      </c>
      <c r="D39" s="41">
        <v>23</v>
      </c>
      <c r="E39" s="41">
        <v>29</v>
      </c>
      <c r="F39" s="41">
        <v>18</v>
      </c>
      <c r="G39" s="41">
        <v>10</v>
      </c>
      <c r="H39" s="41">
        <v>23</v>
      </c>
      <c r="I39" s="41">
        <v>8</v>
      </c>
      <c r="J39" s="41">
        <v>9</v>
      </c>
      <c r="K39" s="41">
        <v>16</v>
      </c>
      <c r="L39" s="41">
        <v>270</v>
      </c>
      <c r="M39" s="25"/>
      <c r="N39" s="25"/>
    </row>
    <row r="40" spans="2:14" ht="15" outlineLevel="1" x14ac:dyDescent="0.2">
      <c r="B40" s="40" t="s">
        <v>486</v>
      </c>
      <c r="C40" s="41">
        <v>41</v>
      </c>
      <c r="D40" s="41">
        <v>15</v>
      </c>
      <c r="E40" s="41">
        <v>23</v>
      </c>
      <c r="F40" s="41">
        <v>6</v>
      </c>
      <c r="G40" s="41">
        <v>10</v>
      </c>
      <c r="H40" s="41">
        <v>11</v>
      </c>
      <c r="I40" s="41">
        <v>9</v>
      </c>
      <c r="J40" s="41">
        <v>9</v>
      </c>
      <c r="K40" s="41">
        <v>15</v>
      </c>
      <c r="L40" s="41">
        <v>139</v>
      </c>
      <c r="M40" s="25"/>
      <c r="N40" s="25"/>
    </row>
    <row r="41" spans="2:14" outlineLevel="1" x14ac:dyDescent="0.2">
      <c r="B41" s="40" t="s">
        <v>197</v>
      </c>
      <c r="C41" s="41">
        <v>100</v>
      </c>
      <c r="D41" s="41">
        <v>26</v>
      </c>
      <c r="E41" s="41">
        <v>25</v>
      </c>
      <c r="F41" s="41">
        <v>21</v>
      </c>
      <c r="G41" s="41">
        <v>25</v>
      </c>
      <c r="H41" s="41">
        <v>18</v>
      </c>
      <c r="I41" s="41">
        <v>10</v>
      </c>
      <c r="J41" s="41">
        <v>12</v>
      </c>
      <c r="K41" s="41">
        <v>11</v>
      </c>
      <c r="L41" s="41">
        <v>248</v>
      </c>
      <c r="M41" s="25"/>
      <c r="N41" s="25"/>
    </row>
    <row r="42" spans="2:14" outlineLevel="1" x14ac:dyDescent="0.2">
      <c r="B42" s="40" t="s">
        <v>198</v>
      </c>
      <c r="C42" s="41">
        <v>52</v>
      </c>
      <c r="D42" s="41">
        <v>10</v>
      </c>
      <c r="E42" s="41">
        <v>11</v>
      </c>
      <c r="F42" s="41">
        <v>7</v>
      </c>
      <c r="G42" s="41">
        <v>6</v>
      </c>
      <c r="H42" s="41">
        <v>11</v>
      </c>
      <c r="I42" s="41">
        <v>5</v>
      </c>
      <c r="J42" s="41">
        <v>4</v>
      </c>
      <c r="K42" s="41">
        <v>7</v>
      </c>
      <c r="L42" s="41">
        <v>113</v>
      </c>
      <c r="M42" s="25"/>
      <c r="N42" s="25"/>
    </row>
    <row r="43" spans="2:14" outlineLevel="1" x14ac:dyDescent="0.2">
      <c r="B43" s="40" t="s">
        <v>199</v>
      </c>
      <c r="C43" s="41">
        <v>50</v>
      </c>
      <c r="D43" s="41">
        <v>10</v>
      </c>
      <c r="E43" s="41">
        <v>13</v>
      </c>
      <c r="F43" s="41">
        <v>3</v>
      </c>
      <c r="G43" s="41">
        <v>4</v>
      </c>
      <c r="H43" s="41">
        <v>7</v>
      </c>
      <c r="I43" s="41">
        <v>2</v>
      </c>
      <c r="J43" s="41">
        <v>3</v>
      </c>
      <c r="K43" s="41">
        <v>4</v>
      </c>
      <c r="L43" s="41">
        <v>96</v>
      </c>
      <c r="M43" s="25"/>
      <c r="N43" s="25"/>
    </row>
    <row r="44" spans="2:14" outlineLevel="1" x14ac:dyDescent="0.2">
      <c r="B44" s="40" t="s">
        <v>200</v>
      </c>
      <c r="C44" s="41">
        <v>39</v>
      </c>
      <c r="D44" s="41">
        <v>11</v>
      </c>
      <c r="E44" s="41">
        <v>8</v>
      </c>
      <c r="F44" s="41">
        <v>5</v>
      </c>
      <c r="G44" s="41">
        <v>5</v>
      </c>
      <c r="H44" s="41">
        <v>6</v>
      </c>
      <c r="I44" s="41">
        <v>3</v>
      </c>
      <c r="J44" s="41">
        <v>3</v>
      </c>
      <c r="K44" s="41">
        <v>6</v>
      </c>
      <c r="L44" s="41">
        <v>86</v>
      </c>
      <c r="M44" s="25"/>
      <c r="N44" s="25"/>
    </row>
    <row r="45" spans="2:14" outlineLevel="1" x14ac:dyDescent="0.2">
      <c r="B45" s="40" t="s">
        <v>201</v>
      </c>
      <c r="C45" s="41">
        <v>220</v>
      </c>
      <c r="D45" s="41">
        <v>96</v>
      </c>
      <c r="E45" s="41">
        <v>87</v>
      </c>
      <c r="F45" s="41">
        <v>48</v>
      </c>
      <c r="G45" s="41">
        <v>64</v>
      </c>
      <c r="H45" s="41">
        <v>74</v>
      </c>
      <c r="I45" s="41">
        <v>49</v>
      </c>
      <c r="J45" s="41">
        <v>50</v>
      </c>
      <c r="K45" s="41">
        <v>58</v>
      </c>
      <c r="L45" s="41">
        <v>746</v>
      </c>
      <c r="M45" s="25"/>
      <c r="N45" s="25"/>
    </row>
    <row r="46" spans="2:14" outlineLevel="1" x14ac:dyDescent="0.2">
      <c r="B46" s="40" t="s">
        <v>202</v>
      </c>
      <c r="C46" s="41">
        <v>102</v>
      </c>
      <c r="D46" s="41">
        <v>22</v>
      </c>
      <c r="E46" s="41">
        <v>24</v>
      </c>
      <c r="F46" s="41">
        <v>13</v>
      </c>
      <c r="G46" s="41">
        <v>17</v>
      </c>
      <c r="H46" s="41">
        <v>21</v>
      </c>
      <c r="I46" s="41">
        <v>9</v>
      </c>
      <c r="J46" s="41">
        <v>9</v>
      </c>
      <c r="K46" s="41">
        <v>14</v>
      </c>
      <c r="L46" s="41">
        <v>231</v>
      </c>
      <c r="M46" s="25"/>
      <c r="N46" s="25"/>
    </row>
    <row r="47" spans="2:14" outlineLevel="1" x14ac:dyDescent="0.2">
      <c r="B47" s="40" t="s">
        <v>203</v>
      </c>
      <c r="C47" s="41">
        <v>75</v>
      </c>
      <c r="D47" s="41">
        <v>15</v>
      </c>
      <c r="E47" s="41">
        <v>13</v>
      </c>
      <c r="F47" s="41">
        <v>10</v>
      </c>
      <c r="G47" s="41">
        <v>12</v>
      </c>
      <c r="H47" s="41">
        <v>18</v>
      </c>
      <c r="I47" s="41">
        <v>11</v>
      </c>
      <c r="J47" s="41">
        <v>7</v>
      </c>
      <c r="K47" s="41">
        <v>11</v>
      </c>
      <c r="L47" s="41">
        <v>172</v>
      </c>
      <c r="M47" s="25"/>
      <c r="N47" s="25"/>
    </row>
    <row r="48" spans="2:14" outlineLevel="1" x14ac:dyDescent="0.2">
      <c r="B48" s="40" t="s">
        <v>204</v>
      </c>
      <c r="C48" s="41">
        <v>27</v>
      </c>
      <c r="D48" s="41">
        <v>6</v>
      </c>
      <c r="E48" s="41">
        <v>7</v>
      </c>
      <c r="F48" s="41">
        <v>5</v>
      </c>
      <c r="G48" s="41">
        <v>2</v>
      </c>
      <c r="H48" s="41">
        <v>7</v>
      </c>
      <c r="I48" s="41">
        <v>5</v>
      </c>
      <c r="J48" s="41">
        <v>3</v>
      </c>
      <c r="K48" s="41">
        <v>5</v>
      </c>
      <c r="L48" s="41">
        <v>67</v>
      </c>
      <c r="M48" s="25"/>
      <c r="N48" s="25"/>
    </row>
    <row r="49" spans="2:14" s="24" customFormat="1" outlineLevel="1" x14ac:dyDescent="0.2">
      <c r="B49" s="48" t="s">
        <v>205</v>
      </c>
      <c r="C49" s="49">
        <v>39</v>
      </c>
      <c r="D49" s="49">
        <v>3</v>
      </c>
      <c r="E49" s="49">
        <v>2</v>
      </c>
      <c r="F49" s="49">
        <v>2</v>
      </c>
      <c r="G49" s="49">
        <v>0</v>
      </c>
      <c r="H49" s="49">
        <v>0</v>
      </c>
      <c r="I49" s="49">
        <v>0</v>
      </c>
      <c r="J49" s="49">
        <v>0</v>
      </c>
      <c r="K49" s="49">
        <v>0</v>
      </c>
      <c r="L49" s="49">
        <v>46</v>
      </c>
      <c r="M49" s="23"/>
      <c r="N49" s="23"/>
    </row>
    <row r="50" spans="2:14" s="24" customFormat="1" outlineLevel="1" x14ac:dyDescent="0.2">
      <c r="B50" s="48" t="s">
        <v>206</v>
      </c>
      <c r="C50" s="37">
        <v>1067</v>
      </c>
      <c r="D50" s="49">
        <v>321</v>
      </c>
      <c r="E50" s="49">
        <v>315</v>
      </c>
      <c r="F50" s="49">
        <v>214</v>
      </c>
      <c r="G50" s="49">
        <v>226</v>
      </c>
      <c r="H50" s="49">
        <v>265</v>
      </c>
      <c r="I50" s="49">
        <v>165</v>
      </c>
      <c r="J50" s="49">
        <v>158</v>
      </c>
      <c r="K50" s="49">
        <v>201</v>
      </c>
      <c r="L50" s="37">
        <v>2932</v>
      </c>
      <c r="M50" s="23"/>
      <c r="N50" s="23"/>
    </row>
    <row r="51" spans="2:14" outlineLevel="1" x14ac:dyDescent="0.2">
      <c r="B51" s="114" t="s">
        <v>207</v>
      </c>
      <c r="C51" s="25"/>
      <c r="D51" s="25"/>
      <c r="E51" s="25"/>
      <c r="F51" s="25"/>
      <c r="G51" s="25"/>
      <c r="H51" s="25"/>
      <c r="I51" s="25"/>
      <c r="J51" s="25"/>
      <c r="K51" s="25"/>
      <c r="L51" s="25"/>
      <c r="M51" s="25"/>
      <c r="N51" s="25"/>
    </row>
    <row r="52" spans="2:14" outlineLevel="1" x14ac:dyDescent="0.2">
      <c r="B52" s="40" t="s">
        <v>340</v>
      </c>
      <c r="C52" s="41">
        <v>13</v>
      </c>
      <c r="D52" s="41">
        <v>5</v>
      </c>
      <c r="E52" s="41">
        <v>5</v>
      </c>
      <c r="F52" s="41">
        <v>2</v>
      </c>
      <c r="G52" s="41">
        <v>3</v>
      </c>
      <c r="H52" s="41">
        <v>4</v>
      </c>
      <c r="I52" s="41">
        <v>2</v>
      </c>
      <c r="J52" s="41">
        <v>2</v>
      </c>
      <c r="K52" s="41">
        <v>3</v>
      </c>
      <c r="L52" s="41">
        <v>39</v>
      </c>
      <c r="M52" s="25"/>
      <c r="N52" s="25"/>
    </row>
    <row r="53" spans="2:14" outlineLevel="1" x14ac:dyDescent="0.2">
      <c r="B53" s="40" t="s">
        <v>208</v>
      </c>
      <c r="C53" s="41">
        <v>82</v>
      </c>
      <c r="D53" s="41">
        <v>28</v>
      </c>
      <c r="E53" s="41">
        <v>40</v>
      </c>
      <c r="F53" s="41">
        <v>21</v>
      </c>
      <c r="G53" s="41">
        <v>16</v>
      </c>
      <c r="H53" s="41">
        <v>27</v>
      </c>
      <c r="I53" s="41">
        <v>15</v>
      </c>
      <c r="J53" s="41">
        <v>12</v>
      </c>
      <c r="K53" s="41">
        <v>21</v>
      </c>
      <c r="L53" s="41">
        <v>262</v>
      </c>
      <c r="M53" s="25"/>
      <c r="N53" s="25"/>
    </row>
    <row r="54" spans="2:14" ht="15" outlineLevel="1" x14ac:dyDescent="0.2">
      <c r="B54" s="40" t="s">
        <v>487</v>
      </c>
      <c r="C54" s="41">
        <v>35</v>
      </c>
      <c r="D54" s="41">
        <v>34</v>
      </c>
      <c r="E54" s="41">
        <v>55</v>
      </c>
      <c r="F54" s="41">
        <v>7</v>
      </c>
      <c r="G54" s="41">
        <v>22</v>
      </c>
      <c r="H54" s="41">
        <v>36</v>
      </c>
      <c r="I54" s="41">
        <v>26</v>
      </c>
      <c r="J54" s="41">
        <v>26</v>
      </c>
      <c r="K54" s="41">
        <v>35</v>
      </c>
      <c r="L54" s="41">
        <v>276</v>
      </c>
      <c r="M54" s="25"/>
      <c r="N54" s="25"/>
    </row>
    <row r="55" spans="2:14" outlineLevel="1" x14ac:dyDescent="0.2">
      <c r="B55" s="40" t="s">
        <v>209</v>
      </c>
      <c r="C55" s="41">
        <v>20</v>
      </c>
      <c r="D55" s="41">
        <v>9</v>
      </c>
      <c r="E55" s="41">
        <v>13</v>
      </c>
      <c r="F55" s="41">
        <v>6</v>
      </c>
      <c r="G55" s="41">
        <v>14</v>
      </c>
      <c r="H55" s="41">
        <v>9</v>
      </c>
      <c r="I55" s="41">
        <v>10</v>
      </c>
      <c r="J55" s="41">
        <v>5</v>
      </c>
      <c r="K55" s="41">
        <v>8</v>
      </c>
      <c r="L55" s="41">
        <v>94</v>
      </c>
      <c r="M55" s="25"/>
      <c r="N55" s="25"/>
    </row>
    <row r="56" spans="2:14" outlineLevel="1" x14ac:dyDescent="0.2">
      <c r="B56" s="40" t="s">
        <v>210</v>
      </c>
      <c r="C56" s="41">
        <v>1</v>
      </c>
      <c r="D56" s="41">
        <v>0</v>
      </c>
      <c r="E56" s="41">
        <v>1</v>
      </c>
      <c r="F56" s="41">
        <v>1</v>
      </c>
      <c r="G56" s="41">
        <v>0</v>
      </c>
      <c r="H56" s="41">
        <v>0</v>
      </c>
      <c r="I56" s="41">
        <v>1</v>
      </c>
      <c r="J56" s="41">
        <v>0</v>
      </c>
      <c r="K56" s="41">
        <v>0</v>
      </c>
      <c r="L56" s="41">
        <v>4</v>
      </c>
      <c r="M56" s="25"/>
      <c r="N56" s="25"/>
    </row>
    <row r="57" spans="2:14" outlineLevel="1" x14ac:dyDescent="0.2">
      <c r="B57" s="40" t="s">
        <v>211</v>
      </c>
      <c r="C57" s="41">
        <v>7</v>
      </c>
      <c r="D57" s="41">
        <v>3</v>
      </c>
      <c r="E57" s="41">
        <v>3</v>
      </c>
      <c r="F57" s="41">
        <v>2</v>
      </c>
      <c r="G57" s="41">
        <v>2</v>
      </c>
      <c r="H57" s="41">
        <v>2</v>
      </c>
      <c r="I57" s="41">
        <v>2</v>
      </c>
      <c r="J57" s="41">
        <v>2</v>
      </c>
      <c r="K57" s="41">
        <v>2</v>
      </c>
      <c r="L57" s="41">
        <v>25</v>
      </c>
      <c r="M57" s="25"/>
      <c r="N57" s="25"/>
    </row>
    <row r="58" spans="2:14" s="24" customFormat="1" outlineLevel="1" x14ac:dyDescent="0.2">
      <c r="B58" s="48" t="s">
        <v>212</v>
      </c>
      <c r="C58" s="49">
        <v>158</v>
      </c>
      <c r="D58" s="49">
        <v>79</v>
      </c>
      <c r="E58" s="49">
        <v>117</v>
      </c>
      <c r="F58" s="49">
        <v>39</v>
      </c>
      <c r="G58" s="49">
        <v>57</v>
      </c>
      <c r="H58" s="49">
        <v>78</v>
      </c>
      <c r="I58" s="49">
        <v>56</v>
      </c>
      <c r="J58" s="49">
        <v>47</v>
      </c>
      <c r="K58" s="49">
        <v>69</v>
      </c>
      <c r="L58" s="49">
        <v>700</v>
      </c>
      <c r="M58" s="23"/>
      <c r="N58" s="23"/>
    </row>
    <row r="59" spans="2:14" s="24" customFormat="1" outlineLevel="1" x14ac:dyDescent="0.2">
      <c r="B59" s="115" t="s">
        <v>213</v>
      </c>
      <c r="C59" s="116">
        <v>1225</v>
      </c>
      <c r="D59" s="121">
        <v>400</v>
      </c>
      <c r="E59" s="121">
        <v>432</v>
      </c>
      <c r="F59" s="121">
        <v>253</v>
      </c>
      <c r="G59" s="121">
        <v>283</v>
      </c>
      <c r="H59" s="121">
        <v>343</v>
      </c>
      <c r="I59" s="121">
        <v>221</v>
      </c>
      <c r="J59" s="121">
        <v>205</v>
      </c>
      <c r="K59" s="121">
        <v>270</v>
      </c>
      <c r="L59" s="116">
        <v>3632</v>
      </c>
      <c r="M59" s="23"/>
      <c r="N59" s="23"/>
    </row>
    <row r="60" spans="2:14" s="24" customFormat="1" outlineLevel="1" x14ac:dyDescent="0.2">
      <c r="B60" s="48"/>
      <c r="C60" s="37"/>
      <c r="D60" s="49"/>
      <c r="E60" s="49"/>
      <c r="F60" s="49"/>
      <c r="G60" s="49"/>
      <c r="H60" s="49"/>
      <c r="I60" s="49"/>
      <c r="J60" s="49"/>
      <c r="K60" s="49"/>
      <c r="L60" s="37"/>
      <c r="M60" s="23"/>
      <c r="N60" s="23"/>
    </row>
    <row r="61" spans="2:14" ht="15" x14ac:dyDescent="0.2">
      <c r="B61" s="120"/>
      <c r="C61" s="137" t="s">
        <v>488</v>
      </c>
      <c r="D61" s="137"/>
      <c r="E61" s="137"/>
      <c r="F61" s="137"/>
      <c r="G61" s="137"/>
      <c r="H61" s="137"/>
      <c r="I61" s="137"/>
      <c r="J61" s="137"/>
      <c r="K61" s="137"/>
      <c r="L61" s="137"/>
      <c r="M61" s="25"/>
      <c r="N61" s="25"/>
    </row>
    <row r="62" spans="2:14" outlineLevel="1" x14ac:dyDescent="0.2">
      <c r="B62" s="119" t="s">
        <v>103</v>
      </c>
      <c r="C62" s="23"/>
      <c r="D62" s="23"/>
      <c r="E62" s="23"/>
      <c r="F62" s="23"/>
      <c r="G62" s="23"/>
      <c r="H62" s="23"/>
      <c r="I62" s="23"/>
      <c r="J62" s="23"/>
      <c r="K62" s="23"/>
      <c r="L62" s="23"/>
      <c r="M62" s="25"/>
      <c r="N62" s="25"/>
    </row>
    <row r="63" spans="2:14" outlineLevel="1" x14ac:dyDescent="0.2">
      <c r="B63" s="48" t="s">
        <v>169</v>
      </c>
      <c r="C63" s="23"/>
      <c r="D63" s="23"/>
      <c r="E63" s="23"/>
      <c r="F63" s="23"/>
      <c r="G63" s="23"/>
      <c r="H63" s="23"/>
      <c r="I63" s="23"/>
      <c r="J63" s="23"/>
      <c r="K63" s="23"/>
      <c r="L63" s="23"/>
      <c r="M63" s="25"/>
      <c r="N63" s="25"/>
    </row>
    <row r="64" spans="2:14" outlineLevel="1" x14ac:dyDescent="0.2">
      <c r="B64" s="40" t="s">
        <v>170</v>
      </c>
      <c r="C64" s="41">
        <v>10</v>
      </c>
      <c r="D64" s="41">
        <v>5</v>
      </c>
      <c r="E64" s="41">
        <v>1</v>
      </c>
      <c r="F64" s="41">
        <v>0</v>
      </c>
      <c r="G64" s="41">
        <v>9</v>
      </c>
      <c r="H64" s="41">
        <v>3</v>
      </c>
      <c r="I64" s="41">
        <v>2</v>
      </c>
      <c r="J64" s="41">
        <v>1</v>
      </c>
      <c r="K64" s="41">
        <v>2</v>
      </c>
      <c r="L64" s="41">
        <v>33</v>
      </c>
      <c r="M64" s="25"/>
      <c r="N64" s="25"/>
    </row>
    <row r="65" spans="2:14" outlineLevel="1" x14ac:dyDescent="0.2">
      <c r="B65" s="40" t="s">
        <v>171</v>
      </c>
      <c r="C65" s="41">
        <v>171</v>
      </c>
      <c r="D65" s="41">
        <v>75</v>
      </c>
      <c r="E65" s="41">
        <v>70</v>
      </c>
      <c r="F65" s="41">
        <v>73</v>
      </c>
      <c r="G65" s="41">
        <v>62</v>
      </c>
      <c r="H65" s="41">
        <v>65</v>
      </c>
      <c r="I65" s="41">
        <v>50</v>
      </c>
      <c r="J65" s="41">
        <v>47</v>
      </c>
      <c r="K65" s="41">
        <v>51</v>
      </c>
      <c r="L65" s="41">
        <v>664</v>
      </c>
      <c r="M65" s="25"/>
      <c r="N65" s="25"/>
    </row>
    <row r="66" spans="2:14" outlineLevel="1" x14ac:dyDescent="0.2">
      <c r="B66" s="40" t="s">
        <v>172</v>
      </c>
      <c r="C66" s="41">
        <v>8</v>
      </c>
      <c r="D66" s="41">
        <v>4</v>
      </c>
      <c r="E66" s="41">
        <v>2</v>
      </c>
      <c r="F66" s="41">
        <v>3</v>
      </c>
      <c r="G66" s="41">
        <v>0</v>
      </c>
      <c r="H66" s="41">
        <v>2</v>
      </c>
      <c r="I66" s="41">
        <v>2</v>
      </c>
      <c r="J66" s="41">
        <v>2</v>
      </c>
      <c r="K66" s="41">
        <v>1</v>
      </c>
      <c r="L66" s="41">
        <v>24</v>
      </c>
      <c r="M66" s="25"/>
      <c r="N66" s="25"/>
    </row>
    <row r="67" spans="2:14" outlineLevel="1" x14ac:dyDescent="0.2">
      <c r="B67" s="40" t="s">
        <v>173</v>
      </c>
      <c r="C67" s="41">
        <v>134</v>
      </c>
      <c r="D67" s="41">
        <v>23</v>
      </c>
      <c r="E67" s="41">
        <v>29</v>
      </c>
      <c r="F67" s="41">
        <v>18</v>
      </c>
      <c r="G67" s="41">
        <v>11</v>
      </c>
      <c r="H67" s="41">
        <v>24</v>
      </c>
      <c r="I67" s="41">
        <v>8</v>
      </c>
      <c r="J67" s="41">
        <v>9</v>
      </c>
      <c r="K67" s="41">
        <v>16</v>
      </c>
      <c r="L67" s="41">
        <v>272</v>
      </c>
      <c r="M67" s="25"/>
      <c r="N67" s="25"/>
    </row>
    <row r="68" spans="2:14" ht="15" outlineLevel="1" x14ac:dyDescent="0.2">
      <c r="B68" s="40" t="s">
        <v>489</v>
      </c>
      <c r="C68" s="41">
        <v>41</v>
      </c>
      <c r="D68" s="41">
        <v>15</v>
      </c>
      <c r="E68" s="41">
        <v>23</v>
      </c>
      <c r="F68" s="41">
        <v>6</v>
      </c>
      <c r="G68" s="41">
        <v>10</v>
      </c>
      <c r="H68" s="41">
        <v>11</v>
      </c>
      <c r="I68" s="41">
        <v>9</v>
      </c>
      <c r="J68" s="41">
        <v>9</v>
      </c>
      <c r="K68" s="41">
        <v>15</v>
      </c>
      <c r="L68" s="41">
        <v>139</v>
      </c>
      <c r="M68" s="25"/>
      <c r="N68" s="25"/>
    </row>
    <row r="69" spans="2:14" outlineLevel="1" x14ac:dyDescent="0.2">
      <c r="B69" s="40" t="s">
        <v>174</v>
      </c>
      <c r="C69" s="41">
        <v>100</v>
      </c>
      <c r="D69" s="41">
        <v>26</v>
      </c>
      <c r="E69" s="41">
        <v>25</v>
      </c>
      <c r="F69" s="41">
        <v>21</v>
      </c>
      <c r="G69" s="41">
        <v>25</v>
      </c>
      <c r="H69" s="41">
        <v>18</v>
      </c>
      <c r="I69" s="41">
        <v>10</v>
      </c>
      <c r="J69" s="41">
        <v>12</v>
      </c>
      <c r="K69" s="41">
        <v>11</v>
      </c>
      <c r="L69" s="41">
        <v>248</v>
      </c>
      <c r="M69" s="25"/>
      <c r="N69" s="25"/>
    </row>
    <row r="70" spans="2:14" outlineLevel="1" x14ac:dyDescent="0.2">
      <c r="B70" s="40" t="s">
        <v>175</v>
      </c>
      <c r="C70" s="41">
        <v>52</v>
      </c>
      <c r="D70" s="41">
        <v>10</v>
      </c>
      <c r="E70" s="41">
        <v>11</v>
      </c>
      <c r="F70" s="41">
        <v>7</v>
      </c>
      <c r="G70" s="41">
        <v>6</v>
      </c>
      <c r="H70" s="41">
        <v>11</v>
      </c>
      <c r="I70" s="41">
        <v>5</v>
      </c>
      <c r="J70" s="41">
        <v>4</v>
      </c>
      <c r="K70" s="41">
        <v>7</v>
      </c>
      <c r="L70" s="41">
        <v>113</v>
      </c>
      <c r="M70" s="25"/>
      <c r="N70" s="25"/>
    </row>
    <row r="71" spans="2:14" outlineLevel="1" x14ac:dyDescent="0.2">
      <c r="B71" s="40" t="s">
        <v>176</v>
      </c>
      <c r="C71" s="41">
        <v>50</v>
      </c>
      <c r="D71" s="41">
        <v>10</v>
      </c>
      <c r="E71" s="41">
        <v>13</v>
      </c>
      <c r="F71" s="41">
        <v>3</v>
      </c>
      <c r="G71" s="41">
        <v>4</v>
      </c>
      <c r="H71" s="41">
        <v>7</v>
      </c>
      <c r="I71" s="41">
        <v>2</v>
      </c>
      <c r="J71" s="41">
        <v>3</v>
      </c>
      <c r="K71" s="41">
        <v>4</v>
      </c>
      <c r="L71" s="41">
        <v>96</v>
      </c>
      <c r="M71" s="25"/>
      <c r="N71" s="25"/>
    </row>
    <row r="72" spans="2:14" outlineLevel="1" x14ac:dyDescent="0.2">
      <c r="B72" s="40" t="s">
        <v>177</v>
      </c>
      <c r="C72" s="41">
        <v>39</v>
      </c>
      <c r="D72" s="41">
        <v>11</v>
      </c>
      <c r="E72" s="41">
        <v>8</v>
      </c>
      <c r="F72" s="41">
        <v>5</v>
      </c>
      <c r="G72" s="41">
        <v>5</v>
      </c>
      <c r="H72" s="41">
        <v>6</v>
      </c>
      <c r="I72" s="41">
        <v>3</v>
      </c>
      <c r="J72" s="41">
        <v>3</v>
      </c>
      <c r="K72" s="41">
        <v>6</v>
      </c>
      <c r="L72" s="41">
        <v>86</v>
      </c>
      <c r="M72" s="25"/>
      <c r="N72" s="25"/>
    </row>
    <row r="73" spans="2:14" outlineLevel="1" x14ac:dyDescent="0.2">
      <c r="B73" s="40" t="s">
        <v>178</v>
      </c>
      <c r="C73" s="41">
        <v>220</v>
      </c>
      <c r="D73" s="41">
        <v>96</v>
      </c>
      <c r="E73" s="41">
        <v>87</v>
      </c>
      <c r="F73" s="41">
        <v>49</v>
      </c>
      <c r="G73" s="41">
        <v>64</v>
      </c>
      <c r="H73" s="41">
        <v>74</v>
      </c>
      <c r="I73" s="41">
        <v>49</v>
      </c>
      <c r="J73" s="41">
        <v>51</v>
      </c>
      <c r="K73" s="41">
        <v>58</v>
      </c>
      <c r="L73" s="41">
        <v>748</v>
      </c>
      <c r="M73" s="25"/>
      <c r="N73" s="25"/>
    </row>
    <row r="74" spans="2:14" outlineLevel="1" x14ac:dyDescent="0.2">
      <c r="B74" s="40" t="s">
        <v>179</v>
      </c>
      <c r="C74" s="41">
        <v>102</v>
      </c>
      <c r="D74" s="41">
        <v>22</v>
      </c>
      <c r="E74" s="41">
        <v>24</v>
      </c>
      <c r="F74" s="41">
        <v>13</v>
      </c>
      <c r="G74" s="41">
        <v>17</v>
      </c>
      <c r="H74" s="41">
        <v>21</v>
      </c>
      <c r="I74" s="41">
        <v>9</v>
      </c>
      <c r="J74" s="41">
        <v>9</v>
      </c>
      <c r="K74" s="41">
        <v>14</v>
      </c>
      <c r="L74" s="41">
        <v>231</v>
      </c>
      <c r="M74" s="25"/>
      <c r="N74" s="25"/>
    </row>
    <row r="75" spans="2:14" outlineLevel="1" x14ac:dyDescent="0.2">
      <c r="B75" s="40" t="s">
        <v>180</v>
      </c>
      <c r="C75" s="41">
        <v>75</v>
      </c>
      <c r="D75" s="41">
        <v>15</v>
      </c>
      <c r="E75" s="41">
        <v>13</v>
      </c>
      <c r="F75" s="41">
        <v>10</v>
      </c>
      <c r="G75" s="41">
        <v>12</v>
      </c>
      <c r="H75" s="41">
        <v>18</v>
      </c>
      <c r="I75" s="41">
        <v>11</v>
      </c>
      <c r="J75" s="41">
        <v>7</v>
      </c>
      <c r="K75" s="41">
        <v>11</v>
      </c>
      <c r="L75" s="41">
        <v>172</v>
      </c>
      <c r="M75" s="25"/>
      <c r="N75" s="25"/>
    </row>
    <row r="76" spans="2:14" outlineLevel="1" x14ac:dyDescent="0.2">
      <c r="B76" s="40" t="s">
        <v>181</v>
      </c>
      <c r="C76" s="41">
        <v>27</v>
      </c>
      <c r="D76" s="41">
        <v>6</v>
      </c>
      <c r="E76" s="41">
        <v>6</v>
      </c>
      <c r="F76" s="41">
        <v>4</v>
      </c>
      <c r="G76" s="41">
        <v>2</v>
      </c>
      <c r="H76" s="41">
        <v>7</v>
      </c>
      <c r="I76" s="41">
        <v>3</v>
      </c>
      <c r="J76" s="41">
        <v>3</v>
      </c>
      <c r="K76" s="41">
        <v>5</v>
      </c>
      <c r="L76" s="41">
        <v>63</v>
      </c>
      <c r="M76" s="25"/>
      <c r="N76" s="25"/>
    </row>
    <row r="77" spans="2:14" outlineLevel="1" x14ac:dyDescent="0.2">
      <c r="B77" s="48" t="s">
        <v>182</v>
      </c>
      <c r="C77" s="49">
        <v>36</v>
      </c>
      <c r="D77" s="49">
        <v>3</v>
      </c>
      <c r="E77" s="49">
        <v>2</v>
      </c>
      <c r="F77" s="49">
        <v>3</v>
      </c>
      <c r="G77" s="49">
        <v>1</v>
      </c>
      <c r="H77" s="49">
        <v>0</v>
      </c>
      <c r="I77" s="49">
        <v>0</v>
      </c>
      <c r="J77" s="49">
        <v>0</v>
      </c>
      <c r="K77" s="49">
        <v>0</v>
      </c>
      <c r="L77" s="49">
        <v>45</v>
      </c>
      <c r="M77" s="25"/>
      <c r="N77" s="25"/>
    </row>
    <row r="78" spans="2:14" outlineLevel="1" x14ac:dyDescent="0.2">
      <c r="B78" s="48" t="s">
        <v>92</v>
      </c>
      <c r="C78" s="37">
        <v>1065</v>
      </c>
      <c r="D78" s="49">
        <v>321</v>
      </c>
      <c r="E78" s="49">
        <v>314</v>
      </c>
      <c r="F78" s="49">
        <v>215</v>
      </c>
      <c r="G78" s="49">
        <v>228</v>
      </c>
      <c r="H78" s="49">
        <v>267</v>
      </c>
      <c r="I78" s="49">
        <v>163</v>
      </c>
      <c r="J78" s="49">
        <v>160</v>
      </c>
      <c r="K78" s="49">
        <v>201</v>
      </c>
      <c r="L78" s="37">
        <v>2934</v>
      </c>
      <c r="M78" s="25"/>
      <c r="N78" s="25"/>
    </row>
    <row r="79" spans="2:14" outlineLevel="1" x14ac:dyDescent="0.2">
      <c r="B79" s="114" t="s">
        <v>184</v>
      </c>
      <c r="C79" s="25"/>
      <c r="D79" s="25"/>
      <c r="E79" s="25"/>
      <c r="F79" s="25"/>
      <c r="G79" s="25"/>
      <c r="H79" s="25"/>
      <c r="I79" s="25"/>
      <c r="J79" s="25"/>
      <c r="K79" s="25"/>
      <c r="L79" s="25"/>
      <c r="M79" s="25"/>
      <c r="N79" s="25"/>
    </row>
    <row r="80" spans="2:14" outlineLevel="1" x14ac:dyDescent="0.2">
      <c r="B80" s="40" t="s">
        <v>340</v>
      </c>
      <c r="C80" s="41">
        <v>13</v>
      </c>
      <c r="D80" s="41">
        <v>5</v>
      </c>
      <c r="E80" s="41">
        <v>5</v>
      </c>
      <c r="F80" s="41">
        <v>2</v>
      </c>
      <c r="G80" s="41">
        <v>3</v>
      </c>
      <c r="H80" s="41">
        <v>4</v>
      </c>
      <c r="I80" s="41">
        <v>2</v>
      </c>
      <c r="J80" s="41">
        <v>2</v>
      </c>
      <c r="K80" s="41">
        <v>3</v>
      </c>
      <c r="L80" s="41">
        <v>39</v>
      </c>
      <c r="M80" s="25"/>
      <c r="N80" s="25"/>
    </row>
    <row r="81" spans="2:14" outlineLevel="1" x14ac:dyDescent="0.2">
      <c r="B81" s="40" t="s">
        <v>185</v>
      </c>
      <c r="C81" s="41">
        <v>83</v>
      </c>
      <c r="D81" s="41">
        <v>28</v>
      </c>
      <c r="E81" s="41">
        <v>41</v>
      </c>
      <c r="F81" s="41">
        <v>21</v>
      </c>
      <c r="G81" s="41">
        <v>16</v>
      </c>
      <c r="H81" s="41">
        <v>28</v>
      </c>
      <c r="I81" s="41">
        <v>15</v>
      </c>
      <c r="J81" s="41">
        <v>13</v>
      </c>
      <c r="K81" s="41">
        <v>22</v>
      </c>
      <c r="L81" s="41">
        <v>267</v>
      </c>
      <c r="M81" s="25"/>
      <c r="N81" s="25"/>
    </row>
    <row r="82" spans="2:14" ht="15" outlineLevel="1" x14ac:dyDescent="0.2">
      <c r="B82" s="40" t="s">
        <v>487</v>
      </c>
      <c r="C82" s="41">
        <v>35</v>
      </c>
      <c r="D82" s="41">
        <v>34</v>
      </c>
      <c r="E82" s="41">
        <v>55</v>
      </c>
      <c r="F82" s="41">
        <v>7</v>
      </c>
      <c r="G82" s="41">
        <v>22</v>
      </c>
      <c r="H82" s="41">
        <v>36</v>
      </c>
      <c r="I82" s="41">
        <v>26</v>
      </c>
      <c r="J82" s="41">
        <v>26</v>
      </c>
      <c r="K82" s="41">
        <v>35</v>
      </c>
      <c r="L82" s="41">
        <v>276</v>
      </c>
      <c r="M82" s="25"/>
      <c r="N82" s="25"/>
    </row>
    <row r="83" spans="2:14" outlineLevel="1" x14ac:dyDescent="0.2">
      <c r="B83" s="40" t="s">
        <v>186</v>
      </c>
      <c r="C83" s="41">
        <v>20</v>
      </c>
      <c r="D83" s="41">
        <v>9</v>
      </c>
      <c r="E83" s="41">
        <v>13</v>
      </c>
      <c r="F83" s="41">
        <v>6</v>
      </c>
      <c r="G83" s="41">
        <v>14</v>
      </c>
      <c r="H83" s="41">
        <v>9</v>
      </c>
      <c r="I83" s="41">
        <v>10</v>
      </c>
      <c r="J83" s="41">
        <v>5</v>
      </c>
      <c r="K83" s="41">
        <v>8</v>
      </c>
      <c r="L83" s="41">
        <v>94</v>
      </c>
      <c r="M83" s="25"/>
      <c r="N83" s="25"/>
    </row>
    <row r="84" spans="2:14" outlineLevel="1" x14ac:dyDescent="0.2">
      <c r="B84" s="40" t="s">
        <v>187</v>
      </c>
      <c r="C84" s="41">
        <v>1</v>
      </c>
      <c r="D84" s="41">
        <v>0</v>
      </c>
      <c r="E84" s="41">
        <v>1</v>
      </c>
      <c r="F84" s="41">
        <v>1</v>
      </c>
      <c r="G84" s="41">
        <v>0</v>
      </c>
      <c r="H84" s="41">
        <v>0</v>
      </c>
      <c r="I84" s="41">
        <v>1</v>
      </c>
      <c r="J84" s="41">
        <v>0</v>
      </c>
      <c r="K84" s="41">
        <v>0</v>
      </c>
      <c r="L84" s="41">
        <v>4</v>
      </c>
      <c r="M84" s="25"/>
      <c r="N84" s="25"/>
    </row>
    <row r="85" spans="2:14" outlineLevel="1" x14ac:dyDescent="0.2">
      <c r="B85" s="40" t="s">
        <v>188</v>
      </c>
      <c r="C85" s="41">
        <v>7</v>
      </c>
      <c r="D85" s="41">
        <v>3</v>
      </c>
      <c r="E85" s="41">
        <v>3</v>
      </c>
      <c r="F85" s="41">
        <v>2</v>
      </c>
      <c r="G85" s="41">
        <v>2</v>
      </c>
      <c r="H85" s="41">
        <v>2</v>
      </c>
      <c r="I85" s="41">
        <v>2</v>
      </c>
      <c r="J85" s="41">
        <v>2</v>
      </c>
      <c r="K85" s="41">
        <v>2</v>
      </c>
      <c r="L85" s="41">
        <v>25</v>
      </c>
      <c r="M85" s="25"/>
      <c r="N85" s="25"/>
    </row>
    <row r="86" spans="2:14" outlineLevel="1" x14ac:dyDescent="0.2">
      <c r="B86" s="48" t="s">
        <v>92</v>
      </c>
      <c r="C86" s="49">
        <v>159</v>
      </c>
      <c r="D86" s="49">
        <v>79</v>
      </c>
      <c r="E86" s="49">
        <v>118</v>
      </c>
      <c r="F86" s="49">
        <v>39</v>
      </c>
      <c r="G86" s="49">
        <v>57</v>
      </c>
      <c r="H86" s="49">
        <v>79</v>
      </c>
      <c r="I86" s="49">
        <v>56</v>
      </c>
      <c r="J86" s="49">
        <v>48</v>
      </c>
      <c r="K86" s="49">
        <v>70</v>
      </c>
      <c r="L86" s="49">
        <v>705</v>
      </c>
      <c r="M86" s="25"/>
      <c r="N86" s="25"/>
    </row>
    <row r="87" spans="2:14" outlineLevel="1" x14ac:dyDescent="0.2">
      <c r="B87" s="115" t="s">
        <v>190</v>
      </c>
      <c r="C87" s="116">
        <v>1224</v>
      </c>
      <c r="D87" s="121">
        <v>400</v>
      </c>
      <c r="E87" s="121">
        <v>432</v>
      </c>
      <c r="F87" s="121">
        <v>254</v>
      </c>
      <c r="G87" s="121">
        <v>285</v>
      </c>
      <c r="H87" s="121">
        <v>346</v>
      </c>
      <c r="I87" s="121">
        <v>219</v>
      </c>
      <c r="J87" s="121">
        <v>208</v>
      </c>
      <c r="K87" s="121">
        <v>271</v>
      </c>
      <c r="L87" s="116">
        <v>3639</v>
      </c>
      <c r="M87" s="25"/>
      <c r="N87" s="25"/>
    </row>
    <row r="88" spans="2:14" outlineLevel="1" x14ac:dyDescent="0.2">
      <c r="B88" s="48"/>
      <c r="C88" s="37"/>
      <c r="D88" s="49"/>
      <c r="E88" s="49"/>
      <c r="F88" s="49"/>
      <c r="G88" s="49"/>
      <c r="H88" s="49"/>
      <c r="I88" s="49"/>
      <c r="J88" s="49"/>
      <c r="K88" s="49"/>
      <c r="L88" s="37"/>
      <c r="M88" s="25"/>
      <c r="N88" s="25"/>
    </row>
    <row r="89" spans="2:14" ht="15" x14ac:dyDescent="0.2">
      <c r="B89" s="120"/>
      <c r="C89" s="137" t="s">
        <v>458</v>
      </c>
      <c r="D89" s="137"/>
      <c r="E89" s="137"/>
      <c r="F89" s="137"/>
      <c r="G89" s="137"/>
      <c r="H89" s="137"/>
      <c r="I89" s="137"/>
      <c r="J89" s="137"/>
      <c r="K89" s="137"/>
      <c r="L89" s="137"/>
      <c r="M89" s="25"/>
      <c r="N89" s="25"/>
    </row>
    <row r="90" spans="2:14" outlineLevel="1" x14ac:dyDescent="0.2">
      <c r="B90" s="119" t="s">
        <v>103</v>
      </c>
      <c r="C90" s="23"/>
      <c r="D90" s="23"/>
      <c r="E90" s="23"/>
      <c r="F90" s="23"/>
      <c r="G90" s="23"/>
      <c r="H90" s="23"/>
      <c r="I90" s="23"/>
      <c r="J90" s="23"/>
      <c r="K90" s="23"/>
      <c r="L90" s="23"/>
    </row>
    <row r="91" spans="2:14" outlineLevel="1" x14ac:dyDescent="0.2">
      <c r="B91" s="48" t="s">
        <v>169</v>
      </c>
      <c r="C91" s="23"/>
      <c r="D91" s="23"/>
      <c r="E91" s="23"/>
      <c r="F91" s="23"/>
      <c r="G91" s="23"/>
      <c r="H91" s="23"/>
      <c r="I91" s="23"/>
      <c r="J91" s="23"/>
      <c r="K91" s="23"/>
      <c r="L91" s="23"/>
    </row>
    <row r="92" spans="2:14" outlineLevel="1" x14ac:dyDescent="0.2">
      <c r="B92" s="40" t="s">
        <v>170</v>
      </c>
      <c r="C92" s="41">
        <v>10</v>
      </c>
      <c r="D92" s="41">
        <v>5</v>
      </c>
      <c r="E92" s="41">
        <v>1</v>
      </c>
      <c r="F92" s="41">
        <v>0</v>
      </c>
      <c r="G92" s="41">
        <v>9</v>
      </c>
      <c r="H92" s="41">
        <v>3</v>
      </c>
      <c r="I92" s="41">
        <v>2</v>
      </c>
      <c r="J92" s="41">
        <v>1</v>
      </c>
      <c r="K92" s="41">
        <v>2</v>
      </c>
      <c r="L92" s="41">
        <v>33</v>
      </c>
    </row>
    <row r="93" spans="2:14" outlineLevel="1" x14ac:dyDescent="0.2">
      <c r="B93" s="40" t="s">
        <v>171</v>
      </c>
      <c r="C93" s="41">
        <v>172</v>
      </c>
      <c r="D93" s="41">
        <v>75</v>
      </c>
      <c r="E93" s="41">
        <v>71</v>
      </c>
      <c r="F93" s="41">
        <v>74</v>
      </c>
      <c r="G93" s="41">
        <v>62</v>
      </c>
      <c r="H93" s="41">
        <v>66</v>
      </c>
      <c r="I93" s="41">
        <v>51</v>
      </c>
      <c r="J93" s="41">
        <v>47</v>
      </c>
      <c r="K93" s="41">
        <v>51</v>
      </c>
      <c r="L93" s="41">
        <v>669</v>
      </c>
    </row>
    <row r="94" spans="2:14" outlineLevel="1" x14ac:dyDescent="0.2">
      <c r="B94" s="40" t="s">
        <v>512</v>
      </c>
      <c r="C94" s="41">
        <v>8</v>
      </c>
      <c r="D94" s="41">
        <v>4</v>
      </c>
      <c r="E94" s="41">
        <v>2</v>
      </c>
      <c r="F94" s="41">
        <v>3</v>
      </c>
      <c r="G94" s="41">
        <v>0</v>
      </c>
      <c r="H94" s="41">
        <v>2</v>
      </c>
      <c r="I94" s="41">
        <v>2</v>
      </c>
      <c r="J94" s="41">
        <v>2</v>
      </c>
      <c r="K94" s="41">
        <v>1</v>
      </c>
      <c r="L94" s="41">
        <v>24</v>
      </c>
    </row>
    <row r="95" spans="2:14" s="35" customFormat="1" outlineLevel="1" x14ac:dyDescent="0.2">
      <c r="B95" s="40" t="s">
        <v>173</v>
      </c>
      <c r="C95" s="41">
        <v>134</v>
      </c>
      <c r="D95" s="41">
        <v>23</v>
      </c>
      <c r="E95" s="41">
        <v>29</v>
      </c>
      <c r="F95" s="41">
        <v>19</v>
      </c>
      <c r="G95" s="41">
        <v>12</v>
      </c>
      <c r="H95" s="41">
        <v>24</v>
      </c>
      <c r="I95" s="41">
        <v>8</v>
      </c>
      <c r="J95" s="41">
        <v>9</v>
      </c>
      <c r="K95" s="41">
        <v>16</v>
      </c>
      <c r="L95" s="41">
        <v>274</v>
      </c>
      <c r="M95" s="61"/>
      <c r="N95" s="61"/>
    </row>
    <row r="96" spans="2:14" ht="15" outlineLevel="1" x14ac:dyDescent="0.2">
      <c r="B96" s="40" t="s">
        <v>489</v>
      </c>
      <c r="C96" s="41">
        <v>41</v>
      </c>
      <c r="D96" s="41">
        <v>15</v>
      </c>
      <c r="E96" s="41">
        <v>23</v>
      </c>
      <c r="F96" s="41">
        <v>6</v>
      </c>
      <c r="G96" s="41">
        <v>10</v>
      </c>
      <c r="H96" s="41">
        <v>11</v>
      </c>
      <c r="I96" s="41">
        <v>9</v>
      </c>
      <c r="J96" s="41">
        <v>9</v>
      </c>
      <c r="K96" s="41">
        <v>15</v>
      </c>
      <c r="L96" s="41">
        <v>139</v>
      </c>
    </row>
    <row r="97" spans="2:12" outlineLevel="1" x14ac:dyDescent="0.2">
      <c r="B97" s="40" t="s">
        <v>174</v>
      </c>
      <c r="C97" s="41">
        <v>100</v>
      </c>
      <c r="D97" s="41">
        <v>26</v>
      </c>
      <c r="E97" s="41">
        <v>25</v>
      </c>
      <c r="F97" s="41">
        <v>21</v>
      </c>
      <c r="G97" s="41">
        <v>25</v>
      </c>
      <c r="H97" s="41">
        <v>18</v>
      </c>
      <c r="I97" s="41">
        <v>10</v>
      </c>
      <c r="J97" s="41">
        <v>12</v>
      </c>
      <c r="K97" s="41">
        <v>11</v>
      </c>
      <c r="L97" s="41">
        <v>248</v>
      </c>
    </row>
    <row r="98" spans="2:12" outlineLevel="1" x14ac:dyDescent="0.2">
      <c r="B98" s="40" t="s">
        <v>175</v>
      </c>
      <c r="C98" s="41">
        <v>52</v>
      </c>
      <c r="D98" s="41">
        <v>10</v>
      </c>
      <c r="E98" s="41">
        <v>11</v>
      </c>
      <c r="F98" s="41">
        <v>7</v>
      </c>
      <c r="G98" s="41">
        <v>6</v>
      </c>
      <c r="H98" s="41">
        <v>11</v>
      </c>
      <c r="I98" s="41">
        <v>5</v>
      </c>
      <c r="J98" s="41">
        <v>4</v>
      </c>
      <c r="K98" s="41">
        <v>7</v>
      </c>
      <c r="L98" s="41">
        <v>113</v>
      </c>
    </row>
    <row r="99" spans="2:12" outlineLevel="1" x14ac:dyDescent="0.2">
      <c r="B99" s="40" t="s">
        <v>176</v>
      </c>
      <c r="C99" s="41">
        <v>50</v>
      </c>
      <c r="D99" s="41">
        <v>9</v>
      </c>
      <c r="E99" s="41">
        <v>13</v>
      </c>
      <c r="F99" s="41">
        <v>3</v>
      </c>
      <c r="G99" s="41">
        <v>4</v>
      </c>
      <c r="H99" s="41">
        <v>7</v>
      </c>
      <c r="I99" s="41">
        <v>2</v>
      </c>
      <c r="J99" s="41">
        <v>2</v>
      </c>
      <c r="K99" s="41">
        <v>4</v>
      </c>
      <c r="L99" s="41">
        <v>94</v>
      </c>
    </row>
    <row r="100" spans="2:12" outlineLevel="1" x14ac:dyDescent="0.2">
      <c r="B100" s="40" t="s">
        <v>177</v>
      </c>
      <c r="C100" s="41">
        <v>39</v>
      </c>
      <c r="D100" s="41">
        <v>11</v>
      </c>
      <c r="E100" s="41">
        <v>8</v>
      </c>
      <c r="F100" s="41">
        <v>5</v>
      </c>
      <c r="G100" s="41">
        <v>5</v>
      </c>
      <c r="H100" s="41">
        <v>6</v>
      </c>
      <c r="I100" s="41">
        <v>3</v>
      </c>
      <c r="J100" s="41">
        <v>3</v>
      </c>
      <c r="K100" s="41">
        <v>6</v>
      </c>
      <c r="L100" s="41">
        <v>86</v>
      </c>
    </row>
    <row r="101" spans="2:12" outlineLevel="1" x14ac:dyDescent="0.2">
      <c r="B101" s="40" t="s">
        <v>178</v>
      </c>
      <c r="C101" s="41">
        <v>223</v>
      </c>
      <c r="D101" s="41">
        <v>96</v>
      </c>
      <c r="E101" s="41">
        <v>87</v>
      </c>
      <c r="F101" s="41">
        <v>49</v>
      </c>
      <c r="G101" s="41">
        <v>64</v>
      </c>
      <c r="H101" s="41">
        <v>75</v>
      </c>
      <c r="I101" s="41">
        <v>49</v>
      </c>
      <c r="J101" s="41">
        <v>51</v>
      </c>
      <c r="K101" s="41">
        <v>58</v>
      </c>
      <c r="L101" s="41">
        <v>752</v>
      </c>
    </row>
    <row r="102" spans="2:12" outlineLevel="1" x14ac:dyDescent="0.2">
      <c r="B102" s="40" t="s">
        <v>179</v>
      </c>
      <c r="C102" s="41">
        <v>102</v>
      </c>
      <c r="D102" s="41">
        <v>22</v>
      </c>
      <c r="E102" s="41">
        <v>24</v>
      </c>
      <c r="F102" s="41">
        <v>13</v>
      </c>
      <c r="G102" s="41">
        <v>17</v>
      </c>
      <c r="H102" s="41">
        <v>21</v>
      </c>
      <c r="I102" s="41">
        <v>9</v>
      </c>
      <c r="J102" s="41">
        <v>9</v>
      </c>
      <c r="K102" s="41">
        <v>14</v>
      </c>
      <c r="L102" s="41">
        <v>231</v>
      </c>
    </row>
    <row r="103" spans="2:12" outlineLevel="1" x14ac:dyDescent="0.2">
      <c r="B103" s="40" t="s">
        <v>180</v>
      </c>
      <c r="C103" s="41">
        <v>74</v>
      </c>
      <c r="D103" s="41">
        <v>15</v>
      </c>
      <c r="E103" s="41">
        <v>13</v>
      </c>
      <c r="F103" s="41">
        <v>10</v>
      </c>
      <c r="G103" s="41">
        <v>12</v>
      </c>
      <c r="H103" s="41">
        <v>18</v>
      </c>
      <c r="I103" s="41">
        <v>11</v>
      </c>
      <c r="J103" s="41">
        <v>7</v>
      </c>
      <c r="K103" s="41">
        <v>11</v>
      </c>
      <c r="L103" s="41">
        <v>171</v>
      </c>
    </row>
    <row r="104" spans="2:12" outlineLevel="1" x14ac:dyDescent="0.2">
      <c r="B104" s="40" t="s">
        <v>181</v>
      </c>
      <c r="C104" s="41">
        <v>27</v>
      </c>
      <c r="D104" s="41">
        <v>6</v>
      </c>
      <c r="E104" s="41">
        <v>6</v>
      </c>
      <c r="F104" s="41">
        <v>4</v>
      </c>
      <c r="G104" s="41">
        <v>2</v>
      </c>
      <c r="H104" s="41">
        <v>7</v>
      </c>
      <c r="I104" s="41">
        <v>2</v>
      </c>
      <c r="J104" s="41">
        <v>2</v>
      </c>
      <c r="K104" s="41">
        <v>5</v>
      </c>
      <c r="L104" s="41">
        <v>61</v>
      </c>
    </row>
    <row r="105" spans="2:12" outlineLevel="1" x14ac:dyDescent="0.2">
      <c r="B105" s="48" t="s">
        <v>182</v>
      </c>
      <c r="C105" s="49">
        <v>33</v>
      </c>
      <c r="D105" s="49">
        <v>3</v>
      </c>
      <c r="E105" s="49">
        <v>1</v>
      </c>
      <c r="F105" s="49">
        <v>3</v>
      </c>
      <c r="G105" s="49">
        <v>1</v>
      </c>
      <c r="H105" s="49">
        <v>0</v>
      </c>
      <c r="I105" s="49">
        <v>0</v>
      </c>
      <c r="J105" s="49">
        <v>0</v>
      </c>
      <c r="K105" s="49">
        <v>0</v>
      </c>
      <c r="L105" s="49">
        <v>41</v>
      </c>
    </row>
    <row r="106" spans="2:12" outlineLevel="1" x14ac:dyDescent="0.2">
      <c r="B106" s="48" t="s">
        <v>92</v>
      </c>
      <c r="C106" s="37">
        <v>1065</v>
      </c>
      <c r="D106" s="49">
        <v>320</v>
      </c>
      <c r="E106" s="49">
        <v>314</v>
      </c>
      <c r="F106" s="49">
        <v>217</v>
      </c>
      <c r="G106" s="49">
        <v>229</v>
      </c>
      <c r="H106" s="49">
        <v>269</v>
      </c>
      <c r="I106" s="49">
        <v>163</v>
      </c>
      <c r="J106" s="49">
        <v>158</v>
      </c>
      <c r="K106" s="49">
        <v>201</v>
      </c>
      <c r="L106" s="37">
        <v>2936</v>
      </c>
    </row>
    <row r="107" spans="2:12" outlineLevel="1" x14ac:dyDescent="0.2">
      <c r="B107" s="114" t="s">
        <v>184</v>
      </c>
      <c r="C107" s="25"/>
      <c r="D107" s="25"/>
      <c r="E107" s="25"/>
      <c r="F107" s="25"/>
      <c r="G107" s="25"/>
      <c r="H107" s="25"/>
      <c r="I107" s="25"/>
      <c r="J107" s="25"/>
      <c r="K107" s="25"/>
      <c r="L107" s="25"/>
    </row>
    <row r="108" spans="2:12" outlineLevel="1" x14ac:dyDescent="0.2">
      <c r="B108" s="40" t="s">
        <v>340</v>
      </c>
      <c r="C108" s="41">
        <v>13</v>
      </c>
      <c r="D108" s="41">
        <v>5</v>
      </c>
      <c r="E108" s="41">
        <v>5</v>
      </c>
      <c r="F108" s="41">
        <v>2</v>
      </c>
      <c r="G108" s="41">
        <v>3</v>
      </c>
      <c r="H108" s="41">
        <v>4</v>
      </c>
      <c r="I108" s="41">
        <v>2</v>
      </c>
      <c r="J108" s="41">
        <v>2</v>
      </c>
      <c r="K108" s="41">
        <v>3</v>
      </c>
      <c r="L108" s="41">
        <v>39</v>
      </c>
    </row>
    <row r="109" spans="2:12" outlineLevel="1" x14ac:dyDescent="0.2">
      <c r="B109" s="40" t="s">
        <v>185</v>
      </c>
      <c r="C109" s="41">
        <v>83</v>
      </c>
      <c r="D109" s="41">
        <v>28</v>
      </c>
      <c r="E109" s="41">
        <v>41</v>
      </c>
      <c r="F109" s="41">
        <v>21</v>
      </c>
      <c r="G109" s="41">
        <v>17</v>
      </c>
      <c r="H109" s="41">
        <v>28</v>
      </c>
      <c r="I109" s="41">
        <v>15</v>
      </c>
      <c r="J109" s="41">
        <v>13</v>
      </c>
      <c r="K109" s="41">
        <v>22</v>
      </c>
      <c r="L109" s="41">
        <v>268</v>
      </c>
    </row>
    <row r="110" spans="2:12" ht="15" outlineLevel="1" x14ac:dyDescent="0.2">
      <c r="B110" s="40" t="s">
        <v>487</v>
      </c>
      <c r="C110" s="41">
        <v>35</v>
      </c>
      <c r="D110" s="41">
        <v>34</v>
      </c>
      <c r="E110" s="41">
        <v>55</v>
      </c>
      <c r="F110" s="41">
        <v>7</v>
      </c>
      <c r="G110" s="41">
        <v>22</v>
      </c>
      <c r="H110" s="41">
        <v>36</v>
      </c>
      <c r="I110" s="41">
        <v>26</v>
      </c>
      <c r="J110" s="41">
        <v>26</v>
      </c>
      <c r="K110" s="41">
        <v>35</v>
      </c>
      <c r="L110" s="41">
        <v>276</v>
      </c>
    </row>
    <row r="111" spans="2:12" outlineLevel="1" x14ac:dyDescent="0.2">
      <c r="B111" s="40" t="s">
        <v>186</v>
      </c>
      <c r="C111" s="41">
        <v>20</v>
      </c>
      <c r="D111" s="41">
        <v>9</v>
      </c>
      <c r="E111" s="41">
        <v>13</v>
      </c>
      <c r="F111" s="41">
        <v>6</v>
      </c>
      <c r="G111" s="41">
        <v>14</v>
      </c>
      <c r="H111" s="41">
        <v>9</v>
      </c>
      <c r="I111" s="41">
        <v>10</v>
      </c>
      <c r="J111" s="41">
        <v>5</v>
      </c>
      <c r="K111" s="41">
        <v>8</v>
      </c>
      <c r="L111" s="41">
        <v>94</v>
      </c>
    </row>
    <row r="112" spans="2:12" outlineLevel="1" x14ac:dyDescent="0.2">
      <c r="B112" s="40" t="s">
        <v>187</v>
      </c>
      <c r="C112" s="41">
        <v>1</v>
      </c>
      <c r="D112" s="41">
        <v>0</v>
      </c>
      <c r="E112" s="41">
        <v>1</v>
      </c>
      <c r="F112" s="41">
        <v>1</v>
      </c>
      <c r="G112" s="41">
        <v>0</v>
      </c>
      <c r="H112" s="41">
        <v>0</v>
      </c>
      <c r="I112" s="41">
        <v>1</v>
      </c>
      <c r="J112" s="41">
        <v>0</v>
      </c>
      <c r="K112" s="41">
        <v>0</v>
      </c>
      <c r="L112" s="41">
        <v>4</v>
      </c>
    </row>
    <row r="113" spans="2:14" outlineLevel="1" x14ac:dyDescent="0.2">
      <c r="B113" s="40" t="s">
        <v>188</v>
      </c>
      <c r="C113" s="41">
        <v>7</v>
      </c>
      <c r="D113" s="41">
        <v>3</v>
      </c>
      <c r="E113" s="41">
        <v>3</v>
      </c>
      <c r="F113" s="41">
        <v>2</v>
      </c>
      <c r="G113" s="41">
        <v>2</v>
      </c>
      <c r="H113" s="41">
        <v>2</v>
      </c>
      <c r="I113" s="41">
        <v>2</v>
      </c>
      <c r="J113" s="41">
        <v>2</v>
      </c>
      <c r="K113" s="41">
        <v>2</v>
      </c>
      <c r="L113" s="41">
        <v>25</v>
      </c>
    </row>
    <row r="114" spans="2:14" outlineLevel="1" x14ac:dyDescent="0.2">
      <c r="B114" s="48" t="s">
        <v>92</v>
      </c>
      <c r="C114" s="49">
        <v>159</v>
      </c>
      <c r="D114" s="49">
        <v>79</v>
      </c>
      <c r="E114" s="49">
        <v>118</v>
      </c>
      <c r="F114" s="49">
        <v>39</v>
      </c>
      <c r="G114" s="49">
        <v>58</v>
      </c>
      <c r="H114" s="49">
        <v>79</v>
      </c>
      <c r="I114" s="49">
        <v>56</v>
      </c>
      <c r="J114" s="49">
        <v>48</v>
      </c>
      <c r="K114" s="49">
        <v>70</v>
      </c>
      <c r="L114" s="49">
        <v>706</v>
      </c>
    </row>
    <row r="115" spans="2:14" outlineLevel="1" x14ac:dyDescent="0.2">
      <c r="B115" s="115" t="s">
        <v>190</v>
      </c>
      <c r="C115" s="116">
        <v>1224</v>
      </c>
      <c r="D115" s="121">
        <v>399</v>
      </c>
      <c r="E115" s="121">
        <v>432</v>
      </c>
      <c r="F115" s="121">
        <v>256</v>
      </c>
      <c r="G115" s="121">
        <v>287</v>
      </c>
      <c r="H115" s="121">
        <v>348</v>
      </c>
      <c r="I115" s="121">
        <v>219</v>
      </c>
      <c r="J115" s="121">
        <v>206</v>
      </c>
      <c r="K115" s="121">
        <v>271</v>
      </c>
      <c r="L115" s="116">
        <v>3642</v>
      </c>
    </row>
    <row r="116" spans="2:14" outlineLevel="1" x14ac:dyDescent="0.2">
      <c r="B116" s="48"/>
      <c r="C116" s="37"/>
      <c r="D116" s="49"/>
      <c r="E116" s="49"/>
      <c r="F116" s="49"/>
      <c r="G116" s="49"/>
      <c r="H116" s="49"/>
      <c r="I116" s="49"/>
      <c r="J116" s="49"/>
      <c r="K116" s="49"/>
      <c r="L116" s="37"/>
    </row>
    <row r="117" spans="2:14" ht="15" x14ac:dyDescent="0.2">
      <c r="B117" s="120"/>
      <c r="C117" s="137" t="s">
        <v>493</v>
      </c>
      <c r="D117" s="137"/>
      <c r="E117" s="137"/>
      <c r="F117" s="137"/>
      <c r="G117" s="137"/>
      <c r="H117" s="137"/>
      <c r="I117" s="137"/>
      <c r="J117" s="137"/>
      <c r="K117" s="137"/>
      <c r="L117" s="137"/>
      <c r="M117" s="25"/>
      <c r="N117" s="25"/>
    </row>
    <row r="118" spans="2:14" outlineLevel="1" x14ac:dyDescent="0.2">
      <c r="B118" s="119" t="s">
        <v>103</v>
      </c>
      <c r="C118" s="23"/>
      <c r="D118" s="23"/>
      <c r="E118" s="23"/>
      <c r="F118" s="23"/>
      <c r="G118" s="23"/>
      <c r="H118" s="23"/>
      <c r="I118" s="23"/>
      <c r="J118" s="23"/>
      <c r="K118" s="23"/>
      <c r="L118" s="23"/>
    </row>
    <row r="119" spans="2:14" outlineLevel="1" x14ac:dyDescent="0.2">
      <c r="B119" s="48" t="s">
        <v>169</v>
      </c>
      <c r="C119" s="23"/>
      <c r="D119" s="23"/>
      <c r="E119" s="23"/>
      <c r="F119" s="23"/>
      <c r="G119" s="23"/>
      <c r="H119" s="23"/>
      <c r="I119" s="23"/>
      <c r="J119" s="23"/>
      <c r="K119" s="23"/>
      <c r="L119" s="23"/>
    </row>
    <row r="120" spans="2:14" outlineLevel="1" x14ac:dyDescent="0.2">
      <c r="B120" s="40" t="s">
        <v>170</v>
      </c>
      <c r="C120" s="41">
        <v>10</v>
      </c>
      <c r="D120" s="41">
        <v>5</v>
      </c>
      <c r="E120" s="41">
        <v>1</v>
      </c>
      <c r="F120" s="41">
        <v>0</v>
      </c>
      <c r="G120" s="41">
        <v>9</v>
      </c>
      <c r="H120" s="41">
        <v>3</v>
      </c>
      <c r="I120" s="41">
        <v>2</v>
      </c>
      <c r="J120" s="41">
        <v>1</v>
      </c>
      <c r="K120" s="41">
        <v>2</v>
      </c>
      <c r="L120" s="41">
        <v>33</v>
      </c>
    </row>
    <row r="121" spans="2:14" outlineLevel="1" x14ac:dyDescent="0.2">
      <c r="B121" s="40" t="s">
        <v>171</v>
      </c>
      <c r="C121" s="41">
        <v>172</v>
      </c>
      <c r="D121" s="41">
        <v>77</v>
      </c>
      <c r="E121" s="41">
        <v>71</v>
      </c>
      <c r="F121" s="41">
        <v>74</v>
      </c>
      <c r="G121" s="41">
        <v>62</v>
      </c>
      <c r="H121" s="41">
        <v>66</v>
      </c>
      <c r="I121" s="41">
        <v>51</v>
      </c>
      <c r="J121" s="41">
        <v>48</v>
      </c>
      <c r="K121" s="41">
        <v>51</v>
      </c>
      <c r="L121" s="41">
        <v>672</v>
      </c>
    </row>
    <row r="122" spans="2:14" outlineLevel="1" x14ac:dyDescent="0.2">
      <c r="B122" s="40" t="s">
        <v>512</v>
      </c>
      <c r="C122" s="41">
        <v>8</v>
      </c>
      <c r="D122" s="41">
        <v>4</v>
      </c>
      <c r="E122" s="41">
        <v>2</v>
      </c>
      <c r="F122" s="41">
        <v>3</v>
      </c>
      <c r="G122" s="41">
        <v>0</v>
      </c>
      <c r="H122" s="41">
        <v>3</v>
      </c>
      <c r="I122" s="41">
        <v>2</v>
      </c>
      <c r="J122" s="41">
        <v>2</v>
      </c>
      <c r="K122" s="41">
        <v>2</v>
      </c>
      <c r="L122" s="41">
        <v>26</v>
      </c>
    </row>
    <row r="123" spans="2:14" s="35" customFormat="1" outlineLevel="1" x14ac:dyDescent="0.2">
      <c r="B123" s="40" t="s">
        <v>173</v>
      </c>
      <c r="C123" s="41">
        <v>134</v>
      </c>
      <c r="D123" s="41">
        <v>23</v>
      </c>
      <c r="E123" s="41">
        <v>29</v>
      </c>
      <c r="F123" s="41">
        <v>19</v>
      </c>
      <c r="G123" s="41">
        <v>12</v>
      </c>
      <c r="H123" s="41">
        <v>24</v>
      </c>
      <c r="I123" s="41">
        <v>8</v>
      </c>
      <c r="J123" s="41">
        <v>9</v>
      </c>
      <c r="K123" s="41">
        <v>16</v>
      </c>
      <c r="L123" s="41">
        <v>274</v>
      </c>
      <c r="M123" s="61"/>
      <c r="N123" s="61"/>
    </row>
    <row r="124" spans="2:14" ht="15" outlineLevel="1" x14ac:dyDescent="0.2">
      <c r="B124" s="40" t="s">
        <v>489</v>
      </c>
      <c r="C124" s="41">
        <v>40</v>
      </c>
      <c r="D124" s="41">
        <v>15</v>
      </c>
      <c r="E124" s="41">
        <v>20</v>
      </c>
      <c r="F124" s="41">
        <v>6</v>
      </c>
      <c r="G124" s="41">
        <v>10</v>
      </c>
      <c r="H124" s="41">
        <v>11</v>
      </c>
      <c r="I124" s="41">
        <v>8</v>
      </c>
      <c r="J124" s="41">
        <v>9</v>
      </c>
      <c r="K124" s="41">
        <v>15</v>
      </c>
      <c r="L124" s="41">
        <v>134</v>
      </c>
    </row>
    <row r="125" spans="2:14" outlineLevel="1" x14ac:dyDescent="0.2">
      <c r="B125" s="40" t="s">
        <v>174</v>
      </c>
      <c r="C125" s="41">
        <v>102</v>
      </c>
      <c r="D125" s="41">
        <v>27</v>
      </c>
      <c r="E125" s="41">
        <v>25</v>
      </c>
      <c r="F125" s="41">
        <v>21</v>
      </c>
      <c r="G125" s="41">
        <v>25</v>
      </c>
      <c r="H125" s="41">
        <v>18</v>
      </c>
      <c r="I125" s="41">
        <v>10</v>
      </c>
      <c r="J125" s="41">
        <v>12</v>
      </c>
      <c r="K125" s="41">
        <v>11</v>
      </c>
      <c r="L125" s="41">
        <v>251</v>
      </c>
    </row>
    <row r="126" spans="2:14" outlineLevel="1" x14ac:dyDescent="0.2">
      <c r="B126" s="40" t="s">
        <v>175</v>
      </c>
      <c r="C126" s="41">
        <v>52</v>
      </c>
      <c r="D126" s="41">
        <v>10</v>
      </c>
      <c r="E126" s="41">
        <v>11</v>
      </c>
      <c r="F126" s="41">
        <v>7</v>
      </c>
      <c r="G126" s="41">
        <v>6</v>
      </c>
      <c r="H126" s="41">
        <v>11</v>
      </c>
      <c r="I126" s="41">
        <v>5</v>
      </c>
      <c r="J126" s="41">
        <v>4</v>
      </c>
      <c r="K126" s="41">
        <v>7</v>
      </c>
      <c r="L126" s="41">
        <v>113</v>
      </c>
    </row>
    <row r="127" spans="2:14" outlineLevel="1" x14ac:dyDescent="0.2">
      <c r="B127" s="40" t="s">
        <v>176</v>
      </c>
      <c r="C127" s="41">
        <v>50</v>
      </c>
      <c r="D127" s="41">
        <v>9</v>
      </c>
      <c r="E127" s="41">
        <v>11</v>
      </c>
      <c r="F127" s="41">
        <v>3</v>
      </c>
      <c r="G127" s="41">
        <v>4</v>
      </c>
      <c r="H127" s="41">
        <v>6</v>
      </c>
      <c r="I127" s="41">
        <v>2</v>
      </c>
      <c r="J127" s="41">
        <v>2</v>
      </c>
      <c r="K127" s="41">
        <v>3</v>
      </c>
      <c r="L127" s="41">
        <v>90</v>
      </c>
    </row>
    <row r="128" spans="2:14" outlineLevel="1" x14ac:dyDescent="0.2">
      <c r="B128" s="40" t="s">
        <v>177</v>
      </c>
      <c r="C128" s="41">
        <v>40</v>
      </c>
      <c r="D128" s="41">
        <v>11</v>
      </c>
      <c r="E128" s="41">
        <v>8</v>
      </c>
      <c r="F128" s="41">
        <v>5</v>
      </c>
      <c r="G128" s="41">
        <v>5</v>
      </c>
      <c r="H128" s="41">
        <v>8</v>
      </c>
      <c r="I128" s="41">
        <v>3</v>
      </c>
      <c r="J128" s="41">
        <v>3</v>
      </c>
      <c r="K128" s="41">
        <v>6</v>
      </c>
      <c r="L128" s="41">
        <v>89</v>
      </c>
    </row>
    <row r="129" spans="2:12" outlineLevel="1" x14ac:dyDescent="0.2">
      <c r="B129" s="40" t="s">
        <v>178</v>
      </c>
      <c r="C129" s="41">
        <v>220</v>
      </c>
      <c r="D129" s="41">
        <v>96</v>
      </c>
      <c r="E129" s="41">
        <v>86</v>
      </c>
      <c r="F129" s="41">
        <v>49</v>
      </c>
      <c r="G129" s="41">
        <v>64</v>
      </c>
      <c r="H129" s="41">
        <v>75</v>
      </c>
      <c r="I129" s="41">
        <v>49</v>
      </c>
      <c r="J129" s="41">
        <v>51</v>
      </c>
      <c r="K129" s="41">
        <v>58</v>
      </c>
      <c r="L129" s="41">
        <v>748</v>
      </c>
    </row>
    <row r="130" spans="2:12" outlineLevel="1" x14ac:dyDescent="0.2">
      <c r="B130" s="40" t="s">
        <v>179</v>
      </c>
      <c r="C130" s="41">
        <v>102</v>
      </c>
      <c r="D130" s="41">
        <v>22</v>
      </c>
      <c r="E130" s="41">
        <v>24</v>
      </c>
      <c r="F130" s="41">
        <v>13</v>
      </c>
      <c r="G130" s="41">
        <v>17</v>
      </c>
      <c r="H130" s="41">
        <v>21</v>
      </c>
      <c r="I130" s="41">
        <v>9</v>
      </c>
      <c r="J130" s="41">
        <v>9</v>
      </c>
      <c r="K130" s="41">
        <v>14</v>
      </c>
      <c r="L130" s="41">
        <v>231</v>
      </c>
    </row>
    <row r="131" spans="2:12" outlineLevel="1" x14ac:dyDescent="0.2">
      <c r="B131" s="40" t="s">
        <v>180</v>
      </c>
      <c r="C131" s="41">
        <v>76</v>
      </c>
      <c r="D131" s="41">
        <v>15</v>
      </c>
      <c r="E131" s="41">
        <v>13</v>
      </c>
      <c r="F131" s="41">
        <v>10</v>
      </c>
      <c r="G131" s="41">
        <v>12</v>
      </c>
      <c r="H131" s="41">
        <v>18</v>
      </c>
      <c r="I131" s="41">
        <v>11</v>
      </c>
      <c r="J131" s="41">
        <v>7</v>
      </c>
      <c r="K131" s="41">
        <v>11</v>
      </c>
      <c r="L131" s="41">
        <v>173</v>
      </c>
    </row>
    <row r="132" spans="2:12" outlineLevel="1" x14ac:dyDescent="0.2">
      <c r="B132" s="40" t="s">
        <v>181</v>
      </c>
      <c r="C132" s="41">
        <v>26</v>
      </c>
      <c r="D132" s="41">
        <v>5</v>
      </c>
      <c r="E132" s="41">
        <v>6</v>
      </c>
      <c r="F132" s="41">
        <v>4</v>
      </c>
      <c r="G132" s="41">
        <v>2</v>
      </c>
      <c r="H132" s="41">
        <v>5</v>
      </c>
      <c r="I132" s="41">
        <v>1</v>
      </c>
      <c r="J132" s="41">
        <v>2</v>
      </c>
      <c r="K132" s="41">
        <v>5</v>
      </c>
      <c r="L132" s="41">
        <v>56</v>
      </c>
    </row>
    <row r="133" spans="2:12" outlineLevel="1" x14ac:dyDescent="0.2">
      <c r="B133" s="48" t="s">
        <v>182</v>
      </c>
      <c r="C133" s="49">
        <v>33</v>
      </c>
      <c r="D133" s="49">
        <v>3</v>
      </c>
      <c r="E133" s="49">
        <v>1</v>
      </c>
      <c r="F133" s="49">
        <v>3</v>
      </c>
      <c r="G133" s="49">
        <v>1</v>
      </c>
      <c r="H133" s="49">
        <v>0</v>
      </c>
      <c r="I133" s="49">
        <v>0</v>
      </c>
      <c r="J133" s="49">
        <v>0</v>
      </c>
      <c r="K133" s="49">
        <v>0</v>
      </c>
      <c r="L133" s="49">
        <v>41</v>
      </c>
    </row>
    <row r="134" spans="2:12" outlineLevel="1" x14ac:dyDescent="0.2">
      <c r="B134" s="48" t="s">
        <v>92</v>
      </c>
      <c r="C134" s="37">
        <v>1065</v>
      </c>
      <c r="D134" s="49">
        <v>322</v>
      </c>
      <c r="E134" s="49">
        <v>308</v>
      </c>
      <c r="F134" s="49">
        <v>217</v>
      </c>
      <c r="G134" s="49">
        <v>229</v>
      </c>
      <c r="H134" s="49">
        <v>269</v>
      </c>
      <c r="I134" s="49">
        <v>161</v>
      </c>
      <c r="J134" s="49">
        <v>159</v>
      </c>
      <c r="K134" s="49">
        <v>201</v>
      </c>
      <c r="L134" s="37">
        <v>2931</v>
      </c>
    </row>
    <row r="135" spans="2:12" outlineLevel="1" x14ac:dyDescent="0.2">
      <c r="B135" s="114" t="s">
        <v>184</v>
      </c>
      <c r="C135" s="25"/>
      <c r="D135" s="25"/>
      <c r="E135" s="25"/>
      <c r="F135" s="25"/>
      <c r="G135" s="25"/>
      <c r="H135" s="25"/>
      <c r="I135" s="25"/>
      <c r="J135" s="25"/>
      <c r="K135" s="25"/>
      <c r="L135" s="25"/>
    </row>
    <row r="136" spans="2:12" outlineLevel="1" x14ac:dyDescent="0.2">
      <c r="B136" s="40" t="s">
        <v>340</v>
      </c>
      <c r="C136" s="41">
        <v>13</v>
      </c>
      <c r="D136" s="41">
        <v>5</v>
      </c>
      <c r="E136" s="41">
        <v>5</v>
      </c>
      <c r="F136" s="41">
        <v>2</v>
      </c>
      <c r="G136" s="41">
        <v>3</v>
      </c>
      <c r="H136" s="41">
        <v>4</v>
      </c>
      <c r="I136" s="41">
        <v>2</v>
      </c>
      <c r="J136" s="41">
        <v>2</v>
      </c>
      <c r="K136" s="41">
        <v>3</v>
      </c>
      <c r="L136" s="41">
        <v>39</v>
      </c>
    </row>
    <row r="137" spans="2:12" outlineLevel="1" x14ac:dyDescent="0.2">
      <c r="B137" s="40" t="s">
        <v>185</v>
      </c>
      <c r="C137" s="41">
        <v>85</v>
      </c>
      <c r="D137" s="41">
        <v>28</v>
      </c>
      <c r="E137" s="41">
        <v>44</v>
      </c>
      <c r="F137" s="41">
        <v>21</v>
      </c>
      <c r="G137" s="41">
        <v>17</v>
      </c>
      <c r="H137" s="41">
        <v>28</v>
      </c>
      <c r="I137" s="41">
        <v>15</v>
      </c>
      <c r="J137" s="41">
        <v>13</v>
      </c>
      <c r="K137" s="41">
        <v>23</v>
      </c>
      <c r="L137" s="41">
        <v>274</v>
      </c>
    </row>
    <row r="138" spans="2:12" ht="15" outlineLevel="1" x14ac:dyDescent="0.2">
      <c r="B138" s="40" t="s">
        <v>487</v>
      </c>
      <c r="C138" s="41">
        <v>35</v>
      </c>
      <c r="D138" s="41">
        <v>34</v>
      </c>
      <c r="E138" s="41">
        <v>55</v>
      </c>
      <c r="F138" s="41">
        <v>6</v>
      </c>
      <c r="G138" s="41">
        <v>22</v>
      </c>
      <c r="H138" s="41">
        <v>36</v>
      </c>
      <c r="I138" s="41">
        <v>26</v>
      </c>
      <c r="J138" s="41">
        <v>26</v>
      </c>
      <c r="K138" s="41">
        <v>35</v>
      </c>
      <c r="L138" s="41">
        <v>275</v>
      </c>
    </row>
    <row r="139" spans="2:12" outlineLevel="1" x14ac:dyDescent="0.2">
      <c r="B139" s="40" t="s">
        <v>186</v>
      </c>
      <c r="C139" s="41">
        <v>20</v>
      </c>
      <c r="D139" s="41">
        <v>9</v>
      </c>
      <c r="E139" s="41">
        <v>13</v>
      </c>
      <c r="F139" s="41">
        <v>6</v>
      </c>
      <c r="G139" s="41">
        <v>14</v>
      </c>
      <c r="H139" s="41">
        <v>9</v>
      </c>
      <c r="I139" s="41">
        <v>10</v>
      </c>
      <c r="J139" s="41">
        <v>5</v>
      </c>
      <c r="K139" s="41">
        <v>8</v>
      </c>
      <c r="L139" s="41">
        <v>94</v>
      </c>
    </row>
    <row r="140" spans="2:12" outlineLevel="1" x14ac:dyDescent="0.2">
      <c r="B140" s="40" t="s">
        <v>187</v>
      </c>
      <c r="C140" s="41">
        <v>1</v>
      </c>
      <c r="D140" s="41">
        <v>0</v>
      </c>
      <c r="E140" s="41">
        <v>1</v>
      </c>
      <c r="F140" s="41">
        <v>1</v>
      </c>
      <c r="G140" s="41">
        <v>0</v>
      </c>
      <c r="H140" s="41">
        <v>0</v>
      </c>
      <c r="I140" s="41">
        <v>1</v>
      </c>
      <c r="J140" s="41">
        <v>0</v>
      </c>
      <c r="K140" s="41">
        <v>0</v>
      </c>
      <c r="L140" s="41">
        <v>4</v>
      </c>
    </row>
    <row r="141" spans="2:12" outlineLevel="1" x14ac:dyDescent="0.2">
      <c r="B141" s="40" t="s">
        <v>188</v>
      </c>
      <c r="C141" s="41">
        <v>7</v>
      </c>
      <c r="D141" s="41">
        <v>3</v>
      </c>
      <c r="E141" s="41">
        <v>3</v>
      </c>
      <c r="F141" s="41">
        <v>2</v>
      </c>
      <c r="G141" s="41">
        <v>2</v>
      </c>
      <c r="H141" s="41">
        <v>2</v>
      </c>
      <c r="I141" s="41">
        <v>2</v>
      </c>
      <c r="J141" s="41">
        <v>2</v>
      </c>
      <c r="K141" s="41">
        <v>2</v>
      </c>
      <c r="L141" s="41">
        <v>25</v>
      </c>
    </row>
    <row r="142" spans="2:12" outlineLevel="1" x14ac:dyDescent="0.2">
      <c r="B142" s="48" t="s">
        <v>92</v>
      </c>
      <c r="C142" s="49">
        <v>161</v>
      </c>
      <c r="D142" s="49">
        <v>79</v>
      </c>
      <c r="E142" s="49">
        <v>121</v>
      </c>
      <c r="F142" s="49">
        <v>38</v>
      </c>
      <c r="G142" s="49">
        <v>58</v>
      </c>
      <c r="H142" s="49">
        <v>79</v>
      </c>
      <c r="I142" s="49">
        <v>56</v>
      </c>
      <c r="J142" s="49">
        <v>48</v>
      </c>
      <c r="K142" s="49">
        <v>71</v>
      </c>
      <c r="L142" s="49">
        <v>711</v>
      </c>
    </row>
    <row r="143" spans="2:12" outlineLevel="1" x14ac:dyDescent="0.2">
      <c r="B143" s="115" t="s">
        <v>190</v>
      </c>
      <c r="C143" s="116">
        <v>1226</v>
      </c>
      <c r="D143" s="121">
        <v>401</v>
      </c>
      <c r="E143" s="121">
        <v>429</v>
      </c>
      <c r="F143" s="121">
        <v>255</v>
      </c>
      <c r="G143" s="121">
        <v>287</v>
      </c>
      <c r="H143" s="121">
        <v>348</v>
      </c>
      <c r="I143" s="121">
        <v>217</v>
      </c>
      <c r="J143" s="121">
        <v>207</v>
      </c>
      <c r="K143" s="121">
        <v>272</v>
      </c>
      <c r="L143" s="116">
        <v>3642</v>
      </c>
    </row>
    <row r="144" spans="2:12" outlineLevel="1" x14ac:dyDescent="0.2"/>
    <row r="146" spans="1:11" x14ac:dyDescent="0.2">
      <c r="A146" s="38" t="s">
        <v>364</v>
      </c>
      <c r="B146" s="31" t="s">
        <v>366</v>
      </c>
      <c r="G146" s="24"/>
      <c r="H146" s="24"/>
      <c r="I146" s="24"/>
      <c r="J146" s="24"/>
      <c r="K146" s="24"/>
    </row>
    <row r="147" spans="1:11" ht="15" x14ac:dyDescent="0.2">
      <c r="A147" s="38" t="s">
        <v>365</v>
      </c>
      <c r="B147" s="31" t="s">
        <v>398</v>
      </c>
      <c r="G147" s="8"/>
      <c r="H147" s="8"/>
      <c r="I147" s="8"/>
      <c r="J147" s="8"/>
      <c r="K147" s="8"/>
    </row>
    <row r="148" spans="1:11" ht="15" x14ac:dyDescent="0.2">
      <c r="A148" s="38" t="s">
        <v>367</v>
      </c>
      <c r="B148" s="31" t="s">
        <v>399</v>
      </c>
      <c r="G148" s="34"/>
      <c r="H148" s="34"/>
      <c r="I148" s="34"/>
      <c r="J148" s="34"/>
      <c r="K148" s="34"/>
    </row>
    <row r="149" spans="1:11" x14ac:dyDescent="0.2">
      <c r="A149" s="38" t="s">
        <v>361</v>
      </c>
      <c r="B149" s="31" t="s">
        <v>363</v>
      </c>
      <c r="G149" s="34"/>
      <c r="H149" s="34"/>
      <c r="I149" s="34"/>
      <c r="J149" s="34"/>
      <c r="K149" s="34"/>
    </row>
    <row r="150" spans="1:11" x14ac:dyDescent="0.2">
      <c r="A150" s="38" t="s">
        <v>517</v>
      </c>
      <c r="G150" s="24"/>
      <c r="H150" s="24"/>
      <c r="I150" s="24"/>
      <c r="J150" s="24"/>
      <c r="K150" s="24"/>
    </row>
    <row r="151" spans="1:11" x14ac:dyDescent="0.2">
      <c r="A151" s="60"/>
      <c r="G151" s="26"/>
      <c r="H151" s="26"/>
      <c r="I151" s="26"/>
      <c r="J151" s="26"/>
      <c r="K151" s="26"/>
    </row>
    <row r="152" spans="1:11" x14ac:dyDescent="0.2">
      <c r="A152" s="42" t="s">
        <v>403</v>
      </c>
      <c r="B152" s="35"/>
      <c r="C152" s="61"/>
      <c r="D152" s="61"/>
      <c r="E152" s="61"/>
      <c r="F152" s="61"/>
      <c r="G152" s="26"/>
      <c r="H152" s="26"/>
      <c r="I152" s="26"/>
      <c r="J152" s="26"/>
      <c r="K152" s="26"/>
    </row>
    <row r="153" spans="1:11" x14ac:dyDescent="0.2">
      <c r="A153" s="38" t="s">
        <v>354</v>
      </c>
      <c r="B153" s="50"/>
      <c r="G153" s="26"/>
      <c r="H153" s="26"/>
      <c r="I153" s="26"/>
      <c r="J153" s="26"/>
      <c r="K153" s="26"/>
    </row>
  </sheetData>
  <mergeCells count="7">
    <mergeCell ref="C117:L117"/>
    <mergeCell ref="C89:L89"/>
    <mergeCell ref="C5:L5"/>
    <mergeCell ref="C33:L33"/>
    <mergeCell ref="B2:L2"/>
    <mergeCell ref="B3:L3"/>
    <mergeCell ref="C61:L61"/>
  </mergeCells>
  <pageMargins left="0.7" right="0.7" top="0.75" bottom="0.75" header="0.3" footer="0.3"/>
  <pageSetup paperSize="8" orientation="landscape" r:id="rId1"/>
  <headerFooter>
    <oddHeader>&amp;L&amp;"Calibri"&amp;10&amp;K000000 [Limited Sharing]&amp;1#_x000D_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8BC38-C765-4732-B98B-3AAB589D8B22}">
  <sheetPr codeName="Sheet8">
    <tabColor theme="3"/>
  </sheetPr>
  <dimension ref="A1:AC128"/>
  <sheetViews>
    <sheetView workbookViewId="0">
      <pane xSplit="2" ySplit="4" topLeftCell="C5" activePane="bottomRight" state="frozen"/>
      <selection activeCell="K10" sqref="K10"/>
      <selection pane="topRight" activeCell="K10" sqref="K10"/>
      <selection pane="bottomLeft" activeCell="K10" sqref="K10"/>
      <selection pane="bottomRight" activeCell="K10" sqref="K10"/>
    </sheetView>
  </sheetViews>
  <sheetFormatPr defaultRowHeight="12.75" outlineLevelRow="1" x14ac:dyDescent="0.2"/>
  <cols>
    <col min="1" max="1" width="3.28515625" style="26" customWidth="1"/>
    <col min="2" max="2" width="25.5703125" style="31" customWidth="1"/>
    <col min="3" max="26" width="7.140625" style="31" customWidth="1"/>
    <col min="27" max="27" width="8.140625" style="31" customWidth="1"/>
    <col min="28" max="28" width="13.85546875" style="31" customWidth="1"/>
    <col min="29" max="16384" width="9.140625" style="26"/>
  </cols>
  <sheetData>
    <row r="1" spans="2:28" customFormat="1" ht="36" customHeight="1" x14ac:dyDescent="0.25">
      <c r="B1" s="20" t="s">
        <v>380</v>
      </c>
      <c r="C1" s="19"/>
      <c r="D1" s="19"/>
      <c r="E1" s="19"/>
      <c r="F1" s="19"/>
      <c r="G1" s="19"/>
      <c r="H1" s="19"/>
      <c r="I1" s="19"/>
      <c r="J1" s="19"/>
      <c r="K1" s="19"/>
      <c r="L1" s="19"/>
      <c r="M1" s="19"/>
      <c r="N1" s="19"/>
      <c r="O1" s="19"/>
      <c r="P1" s="19"/>
      <c r="Q1" s="19"/>
      <c r="R1" s="19"/>
      <c r="S1" s="19"/>
      <c r="T1" s="19"/>
      <c r="U1" s="19"/>
      <c r="V1" s="19"/>
      <c r="W1" s="19"/>
      <c r="X1" s="19"/>
      <c r="Y1" s="19"/>
      <c r="Z1" s="21" t="s">
        <v>389</v>
      </c>
    </row>
    <row r="2" spans="2:28" s="6" customFormat="1" ht="15" x14ac:dyDescent="0.25">
      <c r="B2" s="132" t="s">
        <v>355</v>
      </c>
      <c r="C2" s="132"/>
      <c r="D2" s="132"/>
      <c r="E2" s="132"/>
      <c r="F2" s="132"/>
      <c r="G2" s="132"/>
      <c r="H2" s="132"/>
      <c r="I2" s="132"/>
      <c r="J2" s="132"/>
      <c r="K2" s="132"/>
      <c r="L2" s="132"/>
      <c r="M2" s="132"/>
      <c r="N2" s="132"/>
      <c r="O2" s="132"/>
      <c r="P2" s="132"/>
      <c r="Q2" s="132"/>
      <c r="R2" s="132"/>
      <c r="S2" s="132"/>
      <c r="T2" s="132"/>
      <c r="U2" s="132"/>
      <c r="V2" s="132"/>
      <c r="W2" s="132"/>
      <c r="X2" s="132"/>
      <c r="Y2" s="132"/>
      <c r="Z2" s="132"/>
      <c r="AA2" s="5"/>
      <c r="AB2" s="12"/>
    </row>
    <row r="3" spans="2:28" s="3" customFormat="1" ht="147.75" customHeight="1" x14ac:dyDescent="0.25">
      <c r="B3" s="141" t="s">
        <v>214</v>
      </c>
      <c r="C3" s="15" t="s">
        <v>170</v>
      </c>
      <c r="D3" s="15" t="s">
        <v>171</v>
      </c>
      <c r="E3" s="15" t="s">
        <v>341</v>
      </c>
      <c r="F3" s="15" t="s">
        <v>174</v>
      </c>
      <c r="G3" s="15" t="s">
        <v>246</v>
      </c>
      <c r="H3" s="15" t="s">
        <v>179</v>
      </c>
      <c r="I3" s="15" t="s">
        <v>342</v>
      </c>
      <c r="J3" s="15" t="s">
        <v>181</v>
      </c>
      <c r="K3" s="15" t="s">
        <v>177</v>
      </c>
      <c r="L3" s="15" t="s">
        <v>176</v>
      </c>
      <c r="M3" s="15" t="s">
        <v>356</v>
      </c>
      <c r="N3" s="15" t="s">
        <v>512</v>
      </c>
      <c r="O3" s="15" t="s">
        <v>248</v>
      </c>
      <c r="P3" s="15" t="s">
        <v>186</v>
      </c>
      <c r="Q3" s="15" t="s">
        <v>185</v>
      </c>
      <c r="R3" s="15" t="s">
        <v>188</v>
      </c>
      <c r="S3" s="15" t="s">
        <v>340</v>
      </c>
      <c r="T3" s="15" t="s">
        <v>343</v>
      </c>
      <c r="U3" s="15" t="s">
        <v>359</v>
      </c>
      <c r="V3" s="15" t="s">
        <v>360</v>
      </c>
      <c r="W3" s="15" t="s">
        <v>344</v>
      </c>
      <c r="X3" s="15" t="s">
        <v>345</v>
      </c>
      <c r="Y3" s="15" t="s">
        <v>346</v>
      </c>
      <c r="Z3" s="15" t="s">
        <v>357</v>
      </c>
      <c r="AA3" s="2"/>
      <c r="AB3" s="13"/>
    </row>
    <row r="4" spans="2:28" customFormat="1" ht="15" x14ac:dyDescent="0.25">
      <c r="B4" s="141"/>
      <c r="C4" s="130" t="s">
        <v>215</v>
      </c>
      <c r="D4" s="130"/>
      <c r="E4" s="130"/>
      <c r="F4" s="130"/>
      <c r="G4" s="130"/>
      <c r="H4" s="130"/>
      <c r="I4" s="130"/>
      <c r="J4" s="130"/>
      <c r="K4" s="130"/>
      <c r="L4" s="130"/>
      <c r="M4" s="130"/>
      <c r="N4" s="130"/>
      <c r="O4" s="135"/>
      <c r="P4" s="130" t="s">
        <v>216</v>
      </c>
      <c r="Q4" s="130"/>
      <c r="R4" s="130"/>
      <c r="S4" s="130"/>
      <c r="T4" s="130"/>
      <c r="U4" s="130"/>
      <c r="V4" s="18"/>
      <c r="W4" s="14"/>
      <c r="X4" s="14"/>
      <c r="Y4" s="14"/>
      <c r="Z4" s="14"/>
      <c r="AA4" s="1"/>
      <c r="AB4" s="4"/>
    </row>
    <row r="5" spans="2:28" x14ac:dyDescent="0.2">
      <c r="B5" s="139" t="s">
        <v>490</v>
      </c>
      <c r="C5" s="139"/>
      <c r="D5" s="139"/>
      <c r="E5" s="139"/>
      <c r="F5" s="139"/>
      <c r="G5" s="139"/>
      <c r="H5" s="139"/>
      <c r="I5" s="139"/>
      <c r="J5" s="139"/>
      <c r="K5" s="139"/>
      <c r="L5" s="139"/>
      <c r="M5" s="139"/>
      <c r="N5" s="139"/>
      <c r="O5" s="139"/>
      <c r="P5" s="139"/>
      <c r="Q5" s="139"/>
      <c r="R5" s="139"/>
      <c r="S5" s="139"/>
      <c r="T5" s="139"/>
      <c r="U5" s="139"/>
      <c r="V5" s="139"/>
      <c r="W5" s="139"/>
      <c r="X5" s="139"/>
      <c r="Y5" s="139"/>
      <c r="Z5" s="139"/>
    </row>
    <row r="6" spans="2:28" hidden="1" outlineLevel="1" x14ac:dyDescent="0.2">
      <c r="B6" s="38" t="s">
        <v>217</v>
      </c>
      <c r="C6" s="41">
        <v>5</v>
      </c>
      <c r="D6" s="41">
        <v>25</v>
      </c>
      <c r="E6" s="41">
        <v>28</v>
      </c>
      <c r="F6" s="41">
        <v>11</v>
      </c>
      <c r="G6" s="41">
        <v>4</v>
      </c>
      <c r="H6" s="41">
        <v>7</v>
      </c>
      <c r="I6" s="41">
        <v>6</v>
      </c>
      <c r="J6" s="41">
        <v>0</v>
      </c>
      <c r="K6" s="41">
        <v>2</v>
      </c>
      <c r="L6" s="41">
        <v>2</v>
      </c>
      <c r="M6" s="41">
        <v>6</v>
      </c>
      <c r="N6" s="41">
        <v>0</v>
      </c>
      <c r="O6" s="41">
        <v>3</v>
      </c>
      <c r="P6" s="41">
        <v>8</v>
      </c>
      <c r="Q6" s="41">
        <v>7</v>
      </c>
      <c r="R6" s="41">
        <v>1</v>
      </c>
      <c r="S6" s="41">
        <v>1</v>
      </c>
      <c r="T6" s="41">
        <v>0</v>
      </c>
      <c r="U6" s="41">
        <v>10</v>
      </c>
      <c r="V6" s="41">
        <v>0</v>
      </c>
      <c r="W6" s="41">
        <v>126</v>
      </c>
      <c r="X6" s="41">
        <v>754</v>
      </c>
      <c r="Y6" s="39">
        <f>X6/W6*1000</f>
        <v>5984.1269841269841</v>
      </c>
      <c r="Z6" s="56">
        <f>W6/(X6/100)</f>
        <v>16.710875331564985</v>
      </c>
      <c r="AA6" s="25"/>
    </row>
    <row r="7" spans="2:28" hidden="1" outlineLevel="1" x14ac:dyDescent="0.2">
      <c r="B7" s="38" t="s">
        <v>218</v>
      </c>
      <c r="C7" s="41">
        <v>1</v>
      </c>
      <c r="D7" s="41">
        <v>36</v>
      </c>
      <c r="E7" s="41">
        <v>32</v>
      </c>
      <c r="F7" s="41">
        <v>7</v>
      </c>
      <c r="G7" s="41">
        <v>6</v>
      </c>
      <c r="H7" s="41">
        <v>6</v>
      </c>
      <c r="I7" s="41">
        <v>7</v>
      </c>
      <c r="J7" s="41">
        <v>5</v>
      </c>
      <c r="K7" s="41">
        <v>2</v>
      </c>
      <c r="L7" s="41">
        <v>1</v>
      </c>
      <c r="M7" s="41">
        <v>4</v>
      </c>
      <c r="N7" s="41">
        <v>1</v>
      </c>
      <c r="O7" s="41">
        <v>3</v>
      </c>
      <c r="P7" s="41">
        <v>8</v>
      </c>
      <c r="Q7" s="41">
        <v>12</v>
      </c>
      <c r="R7" s="41">
        <v>1</v>
      </c>
      <c r="S7" s="41">
        <v>1</v>
      </c>
      <c r="T7" s="41">
        <v>1</v>
      </c>
      <c r="U7" s="41">
        <v>14</v>
      </c>
      <c r="V7" s="41">
        <v>0</v>
      </c>
      <c r="W7" s="41">
        <v>148</v>
      </c>
      <c r="X7" s="41">
        <v>957</v>
      </c>
      <c r="Y7" s="39">
        <f t="shared" ref="Y7:Y17" si="0">X7/W7*1000</f>
        <v>6466.2162162162158</v>
      </c>
      <c r="Z7" s="56">
        <f t="shared" ref="Z7:Z30" si="1">W7/(X7/100)</f>
        <v>15.464994775339603</v>
      </c>
      <c r="AA7" s="25"/>
    </row>
    <row r="8" spans="2:28" hidden="1" outlineLevel="1" x14ac:dyDescent="0.2">
      <c r="B8" s="38" t="s">
        <v>219</v>
      </c>
      <c r="C8" s="41">
        <v>1</v>
      </c>
      <c r="D8" s="41">
        <v>28</v>
      </c>
      <c r="E8" s="41">
        <v>35</v>
      </c>
      <c r="F8" s="41">
        <v>6</v>
      </c>
      <c r="G8" s="41">
        <v>6</v>
      </c>
      <c r="H8" s="41">
        <v>5</v>
      </c>
      <c r="I8" s="41">
        <v>4</v>
      </c>
      <c r="J8" s="41">
        <v>2</v>
      </c>
      <c r="K8" s="41">
        <v>2</v>
      </c>
      <c r="L8" s="41">
        <v>2</v>
      </c>
      <c r="M8" s="41">
        <v>5</v>
      </c>
      <c r="N8" s="41">
        <v>0</v>
      </c>
      <c r="O8" s="41">
        <v>3</v>
      </c>
      <c r="P8" s="41">
        <v>2</v>
      </c>
      <c r="Q8" s="41">
        <v>5</v>
      </c>
      <c r="R8" s="41">
        <v>1</v>
      </c>
      <c r="S8" s="41">
        <v>1</v>
      </c>
      <c r="T8" s="41">
        <v>0</v>
      </c>
      <c r="U8" s="41">
        <v>16</v>
      </c>
      <c r="V8" s="41">
        <v>0</v>
      </c>
      <c r="W8" s="41">
        <v>124</v>
      </c>
      <c r="X8" s="41">
        <v>899</v>
      </c>
      <c r="Y8" s="39">
        <f t="shared" si="0"/>
        <v>7250</v>
      </c>
      <c r="Z8" s="56">
        <f t="shared" si="1"/>
        <v>13.793103448275861</v>
      </c>
      <c r="AA8" s="25"/>
    </row>
    <row r="9" spans="2:28" hidden="1" outlineLevel="1" x14ac:dyDescent="0.2">
      <c r="B9" s="38" t="s">
        <v>453</v>
      </c>
      <c r="C9" s="41">
        <v>3</v>
      </c>
      <c r="D9" s="41">
        <v>21</v>
      </c>
      <c r="E9" s="41">
        <v>19</v>
      </c>
      <c r="F9" s="41">
        <v>6</v>
      </c>
      <c r="G9" s="41">
        <v>5</v>
      </c>
      <c r="H9" s="41">
        <v>6</v>
      </c>
      <c r="I9" s="41">
        <v>4</v>
      </c>
      <c r="J9" s="41">
        <v>1</v>
      </c>
      <c r="K9" s="41">
        <v>2</v>
      </c>
      <c r="L9" s="41">
        <v>1</v>
      </c>
      <c r="M9" s="41">
        <v>3</v>
      </c>
      <c r="N9" s="41">
        <v>0</v>
      </c>
      <c r="O9" s="41">
        <v>2</v>
      </c>
      <c r="P9" s="41">
        <v>3</v>
      </c>
      <c r="Q9" s="41">
        <v>7</v>
      </c>
      <c r="R9" s="41">
        <v>1</v>
      </c>
      <c r="S9" s="41">
        <v>1</v>
      </c>
      <c r="T9" s="41">
        <v>0</v>
      </c>
      <c r="U9" s="41">
        <v>8</v>
      </c>
      <c r="V9" s="41">
        <v>0</v>
      </c>
      <c r="W9" s="41">
        <v>93</v>
      </c>
      <c r="X9" s="41">
        <v>590</v>
      </c>
      <c r="Y9" s="39">
        <f t="shared" si="0"/>
        <v>6344.0860215053763</v>
      </c>
      <c r="Z9" s="56">
        <f t="shared" si="1"/>
        <v>15.762711864406779</v>
      </c>
      <c r="AA9" s="25"/>
    </row>
    <row r="10" spans="2:28" hidden="1" outlineLevel="1" x14ac:dyDescent="0.2">
      <c r="B10" s="38" t="s">
        <v>220</v>
      </c>
      <c r="C10" s="41">
        <v>7</v>
      </c>
      <c r="D10" s="41">
        <v>100</v>
      </c>
      <c r="E10" s="41">
        <v>125</v>
      </c>
      <c r="F10" s="41">
        <v>60</v>
      </c>
      <c r="G10" s="41">
        <v>78</v>
      </c>
      <c r="H10" s="41">
        <v>63</v>
      </c>
      <c r="I10" s="41">
        <v>43</v>
      </c>
      <c r="J10" s="41">
        <v>17</v>
      </c>
      <c r="K10" s="41">
        <v>29</v>
      </c>
      <c r="L10" s="41">
        <v>35</v>
      </c>
      <c r="M10" s="41">
        <v>24</v>
      </c>
      <c r="N10" s="41">
        <v>6</v>
      </c>
      <c r="O10" s="41">
        <v>33</v>
      </c>
      <c r="P10" s="41">
        <v>10</v>
      </c>
      <c r="Q10" s="41">
        <v>42</v>
      </c>
      <c r="R10" s="41">
        <v>3</v>
      </c>
      <c r="S10" s="41">
        <v>6</v>
      </c>
      <c r="T10" s="41">
        <v>1</v>
      </c>
      <c r="U10" s="41">
        <v>5</v>
      </c>
      <c r="V10" s="41">
        <v>37</v>
      </c>
      <c r="W10" s="41">
        <v>724</v>
      </c>
      <c r="X10" s="39">
        <v>2478</v>
      </c>
      <c r="Y10" s="39">
        <f t="shared" si="0"/>
        <v>3422.6519337016575</v>
      </c>
      <c r="Z10" s="56">
        <f t="shared" si="1"/>
        <v>29.217110573042774</v>
      </c>
      <c r="AA10" s="25"/>
    </row>
    <row r="11" spans="2:28" hidden="1" outlineLevel="1" x14ac:dyDescent="0.2">
      <c r="B11" s="38" t="s">
        <v>221</v>
      </c>
      <c r="C11" s="41">
        <v>1</v>
      </c>
      <c r="D11" s="41">
        <v>28</v>
      </c>
      <c r="E11" s="41">
        <v>36</v>
      </c>
      <c r="F11" s="41">
        <v>9</v>
      </c>
      <c r="G11" s="41">
        <v>13</v>
      </c>
      <c r="H11" s="41">
        <v>10</v>
      </c>
      <c r="I11" s="41">
        <v>5</v>
      </c>
      <c r="J11" s="41">
        <v>3</v>
      </c>
      <c r="K11" s="41">
        <v>3</v>
      </c>
      <c r="L11" s="41">
        <v>5</v>
      </c>
      <c r="M11" s="41">
        <v>8</v>
      </c>
      <c r="N11" s="41">
        <v>1</v>
      </c>
      <c r="O11" s="41">
        <v>5</v>
      </c>
      <c r="P11" s="41">
        <v>6</v>
      </c>
      <c r="Q11" s="41">
        <v>15</v>
      </c>
      <c r="R11" s="41">
        <v>1</v>
      </c>
      <c r="S11" s="41">
        <v>2</v>
      </c>
      <c r="T11" s="41">
        <v>0</v>
      </c>
      <c r="U11" s="41">
        <v>19</v>
      </c>
      <c r="V11" s="41">
        <v>2</v>
      </c>
      <c r="W11" s="41">
        <v>172</v>
      </c>
      <c r="X11" s="39">
        <v>1147</v>
      </c>
      <c r="Y11" s="39">
        <f t="shared" si="0"/>
        <v>6668.6046511627901</v>
      </c>
      <c r="Z11" s="56">
        <f t="shared" si="1"/>
        <v>14.995640802092414</v>
      </c>
      <c r="AA11" s="25"/>
    </row>
    <row r="12" spans="2:28" hidden="1" outlineLevel="1" x14ac:dyDescent="0.2">
      <c r="B12" s="38" t="s">
        <v>222</v>
      </c>
      <c r="C12" s="41">
        <v>1</v>
      </c>
      <c r="D12" s="41">
        <v>48</v>
      </c>
      <c r="E12" s="41">
        <v>60</v>
      </c>
      <c r="F12" s="41">
        <v>31</v>
      </c>
      <c r="G12" s="41">
        <v>43</v>
      </c>
      <c r="H12" s="41">
        <v>29</v>
      </c>
      <c r="I12" s="41">
        <v>21</v>
      </c>
      <c r="J12" s="41">
        <v>7</v>
      </c>
      <c r="K12" s="41">
        <v>7</v>
      </c>
      <c r="L12" s="41">
        <v>9</v>
      </c>
      <c r="M12" s="41">
        <v>9</v>
      </c>
      <c r="N12" s="41">
        <v>2</v>
      </c>
      <c r="O12" s="41">
        <v>14</v>
      </c>
      <c r="P12" s="41">
        <v>5</v>
      </c>
      <c r="Q12" s="41">
        <v>28</v>
      </c>
      <c r="R12" s="41">
        <v>2</v>
      </c>
      <c r="S12" s="41">
        <v>5</v>
      </c>
      <c r="T12" s="41">
        <v>0</v>
      </c>
      <c r="U12" s="41">
        <v>12</v>
      </c>
      <c r="V12" s="41">
        <v>2</v>
      </c>
      <c r="W12" s="41">
        <v>335</v>
      </c>
      <c r="X12" s="39">
        <v>2439</v>
      </c>
      <c r="Y12" s="39">
        <f t="shared" si="0"/>
        <v>7280.5970149253735</v>
      </c>
      <c r="Z12" s="56">
        <f t="shared" si="1"/>
        <v>13.735137351373513</v>
      </c>
      <c r="AA12" s="25"/>
    </row>
    <row r="13" spans="2:28" hidden="1" outlineLevel="1" x14ac:dyDescent="0.2">
      <c r="B13" s="38" t="s">
        <v>223</v>
      </c>
      <c r="C13" s="41">
        <v>0</v>
      </c>
      <c r="D13" s="41">
        <v>19</v>
      </c>
      <c r="E13" s="41">
        <v>21</v>
      </c>
      <c r="F13" s="41">
        <v>8</v>
      </c>
      <c r="G13" s="41">
        <v>6</v>
      </c>
      <c r="H13" s="41">
        <v>6</v>
      </c>
      <c r="I13" s="41">
        <v>4</v>
      </c>
      <c r="J13" s="41">
        <v>2</v>
      </c>
      <c r="K13" s="41">
        <v>2</v>
      </c>
      <c r="L13" s="41">
        <v>4</v>
      </c>
      <c r="M13" s="41">
        <v>5</v>
      </c>
      <c r="N13" s="41">
        <v>0</v>
      </c>
      <c r="O13" s="41">
        <v>4</v>
      </c>
      <c r="P13" s="41">
        <v>4</v>
      </c>
      <c r="Q13" s="41">
        <v>11</v>
      </c>
      <c r="R13" s="41">
        <v>1</v>
      </c>
      <c r="S13" s="41">
        <v>2</v>
      </c>
      <c r="T13" s="41">
        <v>0</v>
      </c>
      <c r="U13" s="41">
        <v>16</v>
      </c>
      <c r="V13" s="41">
        <v>0</v>
      </c>
      <c r="W13" s="41">
        <v>115</v>
      </c>
      <c r="X13" s="41">
        <v>681</v>
      </c>
      <c r="Y13" s="39">
        <f t="shared" si="0"/>
        <v>5921.739130434783</v>
      </c>
      <c r="Z13" s="56">
        <f t="shared" si="1"/>
        <v>16.886930983847286</v>
      </c>
      <c r="AA13" s="25"/>
    </row>
    <row r="14" spans="2:28" hidden="1" outlineLevel="1" x14ac:dyDescent="0.2">
      <c r="B14" s="38" t="s">
        <v>224</v>
      </c>
      <c r="C14" s="41">
        <v>0</v>
      </c>
      <c r="D14" s="41">
        <v>40</v>
      </c>
      <c r="E14" s="41">
        <v>29</v>
      </c>
      <c r="F14" s="41">
        <v>12</v>
      </c>
      <c r="G14" s="41">
        <v>12</v>
      </c>
      <c r="H14" s="41">
        <v>8</v>
      </c>
      <c r="I14" s="41">
        <v>6</v>
      </c>
      <c r="J14" s="41">
        <v>3</v>
      </c>
      <c r="K14" s="41">
        <v>3</v>
      </c>
      <c r="L14" s="41">
        <v>2</v>
      </c>
      <c r="M14" s="41">
        <v>4</v>
      </c>
      <c r="N14" s="41">
        <v>2</v>
      </c>
      <c r="O14" s="41">
        <v>6</v>
      </c>
      <c r="P14" s="41">
        <v>2</v>
      </c>
      <c r="Q14" s="41">
        <v>15</v>
      </c>
      <c r="R14" s="41">
        <v>1</v>
      </c>
      <c r="S14" s="41">
        <v>1</v>
      </c>
      <c r="T14" s="41">
        <v>0</v>
      </c>
      <c r="U14" s="41">
        <v>2</v>
      </c>
      <c r="V14" s="41">
        <v>2</v>
      </c>
      <c r="W14" s="41">
        <v>150</v>
      </c>
      <c r="X14" s="41">
        <v>629</v>
      </c>
      <c r="Y14" s="39">
        <f t="shared" si="0"/>
        <v>4193.333333333333</v>
      </c>
      <c r="Z14" s="56">
        <f t="shared" si="1"/>
        <v>23.847376788553259</v>
      </c>
      <c r="AA14" s="25"/>
    </row>
    <row r="15" spans="2:28" hidden="1" outlineLevel="1" x14ac:dyDescent="0.2">
      <c r="B15" s="38" t="s">
        <v>225</v>
      </c>
      <c r="C15" s="41">
        <v>2</v>
      </c>
      <c r="D15" s="41">
        <v>22</v>
      </c>
      <c r="E15" s="41">
        <v>35</v>
      </c>
      <c r="F15" s="41">
        <v>9</v>
      </c>
      <c r="G15" s="41">
        <v>13</v>
      </c>
      <c r="H15" s="41">
        <v>10</v>
      </c>
      <c r="I15" s="41">
        <v>11</v>
      </c>
      <c r="J15" s="41">
        <v>3</v>
      </c>
      <c r="K15" s="41">
        <v>3</v>
      </c>
      <c r="L15" s="41">
        <v>6</v>
      </c>
      <c r="M15" s="41">
        <v>8</v>
      </c>
      <c r="N15" s="41">
        <v>0</v>
      </c>
      <c r="O15" s="41">
        <v>5</v>
      </c>
      <c r="P15" s="41">
        <v>5</v>
      </c>
      <c r="Q15" s="41">
        <v>12</v>
      </c>
      <c r="R15" s="41">
        <v>2</v>
      </c>
      <c r="S15" s="41">
        <v>2</v>
      </c>
      <c r="T15" s="41">
        <v>0</v>
      </c>
      <c r="U15" s="41">
        <v>18</v>
      </c>
      <c r="V15" s="41">
        <v>0</v>
      </c>
      <c r="W15" s="41">
        <v>166</v>
      </c>
      <c r="X15" s="39">
        <v>1292</v>
      </c>
      <c r="Y15" s="39">
        <f t="shared" si="0"/>
        <v>7783.1325301204815</v>
      </c>
      <c r="Z15" s="56">
        <f t="shared" si="1"/>
        <v>12.848297213622292</v>
      </c>
      <c r="AA15" s="25"/>
    </row>
    <row r="16" spans="2:28" hidden="1" outlineLevel="1" x14ac:dyDescent="0.2">
      <c r="B16" s="38" t="s">
        <v>226</v>
      </c>
      <c r="C16" s="41">
        <v>4</v>
      </c>
      <c r="D16" s="41">
        <v>42</v>
      </c>
      <c r="E16" s="41">
        <v>52</v>
      </c>
      <c r="F16" s="41">
        <v>16</v>
      </c>
      <c r="G16" s="41">
        <v>16</v>
      </c>
      <c r="H16" s="41">
        <v>15</v>
      </c>
      <c r="I16" s="41">
        <v>9</v>
      </c>
      <c r="J16" s="41">
        <v>5</v>
      </c>
      <c r="K16" s="41">
        <v>7</v>
      </c>
      <c r="L16" s="41">
        <v>7</v>
      </c>
      <c r="M16" s="41">
        <v>8</v>
      </c>
      <c r="N16" s="41">
        <v>3</v>
      </c>
      <c r="O16" s="41">
        <v>7</v>
      </c>
      <c r="P16" s="41">
        <v>4</v>
      </c>
      <c r="Q16" s="41">
        <v>17</v>
      </c>
      <c r="R16" s="41">
        <v>1</v>
      </c>
      <c r="S16" s="41">
        <v>2</v>
      </c>
      <c r="T16" s="41">
        <v>0</v>
      </c>
      <c r="U16" s="41">
        <v>19</v>
      </c>
      <c r="V16" s="41">
        <v>3</v>
      </c>
      <c r="W16" s="41">
        <v>237</v>
      </c>
      <c r="X16" s="39">
        <v>1499</v>
      </c>
      <c r="Y16" s="39">
        <f t="shared" si="0"/>
        <v>6324.8945147679324</v>
      </c>
      <c r="Z16" s="56">
        <f t="shared" si="1"/>
        <v>15.810540360240159</v>
      </c>
      <c r="AA16" s="25"/>
    </row>
    <row r="17" spans="2:29" hidden="1" outlineLevel="1" x14ac:dyDescent="0.2">
      <c r="B17" s="38" t="s">
        <v>227</v>
      </c>
      <c r="C17" s="41">
        <v>1</v>
      </c>
      <c r="D17" s="41">
        <v>24</v>
      </c>
      <c r="E17" s="41">
        <v>28</v>
      </c>
      <c r="F17" s="41">
        <v>4</v>
      </c>
      <c r="G17" s="41">
        <v>6</v>
      </c>
      <c r="H17" s="41">
        <v>6</v>
      </c>
      <c r="I17" s="41">
        <v>5</v>
      </c>
      <c r="J17" s="41">
        <v>2</v>
      </c>
      <c r="K17" s="41">
        <v>3</v>
      </c>
      <c r="L17" s="41">
        <v>1</v>
      </c>
      <c r="M17" s="41">
        <v>5</v>
      </c>
      <c r="N17" s="41">
        <v>0</v>
      </c>
      <c r="O17" s="41">
        <v>2</v>
      </c>
      <c r="P17" s="41">
        <v>6</v>
      </c>
      <c r="Q17" s="41">
        <v>10</v>
      </c>
      <c r="R17" s="41">
        <v>1</v>
      </c>
      <c r="S17" s="41">
        <v>1</v>
      </c>
      <c r="T17" s="41">
        <v>0</v>
      </c>
      <c r="U17" s="41">
        <v>17</v>
      </c>
      <c r="V17" s="41">
        <v>0</v>
      </c>
      <c r="W17" s="41">
        <v>122</v>
      </c>
      <c r="X17" s="41">
        <v>898</v>
      </c>
      <c r="Y17" s="39">
        <f t="shared" si="0"/>
        <v>7360.6557377049176</v>
      </c>
      <c r="Z17" s="56">
        <f t="shared" si="1"/>
        <v>13.585746102449887</v>
      </c>
      <c r="AA17" s="25"/>
    </row>
    <row r="18" spans="2:29" hidden="1" outlineLevel="1" x14ac:dyDescent="0.2">
      <c r="B18" s="38" t="s">
        <v>228</v>
      </c>
      <c r="C18" s="41">
        <v>0</v>
      </c>
      <c r="D18" s="41">
        <v>7</v>
      </c>
      <c r="E18" s="41">
        <v>4</v>
      </c>
      <c r="F18" s="41">
        <v>2</v>
      </c>
      <c r="G18" s="41">
        <v>2</v>
      </c>
      <c r="H18" s="41">
        <v>1</v>
      </c>
      <c r="I18" s="41">
        <v>1</v>
      </c>
      <c r="J18" s="41">
        <v>0</v>
      </c>
      <c r="K18" s="41">
        <v>1</v>
      </c>
      <c r="L18" s="41">
        <v>0</v>
      </c>
      <c r="M18" s="41">
        <v>1</v>
      </c>
      <c r="N18" s="41">
        <v>0</v>
      </c>
      <c r="O18" s="41">
        <v>0</v>
      </c>
      <c r="P18" s="41">
        <v>1</v>
      </c>
      <c r="Q18" s="41">
        <v>1</v>
      </c>
      <c r="R18" s="41">
        <v>0</v>
      </c>
      <c r="S18" s="41">
        <v>0</v>
      </c>
      <c r="T18" s="41">
        <v>0</v>
      </c>
      <c r="U18" s="41">
        <v>1</v>
      </c>
      <c r="V18" s="41">
        <v>0</v>
      </c>
      <c r="W18" s="41">
        <v>22</v>
      </c>
      <c r="X18" s="41">
        <v>135</v>
      </c>
      <c r="Y18" s="39">
        <f>X18/W18*1000</f>
        <v>6136.3636363636369</v>
      </c>
      <c r="Z18" s="56">
        <f t="shared" si="1"/>
        <v>16.296296296296294</v>
      </c>
      <c r="AA18" s="25"/>
    </row>
    <row r="19" spans="2:29" hidden="1" outlineLevel="1" x14ac:dyDescent="0.2">
      <c r="B19" s="38" t="s">
        <v>229</v>
      </c>
      <c r="C19" s="41">
        <v>2</v>
      </c>
      <c r="D19" s="41">
        <v>39</v>
      </c>
      <c r="E19" s="41">
        <v>51</v>
      </c>
      <c r="F19" s="41">
        <v>9</v>
      </c>
      <c r="G19" s="41">
        <v>14</v>
      </c>
      <c r="H19" s="41">
        <v>13</v>
      </c>
      <c r="I19" s="41">
        <v>11</v>
      </c>
      <c r="J19" s="41">
        <v>4</v>
      </c>
      <c r="K19" s="41">
        <v>2</v>
      </c>
      <c r="L19" s="41">
        <v>5</v>
      </c>
      <c r="M19" s="41">
        <v>6</v>
      </c>
      <c r="N19" s="41">
        <v>1</v>
      </c>
      <c r="O19" s="41">
        <v>6</v>
      </c>
      <c r="P19" s="41">
        <v>6</v>
      </c>
      <c r="Q19" s="41">
        <v>19</v>
      </c>
      <c r="R19" s="41">
        <v>1</v>
      </c>
      <c r="S19" s="41">
        <v>3</v>
      </c>
      <c r="T19" s="41">
        <v>0</v>
      </c>
      <c r="U19" s="41">
        <v>23</v>
      </c>
      <c r="V19" s="41">
        <v>0</v>
      </c>
      <c r="W19" s="41">
        <v>215</v>
      </c>
      <c r="X19" s="39">
        <v>1742</v>
      </c>
      <c r="Y19" s="39">
        <f t="shared" ref="Y19:Y30" si="2">X19/W19*1000</f>
        <v>8102.3255813953483</v>
      </c>
      <c r="Z19" s="56">
        <f t="shared" si="1"/>
        <v>12.342135476463833</v>
      </c>
      <c r="AA19" s="25"/>
    </row>
    <row r="20" spans="2:29" hidden="1" outlineLevel="1" x14ac:dyDescent="0.2">
      <c r="B20" s="38" t="s">
        <v>230</v>
      </c>
      <c r="C20" s="41">
        <v>0</v>
      </c>
      <c r="D20" s="41">
        <v>8</v>
      </c>
      <c r="E20" s="41">
        <v>5</v>
      </c>
      <c r="F20" s="41">
        <v>2</v>
      </c>
      <c r="G20" s="41">
        <v>1</v>
      </c>
      <c r="H20" s="41">
        <v>1</v>
      </c>
      <c r="I20" s="41">
        <v>1</v>
      </c>
      <c r="J20" s="41">
        <v>1</v>
      </c>
      <c r="K20" s="41">
        <v>0</v>
      </c>
      <c r="L20" s="41">
        <v>0</v>
      </c>
      <c r="M20" s="41">
        <v>0</v>
      </c>
      <c r="N20" s="41">
        <v>0</v>
      </c>
      <c r="O20" s="41">
        <v>0</v>
      </c>
      <c r="P20" s="41">
        <v>2</v>
      </c>
      <c r="Q20" s="41">
        <v>2</v>
      </c>
      <c r="R20" s="41">
        <v>0</v>
      </c>
      <c r="S20" s="41">
        <v>0</v>
      </c>
      <c r="T20" s="41">
        <v>1</v>
      </c>
      <c r="U20" s="41">
        <v>1</v>
      </c>
      <c r="V20" s="41">
        <v>0</v>
      </c>
      <c r="W20" s="41">
        <v>25</v>
      </c>
      <c r="X20" s="41">
        <v>115</v>
      </c>
      <c r="Y20" s="39">
        <f t="shared" si="2"/>
        <v>4600</v>
      </c>
      <c r="Z20" s="56">
        <f t="shared" si="1"/>
        <v>21.739130434782609</v>
      </c>
      <c r="AA20" s="25"/>
    </row>
    <row r="21" spans="2:29" hidden="1" outlineLevel="1" x14ac:dyDescent="0.2">
      <c r="B21" s="38" t="s">
        <v>231</v>
      </c>
      <c r="C21" s="41">
        <v>1</v>
      </c>
      <c r="D21" s="41">
        <v>15</v>
      </c>
      <c r="E21" s="41">
        <v>19</v>
      </c>
      <c r="F21" s="41">
        <v>3</v>
      </c>
      <c r="G21" s="41">
        <v>3</v>
      </c>
      <c r="H21" s="41">
        <v>3</v>
      </c>
      <c r="I21" s="41">
        <v>2</v>
      </c>
      <c r="J21" s="41">
        <v>1</v>
      </c>
      <c r="K21" s="41">
        <v>3</v>
      </c>
      <c r="L21" s="41">
        <v>2</v>
      </c>
      <c r="M21" s="41">
        <v>5</v>
      </c>
      <c r="N21" s="41">
        <v>0</v>
      </c>
      <c r="O21" s="41">
        <v>2</v>
      </c>
      <c r="P21" s="41">
        <v>3</v>
      </c>
      <c r="Q21" s="41">
        <v>4</v>
      </c>
      <c r="R21" s="41">
        <v>1</v>
      </c>
      <c r="S21" s="41">
        <v>2</v>
      </c>
      <c r="T21" s="41">
        <v>0</v>
      </c>
      <c r="U21" s="41">
        <v>7</v>
      </c>
      <c r="V21" s="41">
        <v>0</v>
      </c>
      <c r="W21" s="41">
        <v>76</v>
      </c>
      <c r="X21" s="41">
        <v>530</v>
      </c>
      <c r="Y21" s="39">
        <f t="shared" si="2"/>
        <v>6973.6842105263158</v>
      </c>
      <c r="Z21" s="56">
        <f t="shared" si="1"/>
        <v>14.339622641509434</v>
      </c>
      <c r="AA21" s="25"/>
    </row>
    <row r="22" spans="2:29" hidden="1" outlineLevel="1" x14ac:dyDescent="0.2">
      <c r="B22" s="38" t="s">
        <v>232</v>
      </c>
      <c r="C22" s="41">
        <v>0</v>
      </c>
      <c r="D22" s="41">
        <v>23</v>
      </c>
      <c r="E22" s="41">
        <v>30</v>
      </c>
      <c r="F22" s="41">
        <v>8</v>
      </c>
      <c r="G22" s="41">
        <v>10</v>
      </c>
      <c r="H22" s="41">
        <v>8</v>
      </c>
      <c r="I22" s="41">
        <v>4</v>
      </c>
      <c r="J22" s="41">
        <v>2</v>
      </c>
      <c r="K22" s="41">
        <v>3</v>
      </c>
      <c r="L22" s="41">
        <v>4</v>
      </c>
      <c r="M22" s="41">
        <v>10</v>
      </c>
      <c r="N22" s="41">
        <v>1</v>
      </c>
      <c r="O22" s="41">
        <v>2</v>
      </c>
      <c r="P22" s="41">
        <v>3</v>
      </c>
      <c r="Q22" s="41">
        <v>14</v>
      </c>
      <c r="R22" s="41">
        <v>1</v>
      </c>
      <c r="S22" s="41">
        <v>1</v>
      </c>
      <c r="T22" s="41">
        <v>1</v>
      </c>
      <c r="U22" s="41">
        <v>20</v>
      </c>
      <c r="V22" s="41">
        <v>0</v>
      </c>
      <c r="W22" s="41">
        <v>145</v>
      </c>
      <c r="X22" s="41">
        <v>874</v>
      </c>
      <c r="Y22" s="39">
        <f t="shared" si="2"/>
        <v>6027.5862068965516</v>
      </c>
      <c r="Z22" s="56">
        <f t="shared" si="1"/>
        <v>16.590389016018307</v>
      </c>
      <c r="AA22" s="25"/>
    </row>
    <row r="23" spans="2:29" hidden="1" outlineLevel="1" x14ac:dyDescent="0.2">
      <c r="B23" s="38" t="s">
        <v>233</v>
      </c>
      <c r="C23" s="41">
        <v>0</v>
      </c>
      <c r="D23" s="41">
        <v>19</v>
      </c>
      <c r="E23" s="41">
        <v>15</v>
      </c>
      <c r="F23" s="41">
        <v>6</v>
      </c>
      <c r="G23" s="41">
        <v>3</v>
      </c>
      <c r="H23" s="41">
        <v>4</v>
      </c>
      <c r="I23" s="41">
        <v>3</v>
      </c>
      <c r="J23" s="41">
        <v>1</v>
      </c>
      <c r="K23" s="41">
        <v>1</v>
      </c>
      <c r="L23" s="41">
        <v>1</v>
      </c>
      <c r="M23" s="41">
        <v>4</v>
      </c>
      <c r="N23" s="41">
        <v>1</v>
      </c>
      <c r="O23" s="41">
        <v>1</v>
      </c>
      <c r="P23" s="41">
        <v>3</v>
      </c>
      <c r="Q23" s="41">
        <v>7</v>
      </c>
      <c r="R23" s="41">
        <v>1</v>
      </c>
      <c r="S23" s="41">
        <v>1</v>
      </c>
      <c r="T23" s="41">
        <v>0</v>
      </c>
      <c r="U23" s="41">
        <v>10</v>
      </c>
      <c r="V23" s="41">
        <v>0</v>
      </c>
      <c r="W23" s="41">
        <v>81</v>
      </c>
      <c r="X23" s="41">
        <v>509</v>
      </c>
      <c r="Y23" s="39">
        <f t="shared" si="2"/>
        <v>6283.950617283951</v>
      </c>
      <c r="Z23" s="56">
        <f t="shared" si="1"/>
        <v>15.913555992141454</v>
      </c>
      <c r="AA23" s="25"/>
    </row>
    <row r="24" spans="2:29" hidden="1" outlineLevel="1" x14ac:dyDescent="0.2">
      <c r="B24" s="38" t="s">
        <v>234</v>
      </c>
      <c r="C24" s="41">
        <v>0</v>
      </c>
      <c r="D24" s="41">
        <v>9</v>
      </c>
      <c r="E24" s="41">
        <v>7</v>
      </c>
      <c r="F24" s="41">
        <v>3</v>
      </c>
      <c r="G24" s="41">
        <v>1</v>
      </c>
      <c r="H24" s="41">
        <v>1</v>
      </c>
      <c r="I24" s="41">
        <v>1</v>
      </c>
      <c r="J24" s="41">
        <v>0</v>
      </c>
      <c r="K24" s="41">
        <v>0</v>
      </c>
      <c r="L24" s="41">
        <v>0</v>
      </c>
      <c r="M24" s="41">
        <v>0</v>
      </c>
      <c r="N24" s="41">
        <v>0</v>
      </c>
      <c r="O24" s="41">
        <v>0</v>
      </c>
      <c r="P24" s="41">
        <v>0</v>
      </c>
      <c r="Q24" s="41">
        <v>2</v>
      </c>
      <c r="R24" s="41">
        <v>0</v>
      </c>
      <c r="S24" s="41">
        <v>0</v>
      </c>
      <c r="T24" s="41">
        <v>0</v>
      </c>
      <c r="U24" s="41">
        <v>1</v>
      </c>
      <c r="V24" s="41">
        <v>0</v>
      </c>
      <c r="W24" s="41">
        <v>25</v>
      </c>
      <c r="X24" s="41">
        <v>99</v>
      </c>
      <c r="Y24" s="39">
        <f t="shared" si="2"/>
        <v>3960</v>
      </c>
      <c r="Z24" s="56">
        <f t="shared" si="1"/>
        <v>25.252525252525253</v>
      </c>
      <c r="AA24" s="25"/>
    </row>
    <row r="25" spans="2:29" hidden="1" outlineLevel="1" x14ac:dyDescent="0.2">
      <c r="B25" s="38" t="s">
        <v>235</v>
      </c>
      <c r="C25" s="41">
        <v>0</v>
      </c>
      <c r="D25" s="41">
        <v>18</v>
      </c>
      <c r="E25" s="41">
        <v>25</v>
      </c>
      <c r="F25" s="41">
        <v>7</v>
      </c>
      <c r="G25" s="41">
        <v>4</v>
      </c>
      <c r="H25" s="41">
        <v>4</v>
      </c>
      <c r="I25" s="41">
        <v>4</v>
      </c>
      <c r="J25" s="41">
        <v>0</v>
      </c>
      <c r="K25" s="41">
        <v>1</v>
      </c>
      <c r="L25" s="41">
        <v>1</v>
      </c>
      <c r="M25" s="41">
        <v>2</v>
      </c>
      <c r="N25" s="41">
        <v>1</v>
      </c>
      <c r="O25" s="41">
        <v>1</v>
      </c>
      <c r="P25" s="41">
        <v>2</v>
      </c>
      <c r="Q25" s="41">
        <v>7</v>
      </c>
      <c r="R25" s="41">
        <v>1</v>
      </c>
      <c r="S25" s="41">
        <v>1</v>
      </c>
      <c r="T25" s="41">
        <v>0</v>
      </c>
      <c r="U25" s="41">
        <v>8</v>
      </c>
      <c r="V25" s="41">
        <v>0</v>
      </c>
      <c r="W25" s="41">
        <v>87</v>
      </c>
      <c r="X25" s="41">
        <v>783</v>
      </c>
      <c r="Y25" s="39">
        <f t="shared" si="2"/>
        <v>9000</v>
      </c>
      <c r="Z25" s="56">
        <f t="shared" si="1"/>
        <v>11.111111111111111</v>
      </c>
      <c r="AA25" s="25"/>
    </row>
    <row r="26" spans="2:29" hidden="1" outlineLevel="1" x14ac:dyDescent="0.2">
      <c r="B26" s="38" t="s">
        <v>236</v>
      </c>
      <c r="C26" s="41">
        <v>1</v>
      </c>
      <c r="D26" s="41">
        <v>14</v>
      </c>
      <c r="E26" s="41">
        <v>17</v>
      </c>
      <c r="F26" s="41">
        <v>3</v>
      </c>
      <c r="G26" s="41">
        <v>2</v>
      </c>
      <c r="H26" s="41">
        <v>3</v>
      </c>
      <c r="I26" s="41">
        <v>4</v>
      </c>
      <c r="J26" s="41">
        <v>0</v>
      </c>
      <c r="K26" s="41">
        <v>1</v>
      </c>
      <c r="L26" s="41">
        <v>1</v>
      </c>
      <c r="M26" s="41">
        <v>5</v>
      </c>
      <c r="N26" s="41">
        <v>1</v>
      </c>
      <c r="O26" s="41">
        <v>2</v>
      </c>
      <c r="P26" s="41">
        <v>2</v>
      </c>
      <c r="Q26" s="41">
        <v>3</v>
      </c>
      <c r="R26" s="41">
        <v>1</v>
      </c>
      <c r="S26" s="41">
        <v>1</v>
      </c>
      <c r="T26" s="41">
        <v>0</v>
      </c>
      <c r="U26" s="41">
        <v>12</v>
      </c>
      <c r="V26" s="41">
        <v>0</v>
      </c>
      <c r="W26" s="41">
        <v>73</v>
      </c>
      <c r="X26" s="41">
        <v>449</v>
      </c>
      <c r="Y26" s="39">
        <f t="shared" si="2"/>
        <v>6150.6849315068494</v>
      </c>
      <c r="Z26" s="56">
        <f t="shared" si="1"/>
        <v>16.258351893095767</v>
      </c>
      <c r="AA26" s="25"/>
    </row>
    <row r="27" spans="2:29" hidden="1" outlineLevel="1" x14ac:dyDescent="0.2">
      <c r="B27" s="38" t="s">
        <v>237</v>
      </c>
      <c r="C27" s="41">
        <v>1</v>
      </c>
      <c r="D27" s="41">
        <v>25</v>
      </c>
      <c r="E27" s="41">
        <v>23</v>
      </c>
      <c r="F27" s="41">
        <v>9</v>
      </c>
      <c r="G27" s="41">
        <v>9</v>
      </c>
      <c r="H27" s="41">
        <v>8</v>
      </c>
      <c r="I27" s="41">
        <v>7</v>
      </c>
      <c r="J27" s="41">
        <v>3</v>
      </c>
      <c r="K27" s="41">
        <v>4</v>
      </c>
      <c r="L27" s="41">
        <v>2</v>
      </c>
      <c r="M27" s="41">
        <v>5</v>
      </c>
      <c r="N27" s="41">
        <v>1</v>
      </c>
      <c r="O27" s="41">
        <v>5</v>
      </c>
      <c r="P27" s="41">
        <v>3</v>
      </c>
      <c r="Q27" s="41">
        <v>8</v>
      </c>
      <c r="R27" s="41">
        <v>1</v>
      </c>
      <c r="S27" s="41">
        <v>1</v>
      </c>
      <c r="T27" s="41">
        <v>0</v>
      </c>
      <c r="U27" s="41">
        <v>13</v>
      </c>
      <c r="V27" s="41">
        <v>0</v>
      </c>
      <c r="W27" s="41">
        <v>128</v>
      </c>
      <c r="X27" s="41">
        <v>850</v>
      </c>
      <c r="Y27" s="39">
        <f t="shared" si="2"/>
        <v>6640.625</v>
      </c>
      <c r="Z27" s="56">
        <f t="shared" si="1"/>
        <v>15.058823529411764</v>
      </c>
      <c r="AA27" s="25"/>
    </row>
    <row r="28" spans="2:29" hidden="1" outlineLevel="1" x14ac:dyDescent="0.2">
      <c r="B28" s="38" t="s">
        <v>238</v>
      </c>
      <c r="C28" s="41">
        <v>1</v>
      </c>
      <c r="D28" s="41">
        <v>27</v>
      </c>
      <c r="E28" s="41">
        <v>30</v>
      </c>
      <c r="F28" s="41">
        <v>7</v>
      </c>
      <c r="G28" s="41">
        <v>10</v>
      </c>
      <c r="H28" s="41">
        <v>8</v>
      </c>
      <c r="I28" s="41">
        <v>6</v>
      </c>
      <c r="J28" s="41">
        <v>3</v>
      </c>
      <c r="K28" s="41">
        <v>3</v>
      </c>
      <c r="L28" s="41">
        <v>3</v>
      </c>
      <c r="M28" s="41">
        <v>10</v>
      </c>
      <c r="N28" s="41">
        <v>1</v>
      </c>
      <c r="O28" s="41">
        <v>5</v>
      </c>
      <c r="P28" s="41">
        <v>2</v>
      </c>
      <c r="Q28" s="41">
        <v>11</v>
      </c>
      <c r="R28" s="41">
        <v>1</v>
      </c>
      <c r="S28" s="41">
        <v>2</v>
      </c>
      <c r="T28" s="41">
        <v>0</v>
      </c>
      <c r="U28" s="41">
        <v>18</v>
      </c>
      <c r="V28" s="41">
        <v>0</v>
      </c>
      <c r="W28" s="41">
        <v>148</v>
      </c>
      <c r="X28" s="39">
        <v>1193</v>
      </c>
      <c r="Y28" s="39">
        <f t="shared" si="2"/>
        <v>8060.8108108108108</v>
      </c>
      <c r="Z28" s="56">
        <f t="shared" si="1"/>
        <v>12.405699916177703</v>
      </c>
      <c r="AA28" s="25"/>
    </row>
    <row r="29" spans="2:29" hidden="1" outlineLevel="1" x14ac:dyDescent="0.2">
      <c r="B29" s="38" t="s">
        <v>239</v>
      </c>
      <c r="C29" s="41">
        <v>1</v>
      </c>
      <c r="D29" s="41">
        <v>16</v>
      </c>
      <c r="E29" s="41">
        <v>17</v>
      </c>
      <c r="F29" s="41">
        <v>8</v>
      </c>
      <c r="G29" s="41">
        <v>1</v>
      </c>
      <c r="H29" s="41">
        <v>4</v>
      </c>
      <c r="I29" s="41">
        <v>2</v>
      </c>
      <c r="J29" s="41">
        <v>1</v>
      </c>
      <c r="K29" s="41">
        <v>1</v>
      </c>
      <c r="L29" s="41">
        <v>1</v>
      </c>
      <c r="M29" s="41">
        <v>1</v>
      </c>
      <c r="N29" s="41">
        <v>0</v>
      </c>
      <c r="O29" s="41">
        <v>1</v>
      </c>
      <c r="P29" s="41">
        <v>3</v>
      </c>
      <c r="Q29" s="41">
        <v>2</v>
      </c>
      <c r="R29" s="41">
        <v>0</v>
      </c>
      <c r="S29" s="41">
        <v>1</v>
      </c>
      <c r="T29" s="41">
        <v>0</v>
      </c>
      <c r="U29" s="41">
        <v>4</v>
      </c>
      <c r="V29" s="41">
        <v>0</v>
      </c>
      <c r="W29" s="41">
        <v>64</v>
      </c>
      <c r="X29" s="41">
        <v>444</v>
      </c>
      <c r="Y29" s="39">
        <f t="shared" si="2"/>
        <v>6937.5</v>
      </c>
      <c r="Z29" s="56">
        <f t="shared" si="1"/>
        <v>14.414414414414413</v>
      </c>
      <c r="AA29" s="25"/>
    </row>
    <row r="30" spans="2:29" hidden="1" outlineLevel="1" x14ac:dyDescent="0.2">
      <c r="B30" s="38" t="s">
        <v>240</v>
      </c>
      <c r="C30" s="41">
        <v>0</v>
      </c>
      <c r="D30" s="41">
        <v>9</v>
      </c>
      <c r="E30" s="41">
        <v>3</v>
      </c>
      <c r="F30" s="41">
        <v>2</v>
      </c>
      <c r="G30" s="41">
        <v>2</v>
      </c>
      <c r="H30" s="41">
        <v>2</v>
      </c>
      <c r="I30" s="41">
        <v>1</v>
      </c>
      <c r="J30" s="41">
        <v>1</v>
      </c>
      <c r="K30" s="41">
        <v>1</v>
      </c>
      <c r="L30" s="41">
        <v>1</v>
      </c>
      <c r="M30" s="41">
        <v>1</v>
      </c>
      <c r="N30" s="41">
        <v>1</v>
      </c>
      <c r="O30" s="41">
        <v>1</v>
      </c>
      <c r="P30" s="41">
        <v>1</v>
      </c>
      <c r="Q30" s="41">
        <v>1</v>
      </c>
      <c r="R30" s="41">
        <v>1</v>
      </c>
      <c r="S30" s="41">
        <v>1</v>
      </c>
      <c r="T30" s="41">
        <v>0</v>
      </c>
      <c r="U30" s="41">
        <v>2</v>
      </c>
      <c r="V30" s="41">
        <v>0</v>
      </c>
      <c r="W30" s="41">
        <v>31</v>
      </c>
      <c r="X30" s="41">
        <v>195</v>
      </c>
      <c r="Y30" s="39">
        <f t="shared" si="2"/>
        <v>6290.322580645161</v>
      </c>
      <c r="Z30" s="56">
        <f t="shared" si="1"/>
        <v>15.897435897435898</v>
      </c>
      <c r="AA30" s="25"/>
    </row>
    <row r="31" spans="2:29" s="24" customFormat="1" hidden="1" outlineLevel="1" x14ac:dyDescent="0.2">
      <c r="B31" s="115" t="s">
        <v>92</v>
      </c>
      <c r="C31" s="121">
        <v>33</v>
      </c>
      <c r="D31" s="121">
        <v>662</v>
      </c>
      <c r="E31" s="121">
        <v>746</v>
      </c>
      <c r="F31" s="121">
        <v>248</v>
      </c>
      <c r="G31" s="121">
        <v>270</v>
      </c>
      <c r="H31" s="121">
        <v>231</v>
      </c>
      <c r="I31" s="121">
        <v>172</v>
      </c>
      <c r="J31" s="121">
        <v>67</v>
      </c>
      <c r="K31" s="121">
        <v>86</v>
      </c>
      <c r="L31" s="121">
        <v>96</v>
      </c>
      <c r="M31" s="121">
        <v>139</v>
      </c>
      <c r="N31" s="121">
        <v>23</v>
      </c>
      <c r="O31" s="121">
        <v>113</v>
      </c>
      <c r="P31" s="121">
        <v>94</v>
      </c>
      <c r="Q31" s="121">
        <v>262</v>
      </c>
      <c r="R31" s="121">
        <v>25</v>
      </c>
      <c r="S31" s="121">
        <v>39</v>
      </c>
      <c r="T31" s="121">
        <v>4</v>
      </c>
      <c r="U31" s="121">
        <v>276</v>
      </c>
      <c r="V31" s="121">
        <v>46</v>
      </c>
      <c r="W31" s="116">
        <v>3632</v>
      </c>
      <c r="X31" s="116">
        <v>22181</v>
      </c>
      <c r="Y31" s="116">
        <f>X31/W31*1000</f>
        <v>6107.1035242290745</v>
      </c>
      <c r="Z31" s="122">
        <f>W31/(X31/100)</f>
        <v>16.374374464631892</v>
      </c>
      <c r="AA31" s="23"/>
      <c r="AB31" s="32"/>
      <c r="AC31" s="33"/>
    </row>
    <row r="32" spans="2:29" s="24" customFormat="1" collapsed="1" x14ac:dyDescent="0.2">
      <c r="B32" s="48"/>
      <c r="C32" s="49"/>
      <c r="D32" s="49"/>
      <c r="E32" s="49"/>
      <c r="F32" s="49"/>
      <c r="G32" s="49"/>
      <c r="H32" s="49"/>
      <c r="I32" s="49"/>
      <c r="J32" s="49"/>
      <c r="K32" s="49"/>
      <c r="L32" s="49"/>
      <c r="M32" s="49"/>
      <c r="N32" s="49"/>
      <c r="O32" s="49"/>
      <c r="P32" s="49"/>
      <c r="Q32" s="49"/>
      <c r="R32" s="49"/>
      <c r="S32" s="49"/>
      <c r="T32" s="49"/>
      <c r="U32" s="49"/>
      <c r="V32" s="49"/>
      <c r="W32" s="37"/>
      <c r="X32" s="37"/>
      <c r="Y32" s="37"/>
      <c r="Z32" s="124"/>
      <c r="AA32" s="23"/>
      <c r="AB32" s="32"/>
      <c r="AC32" s="33"/>
    </row>
    <row r="33" spans="2:29" ht="15" customHeight="1" x14ac:dyDescent="0.2">
      <c r="B33" s="139" t="s">
        <v>491</v>
      </c>
      <c r="C33" s="139"/>
      <c r="D33" s="139"/>
      <c r="E33" s="139"/>
      <c r="F33" s="139"/>
      <c r="G33" s="139"/>
      <c r="H33" s="139"/>
      <c r="I33" s="139"/>
      <c r="J33" s="139"/>
      <c r="K33" s="139"/>
      <c r="L33" s="139"/>
      <c r="M33" s="139"/>
      <c r="N33" s="139"/>
      <c r="O33" s="139"/>
      <c r="P33" s="139"/>
      <c r="Q33" s="139"/>
      <c r="R33" s="139"/>
      <c r="S33" s="139"/>
      <c r="T33" s="139"/>
      <c r="U33" s="139"/>
      <c r="V33" s="139"/>
      <c r="W33" s="139"/>
      <c r="X33" s="139"/>
      <c r="Y33" s="139"/>
      <c r="Z33" s="139"/>
      <c r="AB33" s="32"/>
      <c r="AC33" s="33"/>
    </row>
    <row r="34" spans="2:29" hidden="1" outlineLevel="1" x14ac:dyDescent="0.2">
      <c r="B34" s="38" t="s">
        <v>217</v>
      </c>
      <c r="C34" s="41">
        <v>5</v>
      </c>
      <c r="D34" s="41">
        <v>25</v>
      </c>
      <c r="E34" s="41">
        <v>28</v>
      </c>
      <c r="F34" s="41">
        <v>11</v>
      </c>
      <c r="G34" s="41">
        <v>4</v>
      </c>
      <c r="H34" s="41">
        <v>7</v>
      </c>
      <c r="I34" s="41">
        <v>6</v>
      </c>
      <c r="J34" s="41">
        <v>0</v>
      </c>
      <c r="K34" s="41">
        <v>2</v>
      </c>
      <c r="L34" s="41">
        <v>2</v>
      </c>
      <c r="M34" s="41">
        <v>6</v>
      </c>
      <c r="N34" s="41">
        <v>0</v>
      </c>
      <c r="O34" s="41">
        <v>3</v>
      </c>
      <c r="P34" s="41">
        <v>8</v>
      </c>
      <c r="Q34" s="41">
        <v>7</v>
      </c>
      <c r="R34" s="41">
        <v>1</v>
      </c>
      <c r="S34" s="41">
        <v>1</v>
      </c>
      <c r="T34" s="41">
        <v>0</v>
      </c>
      <c r="U34" s="41">
        <v>10</v>
      </c>
      <c r="V34" s="41">
        <v>0</v>
      </c>
      <c r="W34" s="41">
        <v>126</v>
      </c>
      <c r="X34" s="41">
        <v>749</v>
      </c>
      <c r="Y34" s="39">
        <f>X34/W34*1000</f>
        <v>5944.4444444444443</v>
      </c>
      <c r="Z34" s="56">
        <f>W34/(X34/100)</f>
        <v>16.822429906542055</v>
      </c>
      <c r="AA34" s="25"/>
      <c r="AB34" s="32"/>
      <c r="AC34" s="33"/>
    </row>
    <row r="35" spans="2:29" hidden="1" outlineLevel="1" x14ac:dyDescent="0.2">
      <c r="B35" s="38" t="s">
        <v>218</v>
      </c>
      <c r="C35" s="41">
        <v>1</v>
      </c>
      <c r="D35" s="41">
        <v>36</v>
      </c>
      <c r="E35" s="41">
        <v>32</v>
      </c>
      <c r="F35" s="41">
        <v>7</v>
      </c>
      <c r="G35" s="41">
        <v>6</v>
      </c>
      <c r="H35" s="41">
        <v>6</v>
      </c>
      <c r="I35" s="41">
        <v>7</v>
      </c>
      <c r="J35" s="41">
        <v>3</v>
      </c>
      <c r="K35" s="41">
        <v>2</v>
      </c>
      <c r="L35" s="41">
        <v>1</v>
      </c>
      <c r="M35" s="41">
        <v>4</v>
      </c>
      <c r="N35" s="41">
        <v>1</v>
      </c>
      <c r="O35" s="41">
        <v>3</v>
      </c>
      <c r="P35" s="41">
        <v>8</v>
      </c>
      <c r="Q35" s="41">
        <v>12</v>
      </c>
      <c r="R35" s="41">
        <v>1</v>
      </c>
      <c r="S35" s="41">
        <v>1</v>
      </c>
      <c r="T35" s="41">
        <v>1</v>
      </c>
      <c r="U35" s="41">
        <v>14</v>
      </c>
      <c r="V35" s="41">
        <v>0</v>
      </c>
      <c r="W35" s="41">
        <v>146</v>
      </c>
      <c r="X35" s="41">
        <v>950</v>
      </c>
      <c r="Y35" s="39">
        <f t="shared" ref="Y35:Y58" si="3">X35/W35*1000</f>
        <v>6506.8493150684926</v>
      </c>
      <c r="Z35" s="56">
        <f t="shared" ref="Z35:Z58" si="4">W35/(X35/100)</f>
        <v>15.368421052631579</v>
      </c>
      <c r="AA35" s="25"/>
      <c r="AB35" s="32"/>
      <c r="AC35" s="33"/>
    </row>
    <row r="36" spans="2:29" hidden="1" outlineLevel="1" x14ac:dyDescent="0.2">
      <c r="B36" s="38" t="s">
        <v>219</v>
      </c>
      <c r="C36" s="41">
        <v>1</v>
      </c>
      <c r="D36" s="41">
        <v>28</v>
      </c>
      <c r="E36" s="41">
        <v>36</v>
      </c>
      <c r="F36" s="41">
        <v>6</v>
      </c>
      <c r="G36" s="41">
        <v>6</v>
      </c>
      <c r="H36" s="41">
        <v>5</v>
      </c>
      <c r="I36" s="41">
        <v>4</v>
      </c>
      <c r="J36" s="41">
        <v>2</v>
      </c>
      <c r="K36" s="41">
        <v>2</v>
      </c>
      <c r="L36" s="41">
        <v>2</v>
      </c>
      <c r="M36" s="41">
        <v>5</v>
      </c>
      <c r="N36" s="41">
        <v>1</v>
      </c>
      <c r="O36" s="41">
        <v>3</v>
      </c>
      <c r="P36" s="41">
        <v>2</v>
      </c>
      <c r="Q36" s="41">
        <v>6</v>
      </c>
      <c r="R36" s="41">
        <v>1</v>
      </c>
      <c r="S36" s="41">
        <v>1</v>
      </c>
      <c r="T36" s="41">
        <v>0</v>
      </c>
      <c r="U36" s="41">
        <v>16</v>
      </c>
      <c r="V36" s="41">
        <v>0</v>
      </c>
      <c r="W36" s="41">
        <v>127</v>
      </c>
      <c r="X36" s="41">
        <v>896</v>
      </c>
      <c r="Y36" s="39">
        <f t="shared" si="3"/>
        <v>7055.1181102362207</v>
      </c>
      <c r="Z36" s="56">
        <f t="shared" si="4"/>
        <v>14.174107142857142</v>
      </c>
      <c r="AA36" s="25"/>
      <c r="AB36" s="32"/>
      <c r="AC36" s="33"/>
    </row>
    <row r="37" spans="2:29" hidden="1" outlineLevel="1" x14ac:dyDescent="0.2">
      <c r="B37" s="38" t="s">
        <v>453</v>
      </c>
      <c r="C37" s="41">
        <v>3</v>
      </c>
      <c r="D37" s="41">
        <v>21</v>
      </c>
      <c r="E37" s="41">
        <v>19</v>
      </c>
      <c r="F37" s="41">
        <v>6</v>
      </c>
      <c r="G37" s="41">
        <v>5</v>
      </c>
      <c r="H37" s="41">
        <v>6</v>
      </c>
      <c r="I37" s="41">
        <v>4</v>
      </c>
      <c r="J37" s="41">
        <v>1</v>
      </c>
      <c r="K37" s="41">
        <v>2</v>
      </c>
      <c r="L37" s="41">
        <v>1</v>
      </c>
      <c r="M37" s="41">
        <v>3</v>
      </c>
      <c r="N37" s="41">
        <v>0</v>
      </c>
      <c r="O37" s="41">
        <v>2</v>
      </c>
      <c r="P37" s="41">
        <v>3</v>
      </c>
      <c r="Q37" s="41">
        <v>7</v>
      </c>
      <c r="R37" s="41">
        <v>1</v>
      </c>
      <c r="S37" s="41">
        <v>1</v>
      </c>
      <c r="T37" s="41">
        <v>0</v>
      </c>
      <c r="U37" s="41">
        <v>8</v>
      </c>
      <c r="V37" s="41">
        <v>0</v>
      </c>
      <c r="W37" s="41">
        <v>93</v>
      </c>
      <c r="X37" s="41">
        <v>582</v>
      </c>
      <c r="Y37" s="39">
        <f t="shared" si="3"/>
        <v>6258.0645161290322</v>
      </c>
      <c r="Z37" s="56">
        <f t="shared" si="4"/>
        <v>15.979381443298969</v>
      </c>
      <c r="AA37" s="25"/>
      <c r="AB37" s="32"/>
      <c r="AC37" s="33"/>
    </row>
    <row r="38" spans="2:29" hidden="1" outlineLevel="1" x14ac:dyDescent="0.2">
      <c r="B38" s="38" t="s">
        <v>220</v>
      </c>
      <c r="C38" s="41">
        <v>7</v>
      </c>
      <c r="D38" s="41">
        <v>101</v>
      </c>
      <c r="E38" s="41">
        <v>125</v>
      </c>
      <c r="F38" s="41">
        <v>60</v>
      </c>
      <c r="G38" s="41">
        <v>78</v>
      </c>
      <c r="H38" s="41">
        <v>63</v>
      </c>
      <c r="I38" s="41">
        <v>43</v>
      </c>
      <c r="J38" s="41">
        <v>17</v>
      </c>
      <c r="K38" s="41">
        <v>29</v>
      </c>
      <c r="L38" s="41">
        <v>35</v>
      </c>
      <c r="M38" s="41">
        <v>24</v>
      </c>
      <c r="N38" s="41">
        <v>6</v>
      </c>
      <c r="O38" s="41">
        <v>33</v>
      </c>
      <c r="P38" s="41">
        <v>10</v>
      </c>
      <c r="Q38" s="41">
        <v>43</v>
      </c>
      <c r="R38" s="41">
        <v>3</v>
      </c>
      <c r="S38" s="41">
        <v>6</v>
      </c>
      <c r="T38" s="41">
        <v>1</v>
      </c>
      <c r="U38" s="41">
        <v>5</v>
      </c>
      <c r="V38" s="41">
        <v>34</v>
      </c>
      <c r="W38" s="41">
        <v>723</v>
      </c>
      <c r="X38" s="39">
        <v>2460</v>
      </c>
      <c r="Y38" s="39">
        <f t="shared" si="3"/>
        <v>3402.4896265560164</v>
      </c>
      <c r="Z38" s="56">
        <f t="shared" si="4"/>
        <v>29.390243902439021</v>
      </c>
      <c r="AA38" s="25"/>
      <c r="AB38" s="32"/>
      <c r="AC38" s="33"/>
    </row>
    <row r="39" spans="2:29" hidden="1" outlineLevel="1" x14ac:dyDescent="0.2">
      <c r="B39" s="38" t="s">
        <v>221</v>
      </c>
      <c r="C39" s="41">
        <v>1</v>
      </c>
      <c r="D39" s="41">
        <v>28</v>
      </c>
      <c r="E39" s="41">
        <v>36</v>
      </c>
      <c r="F39" s="41">
        <v>9</v>
      </c>
      <c r="G39" s="41">
        <v>13</v>
      </c>
      <c r="H39" s="41">
        <v>10</v>
      </c>
      <c r="I39" s="41">
        <v>5</v>
      </c>
      <c r="J39" s="41">
        <v>3</v>
      </c>
      <c r="K39" s="41">
        <v>3</v>
      </c>
      <c r="L39" s="41">
        <v>5</v>
      </c>
      <c r="M39" s="41">
        <v>8</v>
      </c>
      <c r="N39" s="41">
        <v>1</v>
      </c>
      <c r="O39" s="41">
        <v>5</v>
      </c>
      <c r="P39" s="41">
        <v>6</v>
      </c>
      <c r="Q39" s="41">
        <v>15</v>
      </c>
      <c r="R39" s="41">
        <v>1</v>
      </c>
      <c r="S39" s="41">
        <v>2</v>
      </c>
      <c r="T39" s="41">
        <v>0</v>
      </c>
      <c r="U39" s="41">
        <v>19</v>
      </c>
      <c r="V39" s="41">
        <v>2</v>
      </c>
      <c r="W39" s="41">
        <v>172</v>
      </c>
      <c r="X39" s="39">
        <v>1139</v>
      </c>
      <c r="Y39" s="39">
        <f t="shared" si="3"/>
        <v>6622.0930232558139</v>
      </c>
      <c r="Z39" s="56">
        <f t="shared" si="4"/>
        <v>15.100965759438102</v>
      </c>
      <c r="AA39" s="25"/>
      <c r="AB39" s="32"/>
      <c r="AC39" s="33"/>
    </row>
    <row r="40" spans="2:29" hidden="1" outlineLevel="1" x14ac:dyDescent="0.2">
      <c r="B40" s="38" t="s">
        <v>222</v>
      </c>
      <c r="C40" s="41">
        <v>1</v>
      </c>
      <c r="D40" s="41">
        <v>48</v>
      </c>
      <c r="E40" s="41">
        <v>60</v>
      </c>
      <c r="F40" s="41">
        <v>31</v>
      </c>
      <c r="G40" s="41">
        <v>43</v>
      </c>
      <c r="H40" s="41">
        <v>29</v>
      </c>
      <c r="I40" s="41">
        <v>21</v>
      </c>
      <c r="J40" s="41">
        <v>7</v>
      </c>
      <c r="K40" s="41">
        <v>7</v>
      </c>
      <c r="L40" s="41">
        <v>9</v>
      </c>
      <c r="M40" s="41">
        <v>9</v>
      </c>
      <c r="N40" s="41">
        <v>2</v>
      </c>
      <c r="O40" s="41">
        <v>14</v>
      </c>
      <c r="P40" s="41">
        <v>5</v>
      </c>
      <c r="Q40" s="41">
        <v>28</v>
      </c>
      <c r="R40" s="41">
        <v>2</v>
      </c>
      <c r="S40" s="41">
        <v>5</v>
      </c>
      <c r="T40" s="41">
        <v>0</v>
      </c>
      <c r="U40" s="41">
        <v>12</v>
      </c>
      <c r="V40" s="41">
        <v>2</v>
      </c>
      <c r="W40" s="41">
        <v>335</v>
      </c>
      <c r="X40" s="39">
        <v>2421</v>
      </c>
      <c r="Y40" s="39">
        <f t="shared" si="3"/>
        <v>7226.8656716417909</v>
      </c>
      <c r="Z40" s="56">
        <f t="shared" si="4"/>
        <v>13.837257331681123</v>
      </c>
      <c r="AA40" s="25"/>
      <c r="AB40" s="32"/>
      <c r="AC40" s="33"/>
    </row>
    <row r="41" spans="2:29" hidden="1" outlineLevel="1" x14ac:dyDescent="0.2">
      <c r="B41" s="38" t="s">
        <v>223</v>
      </c>
      <c r="C41" s="41">
        <v>0</v>
      </c>
      <c r="D41" s="41">
        <v>19</v>
      </c>
      <c r="E41" s="41">
        <v>21</v>
      </c>
      <c r="F41" s="41">
        <v>8</v>
      </c>
      <c r="G41" s="41">
        <v>6</v>
      </c>
      <c r="H41" s="41">
        <v>6</v>
      </c>
      <c r="I41" s="41">
        <v>4</v>
      </c>
      <c r="J41" s="41">
        <v>1</v>
      </c>
      <c r="K41" s="41">
        <v>2</v>
      </c>
      <c r="L41" s="41">
        <v>4</v>
      </c>
      <c r="M41" s="41">
        <v>5</v>
      </c>
      <c r="N41" s="41">
        <v>0</v>
      </c>
      <c r="O41" s="41">
        <v>4</v>
      </c>
      <c r="P41" s="41">
        <v>4</v>
      </c>
      <c r="Q41" s="41">
        <v>12</v>
      </c>
      <c r="R41" s="41">
        <v>1</v>
      </c>
      <c r="S41" s="41">
        <v>2</v>
      </c>
      <c r="T41" s="41">
        <v>0</v>
      </c>
      <c r="U41" s="41">
        <v>16</v>
      </c>
      <c r="V41" s="41">
        <v>0</v>
      </c>
      <c r="W41" s="41">
        <v>115</v>
      </c>
      <c r="X41" s="41">
        <v>680</v>
      </c>
      <c r="Y41" s="39">
        <f t="shared" si="3"/>
        <v>5913.0434782608691</v>
      </c>
      <c r="Z41" s="56">
        <f t="shared" si="4"/>
        <v>16.911764705882355</v>
      </c>
      <c r="AA41" s="25"/>
      <c r="AB41" s="32"/>
      <c r="AC41" s="33"/>
    </row>
    <row r="42" spans="2:29" hidden="1" outlineLevel="1" x14ac:dyDescent="0.2">
      <c r="B42" s="38" t="s">
        <v>224</v>
      </c>
      <c r="C42" s="41">
        <v>0</v>
      </c>
      <c r="D42" s="41">
        <v>40</v>
      </c>
      <c r="E42" s="41">
        <v>29</v>
      </c>
      <c r="F42" s="41">
        <v>12</v>
      </c>
      <c r="G42" s="41">
        <v>12</v>
      </c>
      <c r="H42" s="41">
        <v>8</v>
      </c>
      <c r="I42" s="41">
        <v>6</v>
      </c>
      <c r="J42" s="41">
        <v>2</v>
      </c>
      <c r="K42" s="41">
        <v>3</v>
      </c>
      <c r="L42" s="41">
        <v>2</v>
      </c>
      <c r="M42" s="41">
        <v>4</v>
      </c>
      <c r="N42" s="41">
        <v>2</v>
      </c>
      <c r="O42" s="41">
        <v>6</v>
      </c>
      <c r="P42" s="41">
        <v>2</v>
      </c>
      <c r="Q42" s="41">
        <v>15</v>
      </c>
      <c r="R42" s="41">
        <v>1</v>
      </c>
      <c r="S42" s="41">
        <v>1</v>
      </c>
      <c r="T42" s="41">
        <v>0</v>
      </c>
      <c r="U42" s="41">
        <v>2</v>
      </c>
      <c r="V42" s="41">
        <v>3</v>
      </c>
      <c r="W42" s="41">
        <v>150</v>
      </c>
      <c r="X42" s="41">
        <v>628</v>
      </c>
      <c r="Y42" s="39">
        <f t="shared" si="3"/>
        <v>4186.666666666667</v>
      </c>
      <c r="Z42" s="56">
        <f t="shared" si="4"/>
        <v>23.885350318471335</v>
      </c>
      <c r="AA42" s="25"/>
      <c r="AB42" s="32"/>
      <c r="AC42" s="33"/>
    </row>
    <row r="43" spans="2:29" hidden="1" outlineLevel="1" x14ac:dyDescent="0.2">
      <c r="B43" s="38" t="s">
        <v>225</v>
      </c>
      <c r="C43" s="41">
        <v>2</v>
      </c>
      <c r="D43" s="41">
        <v>22</v>
      </c>
      <c r="E43" s="41">
        <v>35</v>
      </c>
      <c r="F43" s="41">
        <v>9</v>
      </c>
      <c r="G43" s="41">
        <v>13</v>
      </c>
      <c r="H43" s="41">
        <v>10</v>
      </c>
      <c r="I43" s="41">
        <v>11</v>
      </c>
      <c r="J43" s="41">
        <v>3</v>
      </c>
      <c r="K43" s="41">
        <v>3</v>
      </c>
      <c r="L43" s="41">
        <v>6</v>
      </c>
      <c r="M43" s="41">
        <v>8</v>
      </c>
      <c r="N43" s="41">
        <v>0</v>
      </c>
      <c r="O43" s="41">
        <v>5</v>
      </c>
      <c r="P43" s="41">
        <v>5</v>
      </c>
      <c r="Q43" s="41">
        <v>12</v>
      </c>
      <c r="R43" s="41">
        <v>2</v>
      </c>
      <c r="S43" s="41">
        <v>2</v>
      </c>
      <c r="T43" s="41">
        <v>0</v>
      </c>
      <c r="U43" s="41">
        <v>18</v>
      </c>
      <c r="V43" s="41">
        <v>0</v>
      </c>
      <c r="W43" s="41">
        <v>166</v>
      </c>
      <c r="X43" s="39">
        <v>1279</v>
      </c>
      <c r="Y43" s="39">
        <f t="shared" si="3"/>
        <v>7704.8192771084332</v>
      </c>
      <c r="Z43" s="56">
        <f t="shared" si="4"/>
        <v>12.978889757623143</v>
      </c>
      <c r="AA43" s="25"/>
    </row>
    <row r="44" spans="2:29" hidden="1" outlineLevel="1" x14ac:dyDescent="0.2">
      <c r="B44" s="38" t="s">
        <v>226</v>
      </c>
      <c r="C44" s="41">
        <v>4</v>
      </c>
      <c r="D44" s="41">
        <v>42</v>
      </c>
      <c r="E44" s="41">
        <v>52</v>
      </c>
      <c r="F44" s="41">
        <v>16</v>
      </c>
      <c r="G44" s="41">
        <v>16</v>
      </c>
      <c r="H44" s="41">
        <v>15</v>
      </c>
      <c r="I44" s="41">
        <v>9</v>
      </c>
      <c r="J44" s="41">
        <v>5</v>
      </c>
      <c r="K44" s="41">
        <v>7</v>
      </c>
      <c r="L44" s="41">
        <v>7</v>
      </c>
      <c r="M44" s="41">
        <v>8</v>
      </c>
      <c r="N44" s="41">
        <v>3</v>
      </c>
      <c r="O44" s="41">
        <v>7</v>
      </c>
      <c r="P44" s="41">
        <v>4</v>
      </c>
      <c r="Q44" s="41">
        <v>17</v>
      </c>
      <c r="R44" s="41">
        <v>1</v>
      </c>
      <c r="S44" s="41">
        <v>2</v>
      </c>
      <c r="T44" s="41">
        <v>0</v>
      </c>
      <c r="U44" s="41">
        <v>19</v>
      </c>
      <c r="V44" s="41">
        <v>3</v>
      </c>
      <c r="W44" s="41">
        <v>237</v>
      </c>
      <c r="X44" s="39">
        <v>1482</v>
      </c>
      <c r="Y44" s="39">
        <f t="shared" si="3"/>
        <v>6253.164556962025</v>
      </c>
      <c r="Z44" s="56">
        <f t="shared" si="4"/>
        <v>15.991902834008096</v>
      </c>
      <c r="AA44" s="25"/>
    </row>
    <row r="45" spans="2:29" hidden="1" outlineLevel="1" x14ac:dyDescent="0.2">
      <c r="B45" s="38" t="s">
        <v>227</v>
      </c>
      <c r="C45" s="41">
        <v>1</v>
      </c>
      <c r="D45" s="41">
        <v>24</v>
      </c>
      <c r="E45" s="41">
        <v>28</v>
      </c>
      <c r="F45" s="41">
        <v>4</v>
      </c>
      <c r="G45" s="41">
        <v>6</v>
      </c>
      <c r="H45" s="41">
        <v>6</v>
      </c>
      <c r="I45" s="41">
        <v>5</v>
      </c>
      <c r="J45" s="41">
        <v>2</v>
      </c>
      <c r="K45" s="41">
        <v>3</v>
      </c>
      <c r="L45" s="41">
        <v>1</v>
      </c>
      <c r="M45" s="41">
        <v>5</v>
      </c>
      <c r="N45" s="41">
        <v>0</v>
      </c>
      <c r="O45" s="41">
        <v>2</v>
      </c>
      <c r="P45" s="41">
        <v>6</v>
      </c>
      <c r="Q45" s="41">
        <v>10</v>
      </c>
      <c r="R45" s="41">
        <v>1</v>
      </c>
      <c r="S45" s="41">
        <v>1</v>
      </c>
      <c r="T45" s="41">
        <v>0</v>
      </c>
      <c r="U45" s="41">
        <v>17</v>
      </c>
      <c r="V45" s="41">
        <v>0</v>
      </c>
      <c r="W45" s="41">
        <v>122</v>
      </c>
      <c r="X45" s="41">
        <v>892</v>
      </c>
      <c r="Y45" s="39">
        <f t="shared" si="3"/>
        <v>7311.4754098360654</v>
      </c>
      <c r="Z45" s="56">
        <f t="shared" si="4"/>
        <v>13.67713004484305</v>
      </c>
      <c r="AA45" s="25"/>
    </row>
    <row r="46" spans="2:29" hidden="1" outlineLevel="1" x14ac:dyDescent="0.2">
      <c r="B46" s="38" t="s">
        <v>228</v>
      </c>
      <c r="C46" s="41">
        <v>0</v>
      </c>
      <c r="D46" s="41">
        <v>7</v>
      </c>
      <c r="E46" s="41">
        <v>5</v>
      </c>
      <c r="F46" s="41">
        <v>2</v>
      </c>
      <c r="G46" s="41">
        <v>2</v>
      </c>
      <c r="H46" s="41">
        <v>1</v>
      </c>
      <c r="I46" s="41">
        <v>1</v>
      </c>
      <c r="J46" s="41">
        <v>0</v>
      </c>
      <c r="K46" s="41">
        <v>1</v>
      </c>
      <c r="L46" s="41">
        <v>0</v>
      </c>
      <c r="M46" s="41">
        <v>1</v>
      </c>
      <c r="N46" s="41">
        <v>0</v>
      </c>
      <c r="O46" s="41">
        <v>0</v>
      </c>
      <c r="P46" s="41">
        <v>1</v>
      </c>
      <c r="Q46" s="41">
        <v>1</v>
      </c>
      <c r="R46" s="41">
        <v>0</v>
      </c>
      <c r="S46" s="41">
        <v>0</v>
      </c>
      <c r="T46" s="41">
        <v>0</v>
      </c>
      <c r="U46" s="41">
        <v>1</v>
      </c>
      <c r="V46" s="41">
        <v>0</v>
      </c>
      <c r="W46" s="41">
        <v>23</v>
      </c>
      <c r="X46" s="41">
        <v>136</v>
      </c>
      <c r="Y46" s="39">
        <f>X46/W46*1000</f>
        <v>5913.0434782608691</v>
      </c>
      <c r="Z46" s="56">
        <f t="shared" si="4"/>
        <v>16.911764705882351</v>
      </c>
      <c r="AA46" s="25"/>
    </row>
    <row r="47" spans="2:29" hidden="1" outlineLevel="1" x14ac:dyDescent="0.2">
      <c r="B47" s="38" t="s">
        <v>229</v>
      </c>
      <c r="C47" s="41">
        <v>2</v>
      </c>
      <c r="D47" s="41">
        <v>40</v>
      </c>
      <c r="E47" s="41">
        <v>51</v>
      </c>
      <c r="F47" s="41">
        <v>9</v>
      </c>
      <c r="G47" s="41">
        <v>14</v>
      </c>
      <c r="H47" s="41">
        <v>13</v>
      </c>
      <c r="I47" s="41">
        <v>11</v>
      </c>
      <c r="J47" s="41">
        <v>4</v>
      </c>
      <c r="K47" s="41">
        <v>2</v>
      </c>
      <c r="L47" s="41">
        <v>5</v>
      </c>
      <c r="M47" s="41">
        <v>6</v>
      </c>
      <c r="N47" s="41">
        <v>1</v>
      </c>
      <c r="O47" s="41">
        <v>6</v>
      </c>
      <c r="P47" s="41">
        <v>6</v>
      </c>
      <c r="Q47" s="41">
        <v>20</v>
      </c>
      <c r="R47" s="41">
        <v>1</v>
      </c>
      <c r="S47" s="41">
        <v>3</v>
      </c>
      <c r="T47" s="41">
        <v>0</v>
      </c>
      <c r="U47" s="41">
        <v>23</v>
      </c>
      <c r="V47" s="41">
        <v>0</v>
      </c>
      <c r="W47" s="41">
        <v>217</v>
      </c>
      <c r="X47" s="39">
        <v>1727</v>
      </c>
      <c r="Y47" s="39">
        <f t="shared" si="3"/>
        <v>7958.5253456221199</v>
      </c>
      <c r="Z47" s="56">
        <f t="shared" si="4"/>
        <v>12.565141864504922</v>
      </c>
      <c r="AA47" s="25"/>
    </row>
    <row r="48" spans="2:29" hidden="1" outlineLevel="1" x14ac:dyDescent="0.2">
      <c r="B48" s="38" t="s">
        <v>230</v>
      </c>
      <c r="C48" s="41">
        <v>0</v>
      </c>
      <c r="D48" s="41">
        <v>8</v>
      </c>
      <c r="E48" s="41">
        <v>5</v>
      </c>
      <c r="F48" s="41">
        <v>2</v>
      </c>
      <c r="G48" s="41">
        <v>1</v>
      </c>
      <c r="H48" s="41">
        <v>1</v>
      </c>
      <c r="I48" s="41">
        <v>1</v>
      </c>
      <c r="J48" s="41">
        <v>1</v>
      </c>
      <c r="K48" s="41">
        <v>0</v>
      </c>
      <c r="L48" s="41">
        <v>0</v>
      </c>
      <c r="M48" s="41">
        <v>0</v>
      </c>
      <c r="N48" s="41">
        <v>0</v>
      </c>
      <c r="O48" s="41">
        <v>0</v>
      </c>
      <c r="P48" s="41">
        <v>2</v>
      </c>
      <c r="Q48" s="41">
        <v>2</v>
      </c>
      <c r="R48" s="41">
        <v>0</v>
      </c>
      <c r="S48" s="41">
        <v>0</v>
      </c>
      <c r="T48" s="41">
        <v>1</v>
      </c>
      <c r="U48" s="41">
        <v>1</v>
      </c>
      <c r="V48" s="41">
        <v>0</v>
      </c>
      <c r="W48" s="41">
        <v>25</v>
      </c>
      <c r="X48" s="41">
        <v>116</v>
      </c>
      <c r="Y48" s="39">
        <f t="shared" si="3"/>
        <v>4640</v>
      </c>
      <c r="Z48" s="56">
        <f t="shared" si="4"/>
        <v>21.551724137931036</v>
      </c>
      <c r="AA48" s="25"/>
    </row>
    <row r="49" spans="2:29" hidden="1" outlineLevel="1" x14ac:dyDescent="0.2">
      <c r="B49" s="38" t="s">
        <v>231</v>
      </c>
      <c r="C49" s="41">
        <v>1</v>
      </c>
      <c r="D49" s="41">
        <v>15</v>
      </c>
      <c r="E49" s="41">
        <v>19</v>
      </c>
      <c r="F49" s="41">
        <v>3</v>
      </c>
      <c r="G49" s="41">
        <v>3</v>
      </c>
      <c r="H49" s="41">
        <v>3</v>
      </c>
      <c r="I49" s="41">
        <v>2</v>
      </c>
      <c r="J49" s="41">
        <v>1</v>
      </c>
      <c r="K49" s="41">
        <v>3</v>
      </c>
      <c r="L49" s="41">
        <v>2</v>
      </c>
      <c r="M49" s="41">
        <v>5</v>
      </c>
      <c r="N49" s="41">
        <v>0</v>
      </c>
      <c r="O49" s="41">
        <v>2</v>
      </c>
      <c r="P49" s="41">
        <v>3</v>
      </c>
      <c r="Q49" s="41">
        <v>4</v>
      </c>
      <c r="R49" s="41">
        <v>1</v>
      </c>
      <c r="S49" s="41">
        <v>2</v>
      </c>
      <c r="T49" s="41">
        <v>0</v>
      </c>
      <c r="U49" s="41">
        <v>7</v>
      </c>
      <c r="V49" s="41">
        <v>0</v>
      </c>
      <c r="W49" s="41">
        <v>76</v>
      </c>
      <c r="X49" s="41">
        <v>525</v>
      </c>
      <c r="Y49" s="39">
        <f t="shared" si="3"/>
        <v>6907.894736842105</v>
      </c>
      <c r="Z49" s="56">
        <f t="shared" si="4"/>
        <v>14.476190476190476</v>
      </c>
      <c r="AA49" s="25"/>
    </row>
    <row r="50" spans="2:29" hidden="1" outlineLevel="1" x14ac:dyDescent="0.2">
      <c r="B50" s="38" t="s">
        <v>232</v>
      </c>
      <c r="C50" s="41">
        <v>0</v>
      </c>
      <c r="D50" s="41">
        <v>23</v>
      </c>
      <c r="E50" s="41">
        <v>30</v>
      </c>
      <c r="F50" s="41">
        <v>8</v>
      </c>
      <c r="G50" s="41">
        <v>10</v>
      </c>
      <c r="H50" s="41">
        <v>8</v>
      </c>
      <c r="I50" s="41">
        <v>4</v>
      </c>
      <c r="J50" s="41">
        <v>2</v>
      </c>
      <c r="K50" s="41">
        <v>3</v>
      </c>
      <c r="L50" s="41">
        <v>4</v>
      </c>
      <c r="M50" s="41">
        <v>10</v>
      </c>
      <c r="N50" s="41">
        <v>1</v>
      </c>
      <c r="O50" s="41">
        <v>2</v>
      </c>
      <c r="P50" s="41">
        <v>3</v>
      </c>
      <c r="Q50" s="41">
        <v>14</v>
      </c>
      <c r="R50" s="41">
        <v>1</v>
      </c>
      <c r="S50" s="41">
        <v>1</v>
      </c>
      <c r="T50" s="41">
        <v>1</v>
      </c>
      <c r="U50" s="41">
        <v>20</v>
      </c>
      <c r="V50" s="41">
        <v>0</v>
      </c>
      <c r="W50" s="41">
        <v>145</v>
      </c>
      <c r="X50" s="41">
        <v>869</v>
      </c>
      <c r="Y50" s="39">
        <f t="shared" si="3"/>
        <v>5993.1034482758623</v>
      </c>
      <c r="Z50" s="56">
        <f t="shared" si="4"/>
        <v>16.685845799769851</v>
      </c>
      <c r="AA50" s="25"/>
    </row>
    <row r="51" spans="2:29" hidden="1" outlineLevel="1" x14ac:dyDescent="0.2">
      <c r="B51" s="38" t="s">
        <v>233</v>
      </c>
      <c r="C51" s="41">
        <v>0</v>
      </c>
      <c r="D51" s="41">
        <v>19</v>
      </c>
      <c r="E51" s="41">
        <v>15</v>
      </c>
      <c r="F51" s="41">
        <v>6</v>
      </c>
      <c r="G51" s="41">
        <v>3</v>
      </c>
      <c r="H51" s="41">
        <v>4</v>
      </c>
      <c r="I51" s="41">
        <v>3</v>
      </c>
      <c r="J51" s="41">
        <v>1</v>
      </c>
      <c r="K51" s="41">
        <v>1</v>
      </c>
      <c r="L51" s="41">
        <v>1</v>
      </c>
      <c r="M51" s="41">
        <v>4</v>
      </c>
      <c r="N51" s="41">
        <v>1</v>
      </c>
      <c r="O51" s="41">
        <v>1</v>
      </c>
      <c r="P51" s="41">
        <v>3</v>
      </c>
      <c r="Q51" s="41">
        <v>7</v>
      </c>
      <c r="R51" s="41">
        <v>1</v>
      </c>
      <c r="S51" s="41">
        <v>1</v>
      </c>
      <c r="T51" s="41">
        <v>0</v>
      </c>
      <c r="U51" s="41">
        <v>10</v>
      </c>
      <c r="V51" s="41">
        <v>0</v>
      </c>
      <c r="W51" s="41">
        <v>81</v>
      </c>
      <c r="X51" s="41">
        <v>509</v>
      </c>
      <c r="Y51" s="39">
        <f t="shared" si="3"/>
        <v>6283.950617283951</v>
      </c>
      <c r="Z51" s="56">
        <f t="shared" si="4"/>
        <v>15.913555992141454</v>
      </c>
      <c r="AA51" s="25"/>
    </row>
    <row r="52" spans="2:29" hidden="1" outlineLevel="1" x14ac:dyDescent="0.2">
      <c r="B52" s="38" t="s">
        <v>234</v>
      </c>
      <c r="C52" s="41">
        <v>0</v>
      </c>
      <c r="D52" s="41">
        <v>9</v>
      </c>
      <c r="E52" s="41">
        <v>7</v>
      </c>
      <c r="F52" s="41">
        <v>3</v>
      </c>
      <c r="G52" s="41">
        <v>1</v>
      </c>
      <c r="H52" s="41">
        <v>1</v>
      </c>
      <c r="I52" s="41">
        <v>1</v>
      </c>
      <c r="J52" s="41">
        <v>0</v>
      </c>
      <c r="K52" s="41">
        <v>0</v>
      </c>
      <c r="L52" s="41">
        <v>0</v>
      </c>
      <c r="M52" s="41">
        <v>0</v>
      </c>
      <c r="N52" s="41">
        <v>0</v>
      </c>
      <c r="O52" s="41">
        <v>0</v>
      </c>
      <c r="P52" s="41">
        <v>0</v>
      </c>
      <c r="Q52" s="41">
        <v>2</v>
      </c>
      <c r="R52" s="41">
        <v>0</v>
      </c>
      <c r="S52" s="41">
        <v>0</v>
      </c>
      <c r="T52" s="41">
        <v>0</v>
      </c>
      <c r="U52" s="41">
        <v>1</v>
      </c>
      <c r="V52" s="41">
        <v>0</v>
      </c>
      <c r="W52" s="41">
        <v>25</v>
      </c>
      <c r="X52" s="41">
        <v>99</v>
      </c>
      <c r="Y52" s="39">
        <f t="shared" si="3"/>
        <v>3960</v>
      </c>
      <c r="Z52" s="56">
        <f t="shared" si="4"/>
        <v>25.252525252525253</v>
      </c>
      <c r="AA52" s="25"/>
    </row>
    <row r="53" spans="2:29" hidden="1" outlineLevel="1" x14ac:dyDescent="0.2">
      <c r="B53" s="38" t="s">
        <v>235</v>
      </c>
      <c r="C53" s="41">
        <v>0</v>
      </c>
      <c r="D53" s="41">
        <v>18</v>
      </c>
      <c r="E53" s="41">
        <v>25</v>
      </c>
      <c r="F53" s="41">
        <v>7</v>
      </c>
      <c r="G53" s="41">
        <v>4</v>
      </c>
      <c r="H53" s="41">
        <v>4</v>
      </c>
      <c r="I53" s="41">
        <v>4</v>
      </c>
      <c r="J53" s="41">
        <v>0</v>
      </c>
      <c r="K53" s="41">
        <v>1</v>
      </c>
      <c r="L53" s="41">
        <v>1</v>
      </c>
      <c r="M53" s="41">
        <v>2</v>
      </c>
      <c r="N53" s="41">
        <v>1</v>
      </c>
      <c r="O53" s="41">
        <v>1</v>
      </c>
      <c r="P53" s="41">
        <v>2</v>
      </c>
      <c r="Q53" s="41">
        <v>7</v>
      </c>
      <c r="R53" s="41">
        <v>1</v>
      </c>
      <c r="S53" s="41">
        <v>1</v>
      </c>
      <c r="T53" s="41">
        <v>0</v>
      </c>
      <c r="U53" s="41">
        <v>8</v>
      </c>
      <c r="V53" s="41">
        <v>0</v>
      </c>
      <c r="W53" s="41">
        <v>87</v>
      </c>
      <c r="X53" s="41">
        <v>781</v>
      </c>
      <c r="Y53" s="39">
        <f t="shared" si="3"/>
        <v>8977.0114942528744</v>
      </c>
      <c r="Z53" s="56">
        <f t="shared" si="4"/>
        <v>11.139564660691422</v>
      </c>
      <c r="AA53" s="25"/>
    </row>
    <row r="54" spans="2:29" hidden="1" outlineLevel="1" x14ac:dyDescent="0.2">
      <c r="B54" s="38" t="s">
        <v>236</v>
      </c>
      <c r="C54" s="41">
        <v>1</v>
      </c>
      <c r="D54" s="41">
        <v>14</v>
      </c>
      <c r="E54" s="41">
        <v>17</v>
      </c>
      <c r="F54" s="41">
        <v>3</v>
      </c>
      <c r="G54" s="41">
        <v>2</v>
      </c>
      <c r="H54" s="41">
        <v>3</v>
      </c>
      <c r="I54" s="41">
        <v>4</v>
      </c>
      <c r="J54" s="41">
        <v>0</v>
      </c>
      <c r="K54" s="41">
        <v>1</v>
      </c>
      <c r="L54" s="41">
        <v>1</v>
      </c>
      <c r="M54" s="41">
        <v>5</v>
      </c>
      <c r="N54" s="41">
        <v>1</v>
      </c>
      <c r="O54" s="41">
        <v>2</v>
      </c>
      <c r="P54" s="41">
        <v>2</v>
      </c>
      <c r="Q54" s="41">
        <v>3</v>
      </c>
      <c r="R54" s="41">
        <v>1</v>
      </c>
      <c r="S54" s="41">
        <v>1</v>
      </c>
      <c r="T54" s="41">
        <v>0</v>
      </c>
      <c r="U54" s="41">
        <v>12</v>
      </c>
      <c r="V54" s="41">
        <v>0</v>
      </c>
      <c r="W54" s="41">
        <v>73</v>
      </c>
      <c r="X54" s="41">
        <v>445</v>
      </c>
      <c r="Y54" s="39">
        <f t="shared" si="3"/>
        <v>6095.8904109589039</v>
      </c>
      <c r="Z54" s="56">
        <f t="shared" si="4"/>
        <v>16.40449438202247</v>
      </c>
      <c r="AA54" s="25"/>
      <c r="AB54" s="32"/>
      <c r="AC54" s="33"/>
    </row>
    <row r="55" spans="2:29" hidden="1" outlineLevel="1" x14ac:dyDescent="0.2">
      <c r="B55" s="38" t="s">
        <v>237</v>
      </c>
      <c r="C55" s="41">
        <v>1</v>
      </c>
      <c r="D55" s="41">
        <v>25</v>
      </c>
      <c r="E55" s="41">
        <v>23</v>
      </c>
      <c r="F55" s="41">
        <v>9</v>
      </c>
      <c r="G55" s="41">
        <v>10</v>
      </c>
      <c r="H55" s="41">
        <v>8</v>
      </c>
      <c r="I55" s="41">
        <v>7</v>
      </c>
      <c r="J55" s="41">
        <v>3</v>
      </c>
      <c r="K55" s="41">
        <v>4</v>
      </c>
      <c r="L55" s="41">
        <v>2</v>
      </c>
      <c r="M55" s="41">
        <v>5</v>
      </c>
      <c r="N55" s="41">
        <v>1</v>
      </c>
      <c r="O55" s="41">
        <v>5</v>
      </c>
      <c r="P55" s="41">
        <v>3</v>
      </c>
      <c r="Q55" s="41">
        <v>8</v>
      </c>
      <c r="R55" s="41">
        <v>1</v>
      </c>
      <c r="S55" s="41">
        <v>1</v>
      </c>
      <c r="T55" s="41">
        <v>0</v>
      </c>
      <c r="U55" s="41">
        <v>13</v>
      </c>
      <c r="V55" s="41">
        <v>0</v>
      </c>
      <c r="W55" s="41">
        <v>129</v>
      </c>
      <c r="X55" s="41">
        <v>845</v>
      </c>
      <c r="Y55" s="39">
        <f>X55/W55*1000</f>
        <v>6550.3875968992252</v>
      </c>
      <c r="Z55" s="56">
        <f t="shared" si="4"/>
        <v>15.266272189349113</v>
      </c>
      <c r="AA55" s="25"/>
      <c r="AB55" s="32"/>
      <c r="AC55" s="33"/>
    </row>
    <row r="56" spans="2:29" hidden="1" outlineLevel="1" x14ac:dyDescent="0.2">
      <c r="B56" s="38" t="s">
        <v>238</v>
      </c>
      <c r="C56" s="41">
        <v>1</v>
      </c>
      <c r="D56" s="41">
        <v>27</v>
      </c>
      <c r="E56" s="41">
        <v>30</v>
      </c>
      <c r="F56" s="41">
        <v>7</v>
      </c>
      <c r="G56" s="41">
        <v>10</v>
      </c>
      <c r="H56" s="41">
        <v>8</v>
      </c>
      <c r="I56" s="41">
        <v>6</v>
      </c>
      <c r="J56" s="41">
        <v>3</v>
      </c>
      <c r="K56" s="41">
        <v>3</v>
      </c>
      <c r="L56" s="41">
        <v>3</v>
      </c>
      <c r="M56" s="41">
        <v>10</v>
      </c>
      <c r="N56" s="41">
        <v>1</v>
      </c>
      <c r="O56" s="41">
        <v>5</v>
      </c>
      <c r="P56" s="41">
        <v>2</v>
      </c>
      <c r="Q56" s="41">
        <v>12</v>
      </c>
      <c r="R56" s="41">
        <v>1</v>
      </c>
      <c r="S56" s="41">
        <v>2</v>
      </c>
      <c r="T56" s="41">
        <v>0</v>
      </c>
      <c r="U56" s="41">
        <v>18</v>
      </c>
      <c r="V56" s="41">
        <v>0</v>
      </c>
      <c r="W56" s="41">
        <v>149</v>
      </c>
      <c r="X56" s="39">
        <v>1188</v>
      </c>
      <c r="Y56" s="39">
        <f t="shared" si="3"/>
        <v>7973.1543624161068</v>
      </c>
      <c r="Z56" s="56">
        <f t="shared" si="4"/>
        <v>12.542087542087542</v>
      </c>
      <c r="AA56" s="25"/>
      <c r="AB56" s="32"/>
      <c r="AC56" s="33"/>
    </row>
    <row r="57" spans="2:29" hidden="1" outlineLevel="1" x14ac:dyDescent="0.2">
      <c r="B57" s="38" t="s">
        <v>239</v>
      </c>
      <c r="C57" s="41">
        <v>1</v>
      </c>
      <c r="D57" s="41">
        <v>16</v>
      </c>
      <c r="E57" s="41">
        <v>17</v>
      </c>
      <c r="F57" s="41">
        <v>8</v>
      </c>
      <c r="G57" s="41">
        <v>2</v>
      </c>
      <c r="H57" s="41">
        <v>4</v>
      </c>
      <c r="I57" s="41">
        <v>2</v>
      </c>
      <c r="J57" s="41">
        <v>1</v>
      </c>
      <c r="K57" s="41">
        <v>1</v>
      </c>
      <c r="L57" s="41">
        <v>1</v>
      </c>
      <c r="M57" s="41">
        <v>1</v>
      </c>
      <c r="N57" s="41">
        <v>0</v>
      </c>
      <c r="O57" s="41">
        <v>1</v>
      </c>
      <c r="P57" s="41">
        <v>3</v>
      </c>
      <c r="Q57" s="41">
        <v>2</v>
      </c>
      <c r="R57" s="41">
        <v>0</v>
      </c>
      <c r="S57" s="41">
        <v>1</v>
      </c>
      <c r="T57" s="41">
        <v>0</v>
      </c>
      <c r="U57" s="41">
        <v>4</v>
      </c>
      <c r="V57" s="41">
        <v>1</v>
      </c>
      <c r="W57" s="41">
        <v>66</v>
      </c>
      <c r="X57" s="41">
        <v>443</v>
      </c>
      <c r="Y57" s="39">
        <f t="shared" si="3"/>
        <v>6712.121212121212</v>
      </c>
      <c r="Z57" s="56">
        <f t="shared" si="4"/>
        <v>14.89841986455982</v>
      </c>
      <c r="AA57" s="25"/>
      <c r="AB57" s="32"/>
      <c r="AC57" s="33"/>
    </row>
    <row r="58" spans="2:29" hidden="1" outlineLevel="1" x14ac:dyDescent="0.2">
      <c r="B58" s="38" t="s">
        <v>240</v>
      </c>
      <c r="C58" s="41">
        <v>0</v>
      </c>
      <c r="D58" s="41">
        <v>9</v>
      </c>
      <c r="E58" s="41">
        <v>3</v>
      </c>
      <c r="F58" s="41">
        <v>2</v>
      </c>
      <c r="G58" s="41">
        <v>2</v>
      </c>
      <c r="H58" s="41">
        <v>2</v>
      </c>
      <c r="I58" s="41">
        <v>1</v>
      </c>
      <c r="J58" s="41">
        <v>1</v>
      </c>
      <c r="K58" s="41">
        <v>1</v>
      </c>
      <c r="L58" s="41">
        <v>1</v>
      </c>
      <c r="M58" s="41">
        <v>1</v>
      </c>
      <c r="N58" s="41">
        <v>1</v>
      </c>
      <c r="O58" s="41">
        <v>1</v>
      </c>
      <c r="P58" s="41">
        <v>1</v>
      </c>
      <c r="Q58" s="41">
        <v>1</v>
      </c>
      <c r="R58" s="41">
        <v>1</v>
      </c>
      <c r="S58" s="41">
        <v>1</v>
      </c>
      <c r="T58" s="41">
        <v>0</v>
      </c>
      <c r="U58" s="41">
        <v>2</v>
      </c>
      <c r="V58" s="41">
        <v>0</v>
      </c>
      <c r="W58" s="41">
        <v>31</v>
      </c>
      <c r="X58" s="41">
        <v>196</v>
      </c>
      <c r="Y58" s="39">
        <f t="shared" si="3"/>
        <v>6322.5806451612898</v>
      </c>
      <c r="Z58" s="56">
        <f t="shared" si="4"/>
        <v>15.816326530612246</v>
      </c>
      <c r="AA58" s="25"/>
      <c r="AB58" s="32"/>
      <c r="AC58" s="33"/>
    </row>
    <row r="59" spans="2:29" s="24" customFormat="1" hidden="1" outlineLevel="1" x14ac:dyDescent="0.2">
      <c r="B59" s="115" t="s">
        <v>241</v>
      </c>
      <c r="C59" s="121">
        <v>33</v>
      </c>
      <c r="D59" s="121">
        <v>664</v>
      </c>
      <c r="E59" s="121">
        <v>748</v>
      </c>
      <c r="F59" s="121">
        <v>248</v>
      </c>
      <c r="G59" s="121">
        <v>272</v>
      </c>
      <c r="H59" s="121">
        <v>231</v>
      </c>
      <c r="I59" s="121">
        <v>172</v>
      </c>
      <c r="J59" s="121">
        <v>63</v>
      </c>
      <c r="K59" s="121">
        <v>86</v>
      </c>
      <c r="L59" s="121">
        <v>96</v>
      </c>
      <c r="M59" s="121">
        <v>139</v>
      </c>
      <c r="N59" s="121">
        <v>24</v>
      </c>
      <c r="O59" s="121">
        <v>113</v>
      </c>
      <c r="P59" s="121">
        <v>94</v>
      </c>
      <c r="Q59" s="121">
        <v>267</v>
      </c>
      <c r="R59" s="121">
        <v>25</v>
      </c>
      <c r="S59" s="121">
        <v>39</v>
      </c>
      <c r="T59" s="121">
        <v>4</v>
      </c>
      <c r="U59" s="121">
        <v>276</v>
      </c>
      <c r="V59" s="121">
        <v>45</v>
      </c>
      <c r="W59" s="116">
        <v>3639</v>
      </c>
      <c r="X59" s="116">
        <v>22037</v>
      </c>
      <c r="Y59" s="116">
        <f>X59/W59*1000</f>
        <v>6055.784556196757</v>
      </c>
      <c r="Z59" s="122">
        <f>W59/(X59/100)</f>
        <v>16.513136996868901</v>
      </c>
      <c r="AA59" s="23"/>
      <c r="AB59" s="32"/>
      <c r="AC59" s="33"/>
    </row>
    <row r="60" spans="2:29" s="24" customFormat="1" collapsed="1" x14ac:dyDescent="0.2">
      <c r="B60" s="48"/>
      <c r="C60" s="49"/>
      <c r="D60" s="49"/>
      <c r="E60" s="49"/>
      <c r="F60" s="49"/>
      <c r="G60" s="49"/>
      <c r="H60" s="49"/>
      <c r="I60" s="49"/>
      <c r="J60" s="49"/>
      <c r="K60" s="49"/>
      <c r="L60" s="49"/>
      <c r="M60" s="49"/>
      <c r="N60" s="49"/>
      <c r="O60" s="49"/>
      <c r="P60" s="49"/>
      <c r="Q60" s="49"/>
      <c r="R60" s="49"/>
      <c r="S60" s="49"/>
      <c r="T60" s="49"/>
      <c r="U60" s="49"/>
      <c r="V60" s="49"/>
      <c r="W60" s="37"/>
      <c r="X60" s="37"/>
      <c r="Y60" s="37"/>
      <c r="Z60" s="124"/>
      <c r="AA60" s="23"/>
      <c r="AB60" s="32"/>
      <c r="AC60" s="33"/>
    </row>
    <row r="61" spans="2:29" x14ac:dyDescent="0.2">
      <c r="B61" s="139" t="s">
        <v>492</v>
      </c>
      <c r="C61" s="139"/>
      <c r="D61" s="139"/>
      <c r="E61" s="139"/>
      <c r="F61" s="139"/>
      <c r="G61" s="139"/>
      <c r="H61" s="139"/>
      <c r="I61" s="139"/>
      <c r="J61" s="139"/>
      <c r="K61" s="139"/>
      <c r="L61" s="139"/>
      <c r="M61" s="139"/>
      <c r="N61" s="139"/>
      <c r="O61" s="139"/>
      <c r="P61" s="139"/>
      <c r="Q61" s="139"/>
      <c r="R61" s="139"/>
      <c r="S61" s="139"/>
      <c r="T61" s="139"/>
      <c r="U61" s="139"/>
      <c r="V61" s="139"/>
      <c r="W61" s="139"/>
      <c r="X61" s="139"/>
      <c r="Y61" s="139"/>
      <c r="Z61" s="139"/>
      <c r="AA61" s="25"/>
    </row>
    <row r="62" spans="2:29" hidden="1" outlineLevel="1" x14ac:dyDescent="0.2">
      <c r="B62" s="38" t="s">
        <v>217</v>
      </c>
      <c r="C62" s="41">
        <v>5</v>
      </c>
      <c r="D62" s="41">
        <v>25</v>
      </c>
      <c r="E62" s="41">
        <v>28</v>
      </c>
      <c r="F62" s="41">
        <v>11</v>
      </c>
      <c r="G62" s="41">
        <v>4</v>
      </c>
      <c r="H62" s="41">
        <v>7</v>
      </c>
      <c r="I62" s="41">
        <v>6</v>
      </c>
      <c r="J62" s="41">
        <v>0</v>
      </c>
      <c r="K62" s="41">
        <v>2</v>
      </c>
      <c r="L62" s="41">
        <v>2</v>
      </c>
      <c r="M62" s="41">
        <v>6</v>
      </c>
      <c r="N62" s="41">
        <v>0</v>
      </c>
      <c r="O62" s="41">
        <v>3</v>
      </c>
      <c r="P62" s="41">
        <v>8</v>
      </c>
      <c r="Q62" s="41">
        <v>8</v>
      </c>
      <c r="R62" s="41">
        <v>1</v>
      </c>
      <c r="S62" s="41">
        <v>1</v>
      </c>
      <c r="T62" s="41">
        <v>0</v>
      </c>
      <c r="U62" s="41">
        <v>10</v>
      </c>
      <c r="V62" s="41">
        <v>0</v>
      </c>
      <c r="W62" s="41">
        <v>127</v>
      </c>
      <c r="X62" s="41">
        <v>746</v>
      </c>
      <c r="Y62" s="39">
        <f>X62/W62*1000</f>
        <v>5874.0157480314965</v>
      </c>
      <c r="Z62" s="56">
        <f>W62/(X62/100)</f>
        <v>17.024128686327078</v>
      </c>
    </row>
    <row r="63" spans="2:29" hidden="1" outlineLevel="1" x14ac:dyDescent="0.2">
      <c r="B63" s="38" t="s">
        <v>218</v>
      </c>
      <c r="C63" s="41">
        <v>1</v>
      </c>
      <c r="D63" s="41">
        <v>36</v>
      </c>
      <c r="E63" s="41">
        <v>32</v>
      </c>
      <c r="F63" s="41">
        <v>7</v>
      </c>
      <c r="G63" s="41">
        <v>6</v>
      </c>
      <c r="H63" s="41">
        <v>6</v>
      </c>
      <c r="I63" s="41">
        <v>7</v>
      </c>
      <c r="J63" s="41">
        <v>2</v>
      </c>
      <c r="K63" s="41">
        <v>2</v>
      </c>
      <c r="L63" s="41">
        <v>1</v>
      </c>
      <c r="M63" s="41">
        <v>4</v>
      </c>
      <c r="N63" s="41">
        <v>1</v>
      </c>
      <c r="O63" s="41">
        <v>3</v>
      </c>
      <c r="P63" s="41">
        <v>8</v>
      </c>
      <c r="Q63" s="41">
        <v>12</v>
      </c>
      <c r="R63" s="41">
        <v>1</v>
      </c>
      <c r="S63" s="41">
        <v>1</v>
      </c>
      <c r="T63" s="41">
        <v>1</v>
      </c>
      <c r="U63" s="41">
        <v>14</v>
      </c>
      <c r="V63" s="41">
        <v>0</v>
      </c>
      <c r="W63" s="41">
        <v>145</v>
      </c>
      <c r="X63" s="41">
        <v>944</v>
      </c>
      <c r="Y63" s="39">
        <f t="shared" ref="Y63:Y87" si="5">X63/W63*1000</f>
        <v>6510.3448275862065</v>
      </c>
      <c r="Z63" s="56">
        <f t="shared" ref="Z63:Z86" si="6">W63/(X63/100)</f>
        <v>15.360169491525424</v>
      </c>
    </row>
    <row r="64" spans="2:29" ht="16.5" hidden="1" customHeight="1" outlineLevel="1" x14ac:dyDescent="0.2">
      <c r="B64" s="38" t="s">
        <v>219</v>
      </c>
      <c r="C64" s="41">
        <v>1</v>
      </c>
      <c r="D64" s="41">
        <v>28</v>
      </c>
      <c r="E64" s="41">
        <v>36</v>
      </c>
      <c r="F64" s="41">
        <v>6</v>
      </c>
      <c r="G64" s="41">
        <v>6</v>
      </c>
      <c r="H64" s="41">
        <v>5</v>
      </c>
      <c r="I64" s="41">
        <v>4</v>
      </c>
      <c r="J64" s="41">
        <v>2</v>
      </c>
      <c r="K64" s="41">
        <v>2</v>
      </c>
      <c r="L64" s="41">
        <v>2</v>
      </c>
      <c r="M64" s="41">
        <v>5</v>
      </c>
      <c r="N64" s="41">
        <v>1</v>
      </c>
      <c r="O64" s="41">
        <v>3</v>
      </c>
      <c r="P64" s="41">
        <v>2</v>
      </c>
      <c r="Q64" s="41">
        <v>6</v>
      </c>
      <c r="R64" s="41">
        <v>1</v>
      </c>
      <c r="S64" s="41">
        <v>1</v>
      </c>
      <c r="T64" s="41">
        <v>0</v>
      </c>
      <c r="U64" s="41">
        <v>16</v>
      </c>
      <c r="V64" s="41">
        <v>0</v>
      </c>
      <c r="W64" s="41">
        <v>127</v>
      </c>
      <c r="X64" s="41">
        <v>895</v>
      </c>
      <c r="Y64" s="39">
        <f t="shared" si="5"/>
        <v>7047.2440944881891</v>
      </c>
      <c r="Z64" s="56">
        <f t="shared" si="6"/>
        <v>14.189944134078214</v>
      </c>
    </row>
    <row r="65" spans="2:26" hidden="1" outlineLevel="1" x14ac:dyDescent="0.2">
      <c r="B65" s="38" t="s">
        <v>453</v>
      </c>
      <c r="C65" s="41">
        <v>3</v>
      </c>
      <c r="D65" s="41">
        <v>21</v>
      </c>
      <c r="E65" s="41">
        <v>19</v>
      </c>
      <c r="F65" s="41">
        <v>6</v>
      </c>
      <c r="G65" s="41">
        <v>5</v>
      </c>
      <c r="H65" s="41">
        <v>6</v>
      </c>
      <c r="I65" s="41">
        <v>4</v>
      </c>
      <c r="J65" s="41">
        <v>1</v>
      </c>
      <c r="K65" s="41">
        <v>2</v>
      </c>
      <c r="L65" s="41">
        <v>1</v>
      </c>
      <c r="M65" s="41">
        <v>3</v>
      </c>
      <c r="N65" s="41">
        <v>0</v>
      </c>
      <c r="O65" s="41">
        <v>2</v>
      </c>
      <c r="P65" s="41">
        <v>3</v>
      </c>
      <c r="Q65" s="41">
        <v>7</v>
      </c>
      <c r="R65" s="41">
        <v>1</v>
      </c>
      <c r="S65" s="41">
        <v>1</v>
      </c>
      <c r="T65" s="41">
        <v>0</v>
      </c>
      <c r="U65" s="41">
        <v>8</v>
      </c>
      <c r="V65" s="41">
        <v>0</v>
      </c>
      <c r="W65" s="41">
        <v>93</v>
      </c>
      <c r="X65" s="41">
        <v>577</v>
      </c>
      <c r="Y65" s="39">
        <f t="shared" si="5"/>
        <v>6204.3010752688169</v>
      </c>
      <c r="Z65" s="56">
        <f t="shared" si="6"/>
        <v>16.11785095320624</v>
      </c>
    </row>
    <row r="66" spans="2:26" hidden="1" outlineLevel="1" x14ac:dyDescent="0.2">
      <c r="B66" s="38" t="s">
        <v>220</v>
      </c>
      <c r="C66" s="41">
        <v>7</v>
      </c>
      <c r="D66" s="41">
        <v>102</v>
      </c>
      <c r="E66" s="41">
        <v>126</v>
      </c>
      <c r="F66" s="41">
        <v>60</v>
      </c>
      <c r="G66" s="41">
        <v>78</v>
      </c>
      <c r="H66" s="41">
        <v>63</v>
      </c>
      <c r="I66" s="41">
        <v>42</v>
      </c>
      <c r="J66" s="41">
        <v>17</v>
      </c>
      <c r="K66" s="41">
        <v>29</v>
      </c>
      <c r="L66" s="41">
        <v>35</v>
      </c>
      <c r="M66" s="41">
        <v>24</v>
      </c>
      <c r="N66" s="41">
        <v>6</v>
      </c>
      <c r="O66" s="41">
        <v>33</v>
      </c>
      <c r="P66" s="41">
        <v>10</v>
      </c>
      <c r="Q66" s="41">
        <v>43</v>
      </c>
      <c r="R66" s="41">
        <v>3</v>
      </c>
      <c r="S66" s="41">
        <v>6</v>
      </c>
      <c r="T66" s="41">
        <v>1</v>
      </c>
      <c r="U66" s="41">
        <v>5</v>
      </c>
      <c r="V66" s="41">
        <v>32</v>
      </c>
      <c r="W66" s="41">
        <v>722</v>
      </c>
      <c r="X66" s="39">
        <v>2446</v>
      </c>
      <c r="Y66" s="39">
        <f t="shared" si="5"/>
        <v>3387.8116343490301</v>
      </c>
      <c r="Z66" s="56">
        <f t="shared" si="6"/>
        <v>29.517579721995094</v>
      </c>
    </row>
    <row r="67" spans="2:26" hidden="1" outlineLevel="1" x14ac:dyDescent="0.2">
      <c r="B67" s="38" t="s">
        <v>221</v>
      </c>
      <c r="C67" s="41">
        <v>1</v>
      </c>
      <c r="D67" s="41">
        <v>29</v>
      </c>
      <c r="E67" s="41">
        <v>36</v>
      </c>
      <c r="F67" s="41">
        <v>9</v>
      </c>
      <c r="G67" s="41">
        <v>13</v>
      </c>
      <c r="H67" s="41">
        <v>10</v>
      </c>
      <c r="I67" s="41">
        <v>5</v>
      </c>
      <c r="J67" s="41">
        <v>3</v>
      </c>
      <c r="K67" s="41">
        <v>3</v>
      </c>
      <c r="L67" s="41">
        <v>5</v>
      </c>
      <c r="M67" s="41">
        <v>8</v>
      </c>
      <c r="N67" s="41">
        <v>1</v>
      </c>
      <c r="O67" s="41">
        <v>5</v>
      </c>
      <c r="P67" s="41">
        <v>6</v>
      </c>
      <c r="Q67" s="41">
        <v>15</v>
      </c>
      <c r="R67" s="41">
        <v>1</v>
      </c>
      <c r="S67" s="41">
        <v>2</v>
      </c>
      <c r="T67" s="41">
        <v>0</v>
      </c>
      <c r="U67" s="41">
        <v>19</v>
      </c>
      <c r="V67" s="41">
        <v>1</v>
      </c>
      <c r="W67" s="41">
        <v>172</v>
      </c>
      <c r="X67" s="39">
        <v>1130</v>
      </c>
      <c r="Y67" s="39">
        <f t="shared" si="5"/>
        <v>6569.7674418604656</v>
      </c>
      <c r="Z67" s="56">
        <f t="shared" si="6"/>
        <v>15.221238938053096</v>
      </c>
    </row>
    <row r="68" spans="2:26" hidden="1" outlineLevel="1" x14ac:dyDescent="0.2">
      <c r="B68" s="38" t="s">
        <v>222</v>
      </c>
      <c r="C68" s="41">
        <v>1</v>
      </c>
      <c r="D68" s="41">
        <v>48</v>
      </c>
      <c r="E68" s="41">
        <v>62</v>
      </c>
      <c r="F68" s="41">
        <v>31</v>
      </c>
      <c r="G68" s="41">
        <v>43</v>
      </c>
      <c r="H68" s="41">
        <v>29</v>
      </c>
      <c r="I68" s="41">
        <v>21</v>
      </c>
      <c r="J68" s="41">
        <v>7</v>
      </c>
      <c r="K68" s="41">
        <v>7</v>
      </c>
      <c r="L68" s="41">
        <v>9</v>
      </c>
      <c r="M68" s="41">
        <v>9</v>
      </c>
      <c r="N68" s="41">
        <v>2</v>
      </c>
      <c r="O68" s="41">
        <v>14</v>
      </c>
      <c r="P68" s="41">
        <v>5</v>
      </c>
      <c r="Q68" s="41">
        <v>28</v>
      </c>
      <c r="R68" s="41">
        <v>2</v>
      </c>
      <c r="S68" s="41">
        <v>5</v>
      </c>
      <c r="T68" s="41">
        <v>0</v>
      </c>
      <c r="U68" s="41">
        <v>12</v>
      </c>
      <c r="V68" s="41">
        <v>1</v>
      </c>
      <c r="W68" s="41">
        <v>336</v>
      </c>
      <c r="X68" s="39">
        <v>2402</v>
      </c>
      <c r="Y68" s="39">
        <f t="shared" si="5"/>
        <v>7148.8095238095239</v>
      </c>
      <c r="Z68" s="56">
        <f t="shared" si="6"/>
        <v>13.98834304746045</v>
      </c>
    </row>
    <row r="69" spans="2:26" hidden="1" outlineLevel="1" x14ac:dyDescent="0.2">
      <c r="B69" s="38" t="s">
        <v>223</v>
      </c>
      <c r="C69" s="41">
        <v>0</v>
      </c>
      <c r="D69" s="41">
        <v>19</v>
      </c>
      <c r="E69" s="41">
        <v>21</v>
      </c>
      <c r="F69" s="41">
        <v>8</v>
      </c>
      <c r="G69" s="41">
        <v>6</v>
      </c>
      <c r="H69" s="41">
        <v>6</v>
      </c>
      <c r="I69" s="41">
        <v>4</v>
      </c>
      <c r="J69" s="41">
        <v>1</v>
      </c>
      <c r="K69" s="41">
        <v>2</v>
      </c>
      <c r="L69" s="41">
        <v>4</v>
      </c>
      <c r="M69" s="41">
        <v>5</v>
      </c>
      <c r="N69" s="41">
        <v>0</v>
      </c>
      <c r="O69" s="41">
        <v>4</v>
      </c>
      <c r="P69" s="41">
        <v>4</v>
      </c>
      <c r="Q69" s="41">
        <v>12</v>
      </c>
      <c r="R69" s="41">
        <v>1</v>
      </c>
      <c r="S69" s="41">
        <v>2</v>
      </c>
      <c r="T69" s="41">
        <v>0</v>
      </c>
      <c r="U69" s="41">
        <v>16</v>
      </c>
      <c r="V69" s="41">
        <v>0</v>
      </c>
      <c r="W69" s="41">
        <v>115</v>
      </c>
      <c r="X69" s="41">
        <v>680</v>
      </c>
      <c r="Y69" s="39">
        <f t="shared" si="5"/>
        <v>5913.0434782608691</v>
      </c>
      <c r="Z69" s="56">
        <f t="shared" si="6"/>
        <v>16.911764705882355</v>
      </c>
    </row>
    <row r="70" spans="2:26" hidden="1" outlineLevel="1" x14ac:dyDescent="0.2">
      <c r="B70" s="38" t="s">
        <v>224</v>
      </c>
      <c r="C70" s="41">
        <v>0</v>
      </c>
      <c r="D70" s="41">
        <v>40</v>
      </c>
      <c r="E70" s="41">
        <v>29</v>
      </c>
      <c r="F70" s="41">
        <v>12</v>
      </c>
      <c r="G70" s="41">
        <v>12</v>
      </c>
      <c r="H70" s="41">
        <v>8</v>
      </c>
      <c r="I70" s="41">
        <v>6</v>
      </c>
      <c r="J70" s="41">
        <v>2</v>
      </c>
      <c r="K70" s="41">
        <v>3</v>
      </c>
      <c r="L70" s="41">
        <v>2</v>
      </c>
      <c r="M70" s="41">
        <v>4</v>
      </c>
      <c r="N70" s="41">
        <v>2</v>
      </c>
      <c r="O70" s="41">
        <v>6</v>
      </c>
      <c r="P70" s="41">
        <v>2</v>
      </c>
      <c r="Q70" s="41">
        <v>15</v>
      </c>
      <c r="R70" s="41">
        <v>1</v>
      </c>
      <c r="S70" s="41">
        <v>1</v>
      </c>
      <c r="T70" s="41">
        <v>0</v>
      </c>
      <c r="U70" s="41">
        <v>2</v>
      </c>
      <c r="V70" s="41">
        <v>3</v>
      </c>
      <c r="W70" s="41">
        <v>150</v>
      </c>
      <c r="X70" s="41">
        <v>629</v>
      </c>
      <c r="Y70" s="39">
        <f t="shared" si="5"/>
        <v>4193.333333333333</v>
      </c>
      <c r="Z70" s="56">
        <f t="shared" si="6"/>
        <v>23.847376788553259</v>
      </c>
    </row>
    <row r="71" spans="2:26" hidden="1" outlineLevel="1" x14ac:dyDescent="0.2">
      <c r="B71" s="38" t="s">
        <v>225</v>
      </c>
      <c r="C71" s="41">
        <v>2</v>
      </c>
      <c r="D71" s="41">
        <v>22</v>
      </c>
      <c r="E71" s="41">
        <v>35</v>
      </c>
      <c r="F71" s="41">
        <v>9</v>
      </c>
      <c r="G71" s="41">
        <v>13</v>
      </c>
      <c r="H71" s="41">
        <v>10</v>
      </c>
      <c r="I71" s="41">
        <v>11</v>
      </c>
      <c r="J71" s="41">
        <v>3</v>
      </c>
      <c r="K71" s="41">
        <v>3</v>
      </c>
      <c r="L71" s="41">
        <v>6</v>
      </c>
      <c r="M71" s="41">
        <v>8</v>
      </c>
      <c r="N71" s="41">
        <v>0</v>
      </c>
      <c r="O71" s="41">
        <v>5</v>
      </c>
      <c r="P71" s="41">
        <v>5</v>
      </c>
      <c r="Q71" s="41">
        <v>12</v>
      </c>
      <c r="R71" s="41">
        <v>2</v>
      </c>
      <c r="S71" s="41">
        <v>2</v>
      </c>
      <c r="T71" s="41">
        <v>0</v>
      </c>
      <c r="U71" s="41">
        <v>18</v>
      </c>
      <c r="V71" s="41">
        <v>0</v>
      </c>
      <c r="W71" s="41">
        <v>166</v>
      </c>
      <c r="X71" s="39">
        <v>1267</v>
      </c>
      <c r="Y71" s="39">
        <f t="shared" si="5"/>
        <v>7632.530120481928</v>
      </c>
      <c r="Z71" s="56">
        <f t="shared" si="6"/>
        <v>13.101815311760063</v>
      </c>
    </row>
    <row r="72" spans="2:26" hidden="1" outlineLevel="1" x14ac:dyDescent="0.2">
      <c r="B72" s="38" t="s">
        <v>226</v>
      </c>
      <c r="C72" s="41">
        <v>4</v>
      </c>
      <c r="D72" s="41">
        <v>42</v>
      </c>
      <c r="E72" s="41">
        <v>52</v>
      </c>
      <c r="F72" s="41">
        <v>16</v>
      </c>
      <c r="G72" s="41">
        <v>16</v>
      </c>
      <c r="H72" s="41">
        <v>15</v>
      </c>
      <c r="I72" s="41">
        <v>9</v>
      </c>
      <c r="J72" s="41">
        <v>5</v>
      </c>
      <c r="K72" s="41">
        <v>7</v>
      </c>
      <c r="L72" s="41">
        <v>6</v>
      </c>
      <c r="M72" s="41">
        <v>8</v>
      </c>
      <c r="N72" s="41">
        <v>3</v>
      </c>
      <c r="O72" s="41">
        <v>7</v>
      </c>
      <c r="P72" s="41">
        <v>4</v>
      </c>
      <c r="Q72" s="41">
        <v>17</v>
      </c>
      <c r="R72" s="41">
        <v>1</v>
      </c>
      <c r="S72" s="41">
        <v>2</v>
      </c>
      <c r="T72" s="41">
        <v>0</v>
      </c>
      <c r="U72" s="41">
        <v>19</v>
      </c>
      <c r="V72" s="41">
        <v>3</v>
      </c>
      <c r="W72" s="41">
        <v>236</v>
      </c>
      <c r="X72" s="39">
        <v>1471</v>
      </c>
      <c r="Y72" s="39">
        <f t="shared" si="5"/>
        <v>6233.0508474576272</v>
      </c>
      <c r="Z72" s="56">
        <f t="shared" si="6"/>
        <v>16.043507817811012</v>
      </c>
    </row>
    <row r="73" spans="2:26" hidden="1" outlineLevel="1" x14ac:dyDescent="0.2">
      <c r="B73" s="38" t="s">
        <v>227</v>
      </c>
      <c r="C73" s="41">
        <v>1</v>
      </c>
      <c r="D73" s="41">
        <v>24</v>
      </c>
      <c r="E73" s="41">
        <v>28</v>
      </c>
      <c r="F73" s="41">
        <v>4</v>
      </c>
      <c r="G73" s="41">
        <v>6</v>
      </c>
      <c r="H73" s="41">
        <v>6</v>
      </c>
      <c r="I73" s="41">
        <v>5</v>
      </c>
      <c r="J73" s="41">
        <v>2</v>
      </c>
      <c r="K73" s="41">
        <v>3</v>
      </c>
      <c r="L73" s="41">
        <v>1</v>
      </c>
      <c r="M73" s="41">
        <v>5</v>
      </c>
      <c r="N73" s="41">
        <v>0</v>
      </c>
      <c r="O73" s="41">
        <v>2</v>
      </c>
      <c r="P73" s="41">
        <v>6</v>
      </c>
      <c r="Q73" s="41">
        <v>10</v>
      </c>
      <c r="R73" s="41">
        <v>1</v>
      </c>
      <c r="S73" s="41">
        <v>1</v>
      </c>
      <c r="T73" s="41">
        <v>0</v>
      </c>
      <c r="U73" s="41">
        <v>17</v>
      </c>
      <c r="V73" s="41">
        <v>0</v>
      </c>
      <c r="W73" s="41">
        <v>122</v>
      </c>
      <c r="X73" s="41">
        <v>886</v>
      </c>
      <c r="Y73" s="39">
        <f t="shared" si="5"/>
        <v>7262.2950819672133</v>
      </c>
      <c r="Z73" s="56">
        <f t="shared" si="6"/>
        <v>13.769751693002258</v>
      </c>
    </row>
    <row r="74" spans="2:26" hidden="1" outlineLevel="1" x14ac:dyDescent="0.2">
      <c r="B74" s="38" t="s">
        <v>228</v>
      </c>
      <c r="C74" s="41">
        <v>0</v>
      </c>
      <c r="D74" s="41">
        <v>8</v>
      </c>
      <c r="E74" s="41">
        <v>5</v>
      </c>
      <c r="F74" s="41">
        <v>2</v>
      </c>
      <c r="G74" s="41">
        <v>2</v>
      </c>
      <c r="H74" s="41">
        <v>1</v>
      </c>
      <c r="I74" s="41">
        <v>1</v>
      </c>
      <c r="J74" s="41">
        <v>0</v>
      </c>
      <c r="K74" s="41">
        <v>1</v>
      </c>
      <c r="L74" s="41">
        <v>0</v>
      </c>
      <c r="M74" s="41">
        <v>1</v>
      </c>
      <c r="N74" s="41">
        <v>0</v>
      </c>
      <c r="O74" s="41">
        <v>0</v>
      </c>
      <c r="P74" s="41">
        <v>1</v>
      </c>
      <c r="Q74" s="41">
        <v>1</v>
      </c>
      <c r="R74" s="41">
        <v>0</v>
      </c>
      <c r="S74" s="41">
        <v>0</v>
      </c>
      <c r="T74" s="41">
        <v>0</v>
      </c>
      <c r="U74" s="41">
        <v>1</v>
      </c>
      <c r="V74" s="41">
        <v>0</v>
      </c>
      <c r="W74" s="41">
        <v>24</v>
      </c>
      <c r="X74" s="41">
        <v>138</v>
      </c>
      <c r="Y74" s="39">
        <f t="shared" si="5"/>
        <v>5750</v>
      </c>
      <c r="Z74" s="56">
        <f t="shared" si="6"/>
        <v>17.39130434782609</v>
      </c>
    </row>
    <row r="75" spans="2:26" hidden="1" outlineLevel="1" x14ac:dyDescent="0.2">
      <c r="B75" s="38" t="s">
        <v>229</v>
      </c>
      <c r="C75" s="41">
        <v>2</v>
      </c>
      <c r="D75" s="41">
        <v>41</v>
      </c>
      <c r="E75" s="41">
        <v>51</v>
      </c>
      <c r="F75" s="41">
        <v>9</v>
      </c>
      <c r="G75" s="41">
        <v>14</v>
      </c>
      <c r="H75" s="41">
        <v>13</v>
      </c>
      <c r="I75" s="41">
        <v>11</v>
      </c>
      <c r="J75" s="41">
        <v>4</v>
      </c>
      <c r="K75" s="41">
        <v>2</v>
      </c>
      <c r="L75" s="41">
        <v>5</v>
      </c>
      <c r="M75" s="41">
        <v>6</v>
      </c>
      <c r="N75" s="41">
        <v>1</v>
      </c>
      <c r="O75" s="41">
        <v>6</v>
      </c>
      <c r="P75" s="41">
        <v>6</v>
      </c>
      <c r="Q75" s="41">
        <v>20</v>
      </c>
      <c r="R75" s="41">
        <v>1</v>
      </c>
      <c r="S75" s="41">
        <v>3</v>
      </c>
      <c r="T75" s="41">
        <v>0</v>
      </c>
      <c r="U75" s="41">
        <v>23</v>
      </c>
      <c r="V75" s="41">
        <v>0</v>
      </c>
      <c r="W75" s="41">
        <v>218</v>
      </c>
      <c r="X75" s="39">
        <v>1712</v>
      </c>
      <c r="Y75" s="39">
        <f t="shared" si="5"/>
        <v>7853.2110091743116</v>
      </c>
      <c r="Z75" s="56">
        <f t="shared" si="6"/>
        <v>12.733644859813083</v>
      </c>
    </row>
    <row r="76" spans="2:26" hidden="1" outlineLevel="1" x14ac:dyDescent="0.2">
      <c r="B76" s="38" t="s">
        <v>230</v>
      </c>
      <c r="C76" s="41">
        <v>0</v>
      </c>
      <c r="D76" s="41">
        <v>8</v>
      </c>
      <c r="E76" s="41">
        <v>5</v>
      </c>
      <c r="F76" s="41">
        <v>2</v>
      </c>
      <c r="G76" s="41">
        <v>1</v>
      </c>
      <c r="H76" s="41">
        <v>1</v>
      </c>
      <c r="I76" s="41">
        <v>1</v>
      </c>
      <c r="J76" s="41">
        <v>1</v>
      </c>
      <c r="K76" s="41">
        <v>0</v>
      </c>
      <c r="L76" s="41">
        <v>0</v>
      </c>
      <c r="M76" s="41">
        <v>0</v>
      </c>
      <c r="N76" s="41">
        <v>0</v>
      </c>
      <c r="O76" s="41">
        <v>0</v>
      </c>
      <c r="P76" s="41">
        <v>2</v>
      </c>
      <c r="Q76" s="41">
        <v>2</v>
      </c>
      <c r="R76" s="41">
        <v>0</v>
      </c>
      <c r="S76" s="41">
        <v>0</v>
      </c>
      <c r="T76" s="41">
        <v>1</v>
      </c>
      <c r="U76" s="41">
        <v>1</v>
      </c>
      <c r="V76" s="41">
        <v>0</v>
      </c>
      <c r="W76" s="41">
        <v>25</v>
      </c>
      <c r="X76" s="41">
        <v>117</v>
      </c>
      <c r="Y76" s="39">
        <f t="shared" si="5"/>
        <v>4680</v>
      </c>
      <c r="Z76" s="56">
        <f t="shared" si="6"/>
        <v>21.36752136752137</v>
      </c>
    </row>
    <row r="77" spans="2:26" hidden="1" outlineLevel="1" x14ac:dyDescent="0.2">
      <c r="B77" s="38" t="s">
        <v>231</v>
      </c>
      <c r="C77" s="41">
        <v>1</v>
      </c>
      <c r="D77" s="41">
        <v>15</v>
      </c>
      <c r="E77" s="41">
        <v>19</v>
      </c>
      <c r="F77" s="41">
        <v>3</v>
      </c>
      <c r="G77" s="41">
        <v>3</v>
      </c>
      <c r="H77" s="41">
        <v>3</v>
      </c>
      <c r="I77" s="41">
        <v>2</v>
      </c>
      <c r="J77" s="41">
        <v>1</v>
      </c>
      <c r="K77" s="41">
        <v>3</v>
      </c>
      <c r="L77" s="41">
        <v>2</v>
      </c>
      <c r="M77" s="41">
        <v>5</v>
      </c>
      <c r="N77" s="41">
        <v>0</v>
      </c>
      <c r="O77" s="41">
        <v>2</v>
      </c>
      <c r="P77" s="41">
        <v>3</v>
      </c>
      <c r="Q77" s="41">
        <v>4</v>
      </c>
      <c r="R77" s="41">
        <v>1</v>
      </c>
      <c r="S77" s="41">
        <v>2</v>
      </c>
      <c r="T77" s="41">
        <v>0</v>
      </c>
      <c r="U77" s="41">
        <v>7</v>
      </c>
      <c r="V77" s="41">
        <v>0</v>
      </c>
      <c r="W77" s="41">
        <v>76</v>
      </c>
      <c r="X77" s="41">
        <v>520</v>
      </c>
      <c r="Y77" s="39">
        <f t="shared" si="5"/>
        <v>6842.105263157895</v>
      </c>
      <c r="Z77" s="56">
        <f t="shared" si="6"/>
        <v>14.615384615384615</v>
      </c>
    </row>
    <row r="78" spans="2:26" hidden="1" outlineLevel="1" x14ac:dyDescent="0.2">
      <c r="B78" s="38" t="s">
        <v>232</v>
      </c>
      <c r="C78" s="41">
        <v>0</v>
      </c>
      <c r="D78" s="41">
        <v>23</v>
      </c>
      <c r="E78" s="41">
        <v>30</v>
      </c>
      <c r="F78" s="41">
        <v>8</v>
      </c>
      <c r="G78" s="41">
        <v>10</v>
      </c>
      <c r="H78" s="41">
        <v>8</v>
      </c>
      <c r="I78" s="41">
        <v>4</v>
      </c>
      <c r="J78" s="41">
        <v>2</v>
      </c>
      <c r="K78" s="41">
        <v>3</v>
      </c>
      <c r="L78" s="41">
        <v>4</v>
      </c>
      <c r="M78" s="41">
        <v>10</v>
      </c>
      <c r="N78" s="41">
        <v>1</v>
      </c>
      <c r="O78" s="41">
        <v>2</v>
      </c>
      <c r="P78" s="41">
        <v>3</v>
      </c>
      <c r="Q78" s="41">
        <v>14</v>
      </c>
      <c r="R78" s="41">
        <v>1</v>
      </c>
      <c r="S78" s="41">
        <v>1</v>
      </c>
      <c r="T78" s="41">
        <v>1</v>
      </c>
      <c r="U78" s="41">
        <v>20</v>
      </c>
      <c r="V78" s="41">
        <v>0</v>
      </c>
      <c r="W78" s="41">
        <v>145</v>
      </c>
      <c r="X78" s="41">
        <v>865</v>
      </c>
      <c r="Y78" s="39">
        <f t="shared" si="5"/>
        <v>5965.5172413793107</v>
      </c>
      <c r="Z78" s="56">
        <f t="shared" si="6"/>
        <v>16.76300578034682</v>
      </c>
    </row>
    <row r="79" spans="2:26" hidden="1" outlineLevel="1" x14ac:dyDescent="0.2">
      <c r="B79" s="38" t="s">
        <v>233</v>
      </c>
      <c r="C79" s="41">
        <v>0</v>
      </c>
      <c r="D79" s="41">
        <v>19</v>
      </c>
      <c r="E79" s="41">
        <v>15</v>
      </c>
      <c r="F79" s="41">
        <v>6</v>
      </c>
      <c r="G79" s="41">
        <v>3</v>
      </c>
      <c r="H79" s="41">
        <v>4</v>
      </c>
      <c r="I79" s="41">
        <v>3</v>
      </c>
      <c r="J79" s="41">
        <v>0</v>
      </c>
      <c r="K79" s="41">
        <v>1</v>
      </c>
      <c r="L79" s="41">
        <v>0</v>
      </c>
      <c r="M79" s="41">
        <v>4</v>
      </c>
      <c r="N79" s="41">
        <v>1</v>
      </c>
      <c r="O79" s="41">
        <v>1</v>
      </c>
      <c r="P79" s="41">
        <v>3</v>
      </c>
      <c r="Q79" s="41">
        <v>7</v>
      </c>
      <c r="R79" s="41">
        <v>1</v>
      </c>
      <c r="S79" s="41">
        <v>1</v>
      </c>
      <c r="T79" s="41">
        <v>0</v>
      </c>
      <c r="U79" s="41">
        <v>10</v>
      </c>
      <c r="V79" s="41">
        <v>0</v>
      </c>
      <c r="W79" s="41">
        <v>79</v>
      </c>
      <c r="X79" s="41">
        <v>509</v>
      </c>
      <c r="Y79" s="39">
        <f t="shared" si="5"/>
        <v>6443.0379746835442</v>
      </c>
      <c r="Z79" s="56">
        <f t="shared" si="6"/>
        <v>15.520628683693516</v>
      </c>
    </row>
    <row r="80" spans="2:26" hidden="1" outlineLevel="1" x14ac:dyDescent="0.2">
      <c r="B80" s="38" t="s">
        <v>234</v>
      </c>
      <c r="C80" s="41">
        <v>0</v>
      </c>
      <c r="D80" s="41">
        <v>9</v>
      </c>
      <c r="E80" s="41">
        <v>7</v>
      </c>
      <c r="F80" s="41">
        <v>3</v>
      </c>
      <c r="G80" s="41">
        <v>2</v>
      </c>
      <c r="H80" s="41">
        <v>1</v>
      </c>
      <c r="I80" s="41">
        <v>1</v>
      </c>
      <c r="J80" s="41">
        <v>0</v>
      </c>
      <c r="K80" s="41">
        <v>0</v>
      </c>
      <c r="L80" s="41">
        <v>0</v>
      </c>
      <c r="M80" s="41">
        <v>0</v>
      </c>
      <c r="N80" s="41">
        <v>0</v>
      </c>
      <c r="O80" s="41">
        <v>0</v>
      </c>
      <c r="P80" s="41">
        <v>0</v>
      </c>
      <c r="Q80" s="41">
        <v>2</v>
      </c>
      <c r="R80" s="41">
        <v>0</v>
      </c>
      <c r="S80" s="41">
        <v>0</v>
      </c>
      <c r="T80" s="41">
        <v>0</v>
      </c>
      <c r="U80" s="41">
        <v>1</v>
      </c>
      <c r="V80" s="41">
        <v>0</v>
      </c>
      <c r="W80" s="41">
        <v>26</v>
      </c>
      <c r="X80" s="41">
        <v>100</v>
      </c>
      <c r="Y80" s="39">
        <f t="shared" si="5"/>
        <v>3846.1538461538462</v>
      </c>
      <c r="Z80" s="56">
        <f t="shared" si="6"/>
        <v>26</v>
      </c>
    </row>
    <row r="81" spans="2:27" hidden="1" outlineLevel="1" x14ac:dyDescent="0.2">
      <c r="B81" s="38" t="s">
        <v>235</v>
      </c>
      <c r="C81" s="41">
        <v>0</v>
      </c>
      <c r="D81" s="41">
        <v>18</v>
      </c>
      <c r="E81" s="41">
        <v>25</v>
      </c>
      <c r="F81" s="41">
        <v>7</v>
      </c>
      <c r="G81" s="41">
        <v>4</v>
      </c>
      <c r="H81" s="41">
        <v>4</v>
      </c>
      <c r="I81" s="41">
        <v>4</v>
      </c>
      <c r="J81" s="41">
        <v>0</v>
      </c>
      <c r="K81" s="41">
        <v>1</v>
      </c>
      <c r="L81" s="41">
        <v>1</v>
      </c>
      <c r="M81" s="41">
        <v>2</v>
      </c>
      <c r="N81" s="41">
        <v>1</v>
      </c>
      <c r="O81" s="41">
        <v>1</v>
      </c>
      <c r="P81" s="41">
        <v>2</v>
      </c>
      <c r="Q81" s="41">
        <v>7</v>
      </c>
      <c r="R81" s="41">
        <v>1</v>
      </c>
      <c r="S81" s="41">
        <v>1</v>
      </c>
      <c r="T81" s="41">
        <v>0</v>
      </c>
      <c r="U81" s="41">
        <v>8</v>
      </c>
      <c r="V81" s="41">
        <v>0</v>
      </c>
      <c r="W81" s="41">
        <v>87</v>
      </c>
      <c r="X81" s="41">
        <v>779</v>
      </c>
      <c r="Y81" s="39">
        <f>X81/W81*1000</f>
        <v>8954.022988505747</v>
      </c>
      <c r="Z81" s="56">
        <f t="shared" si="6"/>
        <v>11.16816431322208</v>
      </c>
    </row>
    <row r="82" spans="2:27" hidden="1" outlineLevel="1" x14ac:dyDescent="0.2">
      <c r="B82" s="38" t="s">
        <v>236</v>
      </c>
      <c r="C82" s="41">
        <v>1</v>
      </c>
      <c r="D82" s="41">
        <v>15</v>
      </c>
      <c r="E82" s="41">
        <v>17</v>
      </c>
      <c r="F82" s="41">
        <v>3</v>
      </c>
      <c r="G82" s="41">
        <v>2</v>
      </c>
      <c r="H82" s="41">
        <v>3</v>
      </c>
      <c r="I82" s="41">
        <v>4</v>
      </c>
      <c r="J82" s="41">
        <v>0</v>
      </c>
      <c r="K82" s="41">
        <v>1</v>
      </c>
      <c r="L82" s="41">
        <v>1</v>
      </c>
      <c r="M82" s="41">
        <v>5</v>
      </c>
      <c r="N82" s="41">
        <v>1</v>
      </c>
      <c r="O82" s="41">
        <v>2</v>
      </c>
      <c r="P82" s="41">
        <v>2</v>
      </c>
      <c r="Q82" s="41">
        <v>3</v>
      </c>
      <c r="R82" s="41">
        <v>1</v>
      </c>
      <c r="S82" s="41">
        <v>1</v>
      </c>
      <c r="T82" s="41">
        <v>0</v>
      </c>
      <c r="U82" s="41">
        <v>12</v>
      </c>
      <c r="V82" s="41">
        <v>0</v>
      </c>
      <c r="W82" s="41">
        <v>74</v>
      </c>
      <c r="X82" s="41">
        <v>442</v>
      </c>
      <c r="Y82" s="39">
        <f t="shared" si="5"/>
        <v>5972.9729729729725</v>
      </c>
      <c r="Z82" s="56">
        <f t="shared" si="6"/>
        <v>16.742081447963802</v>
      </c>
    </row>
    <row r="83" spans="2:27" hidden="1" outlineLevel="1" x14ac:dyDescent="0.2">
      <c r="B83" s="38" t="s">
        <v>237</v>
      </c>
      <c r="C83" s="41">
        <v>1</v>
      </c>
      <c r="D83" s="41">
        <v>25</v>
      </c>
      <c r="E83" s="41">
        <v>24</v>
      </c>
      <c r="F83" s="41">
        <v>9</v>
      </c>
      <c r="G83" s="41">
        <v>10</v>
      </c>
      <c r="H83" s="41">
        <v>8</v>
      </c>
      <c r="I83" s="41">
        <v>7</v>
      </c>
      <c r="J83" s="41">
        <v>3</v>
      </c>
      <c r="K83" s="41">
        <v>4</v>
      </c>
      <c r="L83" s="41">
        <v>2</v>
      </c>
      <c r="M83" s="41">
        <v>5</v>
      </c>
      <c r="N83" s="41">
        <v>1</v>
      </c>
      <c r="O83" s="41">
        <v>5</v>
      </c>
      <c r="P83" s="41">
        <v>3</v>
      </c>
      <c r="Q83" s="41">
        <v>8</v>
      </c>
      <c r="R83" s="41">
        <v>1</v>
      </c>
      <c r="S83" s="41">
        <v>1</v>
      </c>
      <c r="T83" s="41">
        <v>0</v>
      </c>
      <c r="U83" s="41">
        <v>13</v>
      </c>
      <c r="V83" s="41">
        <v>0</v>
      </c>
      <c r="W83" s="41">
        <v>130</v>
      </c>
      <c r="X83" s="41">
        <v>839</v>
      </c>
      <c r="Y83" s="39">
        <f t="shared" si="5"/>
        <v>6453.8461538461543</v>
      </c>
      <c r="Z83" s="56">
        <f t="shared" si="6"/>
        <v>15.494636471990464</v>
      </c>
    </row>
    <row r="84" spans="2:27" hidden="1" outlineLevel="1" x14ac:dyDescent="0.2">
      <c r="B84" s="38" t="s">
        <v>238</v>
      </c>
      <c r="C84" s="41">
        <v>1</v>
      </c>
      <c r="D84" s="41">
        <v>27</v>
      </c>
      <c r="E84" s="41">
        <v>30</v>
      </c>
      <c r="F84" s="41">
        <v>7</v>
      </c>
      <c r="G84" s="41">
        <v>10</v>
      </c>
      <c r="H84" s="41">
        <v>8</v>
      </c>
      <c r="I84" s="41">
        <v>6</v>
      </c>
      <c r="J84" s="41">
        <v>3</v>
      </c>
      <c r="K84" s="41">
        <v>3</v>
      </c>
      <c r="L84" s="41">
        <v>3</v>
      </c>
      <c r="M84" s="41">
        <v>10</v>
      </c>
      <c r="N84" s="41">
        <v>1</v>
      </c>
      <c r="O84" s="41">
        <v>5</v>
      </c>
      <c r="P84" s="41">
        <v>2</v>
      </c>
      <c r="Q84" s="41">
        <v>12</v>
      </c>
      <c r="R84" s="41">
        <v>1</v>
      </c>
      <c r="S84" s="41">
        <v>2</v>
      </c>
      <c r="T84" s="41">
        <v>0</v>
      </c>
      <c r="U84" s="41">
        <v>18</v>
      </c>
      <c r="V84" s="41">
        <v>0</v>
      </c>
      <c r="W84" s="41">
        <v>149</v>
      </c>
      <c r="X84" s="39">
        <v>1183</v>
      </c>
      <c r="Y84" s="39">
        <f t="shared" si="5"/>
        <v>7939.5973154362418</v>
      </c>
      <c r="Z84" s="56">
        <f t="shared" si="6"/>
        <v>12.595097210481827</v>
      </c>
    </row>
    <row r="85" spans="2:27" hidden="1" outlineLevel="1" x14ac:dyDescent="0.2">
      <c r="B85" s="38" t="s">
        <v>239</v>
      </c>
      <c r="C85" s="41">
        <v>1</v>
      </c>
      <c r="D85" s="41">
        <v>16</v>
      </c>
      <c r="E85" s="41">
        <v>17</v>
      </c>
      <c r="F85" s="41">
        <v>8</v>
      </c>
      <c r="G85" s="41">
        <v>3</v>
      </c>
      <c r="H85" s="41">
        <v>4</v>
      </c>
      <c r="I85" s="41">
        <v>2</v>
      </c>
      <c r="J85" s="41">
        <v>1</v>
      </c>
      <c r="K85" s="41">
        <v>1</v>
      </c>
      <c r="L85" s="41">
        <v>1</v>
      </c>
      <c r="M85" s="41">
        <v>1</v>
      </c>
      <c r="N85" s="41">
        <v>0</v>
      </c>
      <c r="O85" s="41">
        <v>1</v>
      </c>
      <c r="P85" s="41">
        <v>3</v>
      </c>
      <c r="Q85" s="41">
        <v>2</v>
      </c>
      <c r="R85" s="41">
        <v>0</v>
      </c>
      <c r="S85" s="41">
        <v>1</v>
      </c>
      <c r="T85" s="41">
        <v>0</v>
      </c>
      <c r="U85" s="41">
        <v>4</v>
      </c>
      <c r="V85" s="41">
        <v>1</v>
      </c>
      <c r="W85" s="41">
        <v>67</v>
      </c>
      <c r="X85" s="41">
        <v>442</v>
      </c>
      <c r="Y85" s="39">
        <f>X85/W85*1000</f>
        <v>6597.0149253731342</v>
      </c>
      <c r="Z85" s="56">
        <f t="shared" si="6"/>
        <v>15.158371040723981</v>
      </c>
    </row>
    <row r="86" spans="2:27" hidden="1" outlineLevel="1" x14ac:dyDescent="0.2">
      <c r="B86" s="38" t="s">
        <v>240</v>
      </c>
      <c r="C86" s="41">
        <v>0</v>
      </c>
      <c r="D86" s="41">
        <v>9</v>
      </c>
      <c r="E86" s="41">
        <v>3</v>
      </c>
      <c r="F86" s="41">
        <v>2</v>
      </c>
      <c r="G86" s="41">
        <v>2</v>
      </c>
      <c r="H86" s="41">
        <v>2</v>
      </c>
      <c r="I86" s="41">
        <v>1</v>
      </c>
      <c r="J86" s="41">
        <v>1</v>
      </c>
      <c r="K86" s="41">
        <v>1</v>
      </c>
      <c r="L86" s="41">
        <v>1</v>
      </c>
      <c r="M86" s="41">
        <v>1</v>
      </c>
      <c r="N86" s="41">
        <v>1</v>
      </c>
      <c r="O86" s="41">
        <v>1</v>
      </c>
      <c r="P86" s="41">
        <v>1</v>
      </c>
      <c r="Q86" s="41">
        <v>1</v>
      </c>
      <c r="R86" s="41">
        <v>1</v>
      </c>
      <c r="S86" s="41">
        <v>1</v>
      </c>
      <c r="T86" s="41">
        <v>0</v>
      </c>
      <c r="U86" s="41">
        <v>2</v>
      </c>
      <c r="V86" s="41">
        <v>0</v>
      </c>
      <c r="W86" s="41">
        <v>31</v>
      </c>
      <c r="X86" s="41">
        <v>197</v>
      </c>
      <c r="Y86" s="39">
        <f t="shared" si="5"/>
        <v>6354.8387096774186</v>
      </c>
      <c r="Z86" s="56">
        <f t="shared" si="6"/>
        <v>15.736040609137056</v>
      </c>
    </row>
    <row r="87" spans="2:27" hidden="1" outlineLevel="1" x14ac:dyDescent="0.2">
      <c r="B87" s="115" t="s">
        <v>92</v>
      </c>
      <c r="C87" s="121">
        <v>33</v>
      </c>
      <c r="D87" s="121">
        <v>669</v>
      </c>
      <c r="E87" s="121">
        <v>752</v>
      </c>
      <c r="F87" s="121">
        <v>248</v>
      </c>
      <c r="G87" s="121">
        <v>274</v>
      </c>
      <c r="H87" s="121">
        <v>231</v>
      </c>
      <c r="I87" s="121">
        <v>171</v>
      </c>
      <c r="J87" s="121">
        <v>61</v>
      </c>
      <c r="K87" s="121">
        <v>86</v>
      </c>
      <c r="L87" s="121">
        <v>94</v>
      </c>
      <c r="M87" s="121">
        <v>139</v>
      </c>
      <c r="N87" s="121">
        <v>24</v>
      </c>
      <c r="O87" s="121">
        <v>113</v>
      </c>
      <c r="P87" s="121">
        <v>94</v>
      </c>
      <c r="Q87" s="121">
        <v>268</v>
      </c>
      <c r="R87" s="121">
        <v>25</v>
      </c>
      <c r="S87" s="121">
        <v>39</v>
      </c>
      <c r="T87" s="121">
        <v>4</v>
      </c>
      <c r="U87" s="121">
        <v>276</v>
      </c>
      <c r="V87" s="121">
        <v>41</v>
      </c>
      <c r="W87" s="116">
        <v>3642</v>
      </c>
      <c r="X87" s="116">
        <v>21916</v>
      </c>
      <c r="Y87" s="116">
        <f t="shared" si="5"/>
        <v>6017.5727622185614</v>
      </c>
      <c r="Z87" s="122">
        <f>W87/(X87/100)</f>
        <v>16.617995984668735</v>
      </c>
    </row>
    <row r="88" spans="2:27" collapsed="1" x14ac:dyDescent="0.2">
      <c r="B88" s="48"/>
      <c r="C88" s="49"/>
      <c r="D88" s="49"/>
      <c r="E88" s="49"/>
      <c r="F88" s="49"/>
      <c r="G88" s="49"/>
      <c r="H88" s="49"/>
      <c r="I88" s="49"/>
      <c r="J88" s="49"/>
      <c r="K88" s="49"/>
      <c r="L88" s="49"/>
      <c r="M88" s="49"/>
      <c r="N88" s="49"/>
      <c r="O88" s="49"/>
      <c r="P88" s="49"/>
      <c r="Q88" s="49"/>
      <c r="R88" s="49"/>
      <c r="S88" s="49"/>
      <c r="T88" s="49"/>
      <c r="U88" s="49"/>
      <c r="V88" s="49"/>
      <c r="W88" s="37"/>
      <c r="X88" s="37"/>
      <c r="Y88" s="37"/>
      <c r="Z88" s="124"/>
    </row>
    <row r="89" spans="2:27" x14ac:dyDescent="0.2">
      <c r="B89" s="139" t="s">
        <v>472</v>
      </c>
      <c r="C89" s="139"/>
      <c r="D89" s="139"/>
      <c r="E89" s="139"/>
      <c r="F89" s="139"/>
      <c r="G89" s="139"/>
      <c r="H89" s="139"/>
      <c r="I89" s="139"/>
      <c r="J89" s="139"/>
      <c r="K89" s="139"/>
      <c r="L89" s="139"/>
      <c r="M89" s="139"/>
      <c r="N89" s="139"/>
      <c r="O89" s="139"/>
      <c r="P89" s="139"/>
      <c r="Q89" s="139"/>
      <c r="R89" s="139"/>
      <c r="S89" s="139"/>
      <c r="T89" s="139"/>
      <c r="U89" s="139"/>
      <c r="V89" s="139"/>
      <c r="W89" s="139"/>
      <c r="X89" s="139"/>
      <c r="Y89" s="139"/>
      <c r="Z89" s="139"/>
      <c r="AA89" s="25"/>
    </row>
    <row r="90" spans="2:27" outlineLevel="1" x14ac:dyDescent="0.2">
      <c r="B90" s="38" t="s">
        <v>217</v>
      </c>
      <c r="C90" s="41">
        <v>5</v>
      </c>
      <c r="D90" s="41">
        <v>25</v>
      </c>
      <c r="E90" s="41">
        <v>28</v>
      </c>
      <c r="F90" s="41">
        <v>11</v>
      </c>
      <c r="G90" s="41">
        <v>4</v>
      </c>
      <c r="H90" s="41">
        <v>7</v>
      </c>
      <c r="I90" s="41">
        <v>6</v>
      </c>
      <c r="J90" s="41">
        <v>0</v>
      </c>
      <c r="K90" s="41">
        <v>2</v>
      </c>
      <c r="L90" s="41">
        <v>2</v>
      </c>
      <c r="M90" s="41">
        <v>6</v>
      </c>
      <c r="N90" s="41">
        <v>0</v>
      </c>
      <c r="O90" s="41">
        <v>3</v>
      </c>
      <c r="P90" s="41">
        <v>8</v>
      </c>
      <c r="Q90" s="41">
        <v>8</v>
      </c>
      <c r="R90" s="41">
        <v>1</v>
      </c>
      <c r="S90" s="41">
        <v>1</v>
      </c>
      <c r="T90" s="41">
        <v>0</v>
      </c>
      <c r="U90" s="41">
        <v>10</v>
      </c>
      <c r="V90" s="41">
        <v>0</v>
      </c>
      <c r="W90" s="41">
        <v>127</v>
      </c>
      <c r="X90" s="41">
        <v>745</v>
      </c>
      <c r="Y90" s="39">
        <f>X90/W90*1000</f>
        <v>5866.141732283465</v>
      </c>
      <c r="Z90" s="56">
        <f>W90/(X90/100)</f>
        <v>17.04697986577181</v>
      </c>
    </row>
    <row r="91" spans="2:27" outlineLevel="1" x14ac:dyDescent="0.2">
      <c r="B91" s="38" t="s">
        <v>218</v>
      </c>
      <c r="C91" s="41">
        <v>1</v>
      </c>
      <c r="D91" s="41">
        <v>36</v>
      </c>
      <c r="E91" s="41">
        <v>32</v>
      </c>
      <c r="F91" s="41">
        <v>7</v>
      </c>
      <c r="G91" s="41">
        <v>6</v>
      </c>
      <c r="H91" s="41">
        <v>6</v>
      </c>
      <c r="I91" s="41">
        <v>7</v>
      </c>
      <c r="J91" s="41">
        <v>1</v>
      </c>
      <c r="K91" s="41">
        <v>2</v>
      </c>
      <c r="L91" s="41">
        <v>1</v>
      </c>
      <c r="M91" s="41">
        <v>4</v>
      </c>
      <c r="N91" s="41">
        <v>1</v>
      </c>
      <c r="O91" s="41">
        <v>3</v>
      </c>
      <c r="P91" s="41">
        <v>8</v>
      </c>
      <c r="Q91" s="41">
        <v>12</v>
      </c>
      <c r="R91" s="41">
        <v>1</v>
      </c>
      <c r="S91" s="41">
        <v>1</v>
      </c>
      <c r="T91" s="41">
        <v>1</v>
      </c>
      <c r="U91" s="41">
        <v>14</v>
      </c>
      <c r="V91" s="41">
        <v>0</v>
      </c>
      <c r="W91" s="41">
        <v>144</v>
      </c>
      <c r="X91" s="41">
        <v>959</v>
      </c>
      <c r="Y91" s="39">
        <f t="shared" ref="Y91:Y108" si="7">X91/W91*1000</f>
        <v>6659.7222222222226</v>
      </c>
      <c r="Z91" s="56">
        <f t="shared" ref="Z91:Z114" si="8">W91/(X91/100)</f>
        <v>15.015641293013555</v>
      </c>
    </row>
    <row r="92" spans="2:27" ht="16.5" customHeight="1" outlineLevel="1" x14ac:dyDescent="0.2">
      <c r="B92" s="38" t="s">
        <v>219</v>
      </c>
      <c r="C92" s="41">
        <v>1</v>
      </c>
      <c r="D92" s="41">
        <v>29</v>
      </c>
      <c r="E92" s="41">
        <v>36</v>
      </c>
      <c r="F92" s="41">
        <v>6</v>
      </c>
      <c r="G92" s="41">
        <v>6</v>
      </c>
      <c r="H92" s="41">
        <v>5</v>
      </c>
      <c r="I92" s="41">
        <v>4</v>
      </c>
      <c r="J92" s="41">
        <v>2</v>
      </c>
      <c r="K92" s="41">
        <v>2</v>
      </c>
      <c r="L92" s="41">
        <v>2</v>
      </c>
      <c r="M92" s="41">
        <v>5</v>
      </c>
      <c r="N92" s="41">
        <v>1</v>
      </c>
      <c r="O92" s="41">
        <v>3</v>
      </c>
      <c r="P92" s="41">
        <v>2</v>
      </c>
      <c r="Q92" s="41">
        <v>6</v>
      </c>
      <c r="R92" s="41">
        <v>1</v>
      </c>
      <c r="S92" s="41">
        <v>1</v>
      </c>
      <c r="T92" s="41">
        <v>0</v>
      </c>
      <c r="U92" s="41">
        <v>16</v>
      </c>
      <c r="V92" s="41">
        <v>0</v>
      </c>
      <c r="W92" s="41">
        <v>128</v>
      </c>
      <c r="X92" s="41">
        <v>873</v>
      </c>
      <c r="Y92" s="39">
        <f t="shared" si="7"/>
        <v>6820.3125</v>
      </c>
      <c r="Z92" s="56">
        <f t="shared" si="8"/>
        <v>14.662084765177548</v>
      </c>
    </row>
    <row r="93" spans="2:27" outlineLevel="1" x14ac:dyDescent="0.2">
      <c r="B93" s="38" t="s">
        <v>453</v>
      </c>
      <c r="C93" s="41">
        <v>3</v>
      </c>
      <c r="D93" s="41">
        <v>21</v>
      </c>
      <c r="E93" s="41">
        <v>19</v>
      </c>
      <c r="F93" s="41">
        <v>6</v>
      </c>
      <c r="G93" s="41">
        <v>5</v>
      </c>
      <c r="H93" s="41">
        <v>6</v>
      </c>
      <c r="I93" s="41">
        <v>4</v>
      </c>
      <c r="J93" s="41">
        <v>1</v>
      </c>
      <c r="K93" s="41">
        <v>2</v>
      </c>
      <c r="L93" s="41">
        <v>1</v>
      </c>
      <c r="M93" s="41">
        <v>3</v>
      </c>
      <c r="N93" s="41">
        <v>0</v>
      </c>
      <c r="O93" s="41">
        <v>2</v>
      </c>
      <c r="P93" s="41">
        <v>3</v>
      </c>
      <c r="Q93" s="41">
        <v>7</v>
      </c>
      <c r="R93" s="41">
        <v>1</v>
      </c>
      <c r="S93" s="41">
        <v>1</v>
      </c>
      <c r="T93" s="41">
        <v>0</v>
      </c>
      <c r="U93" s="41">
        <v>8</v>
      </c>
      <c r="V93" s="41">
        <v>0</v>
      </c>
      <c r="W93" s="41">
        <v>93</v>
      </c>
      <c r="X93" s="41">
        <v>596</v>
      </c>
      <c r="Y93" s="39">
        <f t="shared" si="7"/>
        <v>6408.6021505376339</v>
      </c>
      <c r="Z93" s="56">
        <f t="shared" si="8"/>
        <v>15.604026845637584</v>
      </c>
    </row>
    <row r="94" spans="2:27" outlineLevel="1" x14ac:dyDescent="0.2">
      <c r="B94" s="38" t="s">
        <v>220</v>
      </c>
      <c r="C94" s="41">
        <v>7</v>
      </c>
      <c r="D94" s="41">
        <v>102</v>
      </c>
      <c r="E94" s="41">
        <v>123</v>
      </c>
      <c r="F94" s="41">
        <v>62</v>
      </c>
      <c r="G94" s="41">
        <v>78</v>
      </c>
      <c r="H94" s="41">
        <v>63</v>
      </c>
      <c r="I94" s="41">
        <v>44</v>
      </c>
      <c r="J94" s="41">
        <v>17</v>
      </c>
      <c r="K94" s="41">
        <v>30</v>
      </c>
      <c r="L94" s="41">
        <v>35</v>
      </c>
      <c r="M94" s="41">
        <v>24</v>
      </c>
      <c r="N94" s="41">
        <v>6</v>
      </c>
      <c r="O94" s="41">
        <v>33</v>
      </c>
      <c r="P94" s="41">
        <v>10</v>
      </c>
      <c r="Q94" s="41">
        <v>45</v>
      </c>
      <c r="R94" s="41">
        <v>3</v>
      </c>
      <c r="S94" s="41">
        <v>6</v>
      </c>
      <c r="T94" s="41">
        <v>1</v>
      </c>
      <c r="U94" s="41">
        <v>5</v>
      </c>
      <c r="V94" s="41">
        <v>32</v>
      </c>
      <c r="W94" s="41">
        <v>726</v>
      </c>
      <c r="X94" s="39">
        <v>2371</v>
      </c>
      <c r="Y94" s="39">
        <f t="shared" si="7"/>
        <v>3265.8402203856749</v>
      </c>
      <c r="Z94" s="56">
        <f t="shared" si="8"/>
        <v>30.619991564740616</v>
      </c>
    </row>
    <row r="95" spans="2:27" outlineLevel="1" x14ac:dyDescent="0.2">
      <c r="B95" s="38" t="s">
        <v>221</v>
      </c>
      <c r="C95" s="41">
        <v>1</v>
      </c>
      <c r="D95" s="41">
        <v>29</v>
      </c>
      <c r="E95" s="41">
        <v>36</v>
      </c>
      <c r="F95" s="41">
        <v>9</v>
      </c>
      <c r="G95" s="41">
        <v>13</v>
      </c>
      <c r="H95" s="41">
        <v>10</v>
      </c>
      <c r="I95" s="41">
        <v>5</v>
      </c>
      <c r="J95" s="41">
        <v>3</v>
      </c>
      <c r="K95" s="41">
        <v>3</v>
      </c>
      <c r="L95" s="41">
        <v>5</v>
      </c>
      <c r="M95" s="41">
        <v>5</v>
      </c>
      <c r="N95" s="41">
        <v>1</v>
      </c>
      <c r="O95" s="41">
        <v>5</v>
      </c>
      <c r="P95" s="41">
        <v>6</v>
      </c>
      <c r="Q95" s="41">
        <v>17</v>
      </c>
      <c r="R95" s="41">
        <v>1</v>
      </c>
      <c r="S95" s="41">
        <v>2</v>
      </c>
      <c r="T95" s="41">
        <v>0</v>
      </c>
      <c r="U95" s="41">
        <v>19</v>
      </c>
      <c r="V95" s="41">
        <v>1</v>
      </c>
      <c r="W95" s="41">
        <v>171</v>
      </c>
      <c r="X95" s="39">
        <v>1096</v>
      </c>
      <c r="Y95" s="39">
        <f t="shared" si="7"/>
        <v>6409.3567251461991</v>
      </c>
      <c r="Z95" s="56">
        <f t="shared" si="8"/>
        <v>15.602189781021897</v>
      </c>
    </row>
    <row r="96" spans="2:27" outlineLevel="1" x14ac:dyDescent="0.2">
      <c r="B96" s="38" t="s">
        <v>222</v>
      </c>
      <c r="C96" s="41">
        <v>1</v>
      </c>
      <c r="D96" s="41">
        <v>48</v>
      </c>
      <c r="E96" s="41">
        <v>62</v>
      </c>
      <c r="F96" s="41">
        <v>31</v>
      </c>
      <c r="G96" s="41">
        <v>43</v>
      </c>
      <c r="H96" s="41">
        <v>29</v>
      </c>
      <c r="I96" s="41">
        <v>21</v>
      </c>
      <c r="J96" s="41">
        <v>6</v>
      </c>
      <c r="K96" s="41">
        <v>7</v>
      </c>
      <c r="L96" s="41">
        <v>9</v>
      </c>
      <c r="M96" s="41">
        <v>9</v>
      </c>
      <c r="N96" s="41">
        <v>2</v>
      </c>
      <c r="O96" s="41">
        <v>14</v>
      </c>
      <c r="P96" s="41">
        <v>5</v>
      </c>
      <c r="Q96" s="41">
        <v>28</v>
      </c>
      <c r="R96" s="41">
        <v>2</v>
      </c>
      <c r="S96" s="41">
        <v>5</v>
      </c>
      <c r="T96" s="41">
        <v>0</v>
      </c>
      <c r="U96" s="41">
        <v>12</v>
      </c>
      <c r="V96" s="41">
        <v>1</v>
      </c>
      <c r="W96" s="41">
        <v>335</v>
      </c>
      <c r="X96" s="39">
        <v>2431</v>
      </c>
      <c r="Y96" s="39">
        <f t="shared" si="7"/>
        <v>7256.7164179104475</v>
      </c>
      <c r="Z96" s="56">
        <f t="shared" si="8"/>
        <v>13.780337309749076</v>
      </c>
    </row>
    <row r="97" spans="2:26" outlineLevel="1" x14ac:dyDescent="0.2">
      <c r="B97" s="38" t="s">
        <v>223</v>
      </c>
      <c r="C97" s="41">
        <v>0</v>
      </c>
      <c r="D97" s="41">
        <v>19</v>
      </c>
      <c r="E97" s="41">
        <v>21</v>
      </c>
      <c r="F97" s="41">
        <v>8</v>
      </c>
      <c r="G97" s="41">
        <v>6</v>
      </c>
      <c r="H97" s="41">
        <v>6</v>
      </c>
      <c r="I97" s="41">
        <v>4</v>
      </c>
      <c r="J97" s="41">
        <v>1</v>
      </c>
      <c r="K97" s="41">
        <v>2</v>
      </c>
      <c r="L97" s="41">
        <v>2</v>
      </c>
      <c r="M97" s="41">
        <v>5</v>
      </c>
      <c r="N97" s="41">
        <v>0</v>
      </c>
      <c r="O97" s="41">
        <v>4</v>
      </c>
      <c r="P97" s="41">
        <v>4</v>
      </c>
      <c r="Q97" s="41">
        <v>12</v>
      </c>
      <c r="R97" s="41">
        <v>1</v>
      </c>
      <c r="S97" s="41">
        <v>2</v>
      </c>
      <c r="T97" s="41">
        <v>0</v>
      </c>
      <c r="U97" s="41">
        <v>16</v>
      </c>
      <c r="V97" s="41">
        <v>0</v>
      </c>
      <c r="W97" s="41">
        <v>113</v>
      </c>
      <c r="X97" s="41">
        <v>671</v>
      </c>
      <c r="Y97" s="39">
        <f t="shared" si="7"/>
        <v>5938.0530973451332</v>
      </c>
      <c r="Z97" s="56">
        <f t="shared" si="8"/>
        <v>16.840536512667661</v>
      </c>
    </row>
    <row r="98" spans="2:26" outlineLevel="1" x14ac:dyDescent="0.2">
      <c r="B98" s="38" t="s">
        <v>224</v>
      </c>
      <c r="C98" s="41">
        <v>0</v>
      </c>
      <c r="D98" s="41">
        <v>40</v>
      </c>
      <c r="E98" s="41">
        <v>29</v>
      </c>
      <c r="F98" s="41">
        <v>12</v>
      </c>
      <c r="G98" s="41">
        <v>12</v>
      </c>
      <c r="H98" s="41">
        <v>8</v>
      </c>
      <c r="I98" s="41">
        <v>6</v>
      </c>
      <c r="J98" s="41">
        <v>2</v>
      </c>
      <c r="K98" s="41">
        <v>3</v>
      </c>
      <c r="L98" s="41">
        <v>2</v>
      </c>
      <c r="M98" s="41">
        <v>4</v>
      </c>
      <c r="N98" s="41">
        <v>2</v>
      </c>
      <c r="O98" s="41">
        <v>6</v>
      </c>
      <c r="P98" s="41">
        <v>2</v>
      </c>
      <c r="Q98" s="41">
        <v>15</v>
      </c>
      <c r="R98" s="41">
        <v>1</v>
      </c>
      <c r="S98" s="41">
        <v>1</v>
      </c>
      <c r="T98" s="41">
        <v>0</v>
      </c>
      <c r="U98" s="41">
        <v>2</v>
      </c>
      <c r="V98" s="41">
        <v>3</v>
      </c>
      <c r="W98" s="41">
        <v>150</v>
      </c>
      <c r="X98" s="41">
        <v>595</v>
      </c>
      <c r="Y98" s="39">
        <f t="shared" si="7"/>
        <v>3966.666666666667</v>
      </c>
      <c r="Z98" s="56">
        <f t="shared" si="8"/>
        <v>25.210084033613445</v>
      </c>
    </row>
    <row r="99" spans="2:26" outlineLevel="1" x14ac:dyDescent="0.2">
      <c r="B99" s="38" t="s">
        <v>225</v>
      </c>
      <c r="C99" s="41">
        <v>2</v>
      </c>
      <c r="D99" s="41">
        <v>22</v>
      </c>
      <c r="E99" s="41">
        <v>35</v>
      </c>
      <c r="F99" s="41">
        <v>9</v>
      </c>
      <c r="G99" s="41">
        <v>13</v>
      </c>
      <c r="H99" s="41">
        <v>10</v>
      </c>
      <c r="I99" s="41">
        <v>11</v>
      </c>
      <c r="J99" s="41">
        <v>3</v>
      </c>
      <c r="K99" s="41">
        <v>3</v>
      </c>
      <c r="L99" s="41">
        <v>6</v>
      </c>
      <c r="M99" s="41">
        <v>7</v>
      </c>
      <c r="N99" s="41">
        <v>0</v>
      </c>
      <c r="O99" s="41">
        <v>5</v>
      </c>
      <c r="P99" s="41">
        <v>5</v>
      </c>
      <c r="Q99" s="41">
        <v>12</v>
      </c>
      <c r="R99" s="41">
        <v>2</v>
      </c>
      <c r="S99" s="41">
        <v>2</v>
      </c>
      <c r="T99" s="41">
        <v>0</v>
      </c>
      <c r="U99" s="41">
        <v>18</v>
      </c>
      <c r="V99" s="41">
        <v>0</v>
      </c>
      <c r="W99" s="41">
        <v>165</v>
      </c>
      <c r="X99" s="39">
        <v>1302</v>
      </c>
      <c r="Y99" s="39">
        <f t="shared" si="7"/>
        <v>7890.909090909091</v>
      </c>
      <c r="Z99" s="56">
        <f t="shared" si="8"/>
        <v>12.672811059907835</v>
      </c>
    </row>
    <row r="100" spans="2:26" outlineLevel="1" x14ac:dyDescent="0.2">
      <c r="B100" s="38" t="s">
        <v>226</v>
      </c>
      <c r="C100" s="41">
        <v>4</v>
      </c>
      <c r="D100" s="41">
        <v>44</v>
      </c>
      <c r="E100" s="41">
        <v>52</v>
      </c>
      <c r="F100" s="41">
        <v>17</v>
      </c>
      <c r="G100" s="41">
        <v>16</v>
      </c>
      <c r="H100" s="41">
        <v>15</v>
      </c>
      <c r="I100" s="41">
        <v>9</v>
      </c>
      <c r="J100" s="41">
        <v>4</v>
      </c>
      <c r="K100" s="41">
        <v>7</v>
      </c>
      <c r="L100" s="41">
        <v>6</v>
      </c>
      <c r="M100" s="41">
        <v>8</v>
      </c>
      <c r="N100" s="41">
        <v>3</v>
      </c>
      <c r="O100" s="41">
        <v>7</v>
      </c>
      <c r="P100" s="41">
        <v>4</v>
      </c>
      <c r="Q100" s="41">
        <v>17</v>
      </c>
      <c r="R100" s="41">
        <v>1</v>
      </c>
      <c r="S100" s="41">
        <v>2</v>
      </c>
      <c r="T100" s="41">
        <v>0</v>
      </c>
      <c r="U100" s="41">
        <v>19</v>
      </c>
      <c r="V100" s="41">
        <v>3</v>
      </c>
      <c r="W100" s="41">
        <v>238</v>
      </c>
      <c r="X100" s="39">
        <v>1460</v>
      </c>
      <c r="Y100" s="39">
        <f t="shared" si="7"/>
        <v>6134.453781512605</v>
      </c>
      <c r="Z100" s="56">
        <f t="shared" si="8"/>
        <v>16.301369863013701</v>
      </c>
    </row>
    <row r="101" spans="2:26" outlineLevel="1" x14ac:dyDescent="0.2">
      <c r="B101" s="38" t="s">
        <v>227</v>
      </c>
      <c r="C101" s="41">
        <v>1</v>
      </c>
      <c r="D101" s="41">
        <v>24</v>
      </c>
      <c r="E101" s="41">
        <v>28</v>
      </c>
      <c r="F101" s="41">
        <v>4</v>
      </c>
      <c r="G101" s="41">
        <v>6</v>
      </c>
      <c r="H101" s="41">
        <v>6</v>
      </c>
      <c r="I101" s="41">
        <v>5</v>
      </c>
      <c r="J101" s="41">
        <v>2</v>
      </c>
      <c r="K101" s="41">
        <v>3</v>
      </c>
      <c r="L101" s="41">
        <v>1</v>
      </c>
      <c r="M101" s="41">
        <v>5</v>
      </c>
      <c r="N101" s="41">
        <v>1</v>
      </c>
      <c r="O101" s="41">
        <v>2</v>
      </c>
      <c r="P101" s="41">
        <v>6</v>
      </c>
      <c r="Q101" s="41">
        <v>10</v>
      </c>
      <c r="R101" s="41">
        <v>1</v>
      </c>
      <c r="S101" s="41">
        <v>1</v>
      </c>
      <c r="T101" s="41">
        <v>0</v>
      </c>
      <c r="U101" s="41">
        <v>17</v>
      </c>
      <c r="V101" s="41">
        <v>0</v>
      </c>
      <c r="W101" s="41">
        <v>123</v>
      </c>
      <c r="X101" s="41">
        <v>868</v>
      </c>
      <c r="Y101" s="39">
        <f t="shared" si="7"/>
        <v>7056.9105691056911</v>
      </c>
      <c r="Z101" s="56">
        <f t="shared" si="8"/>
        <v>14.170506912442397</v>
      </c>
    </row>
    <row r="102" spans="2:26" outlineLevel="1" x14ac:dyDescent="0.2">
      <c r="B102" s="38" t="s">
        <v>228</v>
      </c>
      <c r="C102" s="41">
        <v>0</v>
      </c>
      <c r="D102" s="41">
        <v>8</v>
      </c>
      <c r="E102" s="41">
        <v>5</v>
      </c>
      <c r="F102" s="41">
        <v>2</v>
      </c>
      <c r="G102" s="41">
        <v>2</v>
      </c>
      <c r="H102" s="41">
        <v>1</v>
      </c>
      <c r="I102" s="41">
        <v>1</v>
      </c>
      <c r="J102" s="41">
        <v>0</v>
      </c>
      <c r="K102" s="41">
        <v>1</v>
      </c>
      <c r="L102" s="41">
        <v>0</v>
      </c>
      <c r="M102" s="41">
        <v>1</v>
      </c>
      <c r="N102" s="41">
        <v>0</v>
      </c>
      <c r="O102" s="41">
        <v>0</v>
      </c>
      <c r="P102" s="41">
        <v>1</v>
      </c>
      <c r="Q102" s="41">
        <v>1</v>
      </c>
      <c r="R102" s="41">
        <v>0</v>
      </c>
      <c r="S102" s="41">
        <v>0</v>
      </c>
      <c r="T102" s="41">
        <v>0</v>
      </c>
      <c r="U102" s="41">
        <v>1</v>
      </c>
      <c r="V102" s="41">
        <v>0</v>
      </c>
      <c r="W102" s="41">
        <v>24</v>
      </c>
      <c r="X102" s="41">
        <v>137</v>
      </c>
      <c r="Y102" s="39">
        <f t="shared" si="7"/>
        <v>5708.333333333333</v>
      </c>
      <c r="Z102" s="56">
        <f t="shared" si="8"/>
        <v>17.518248175182482</v>
      </c>
    </row>
    <row r="103" spans="2:26" outlineLevel="1" x14ac:dyDescent="0.2">
      <c r="B103" s="38" t="s">
        <v>229</v>
      </c>
      <c r="C103" s="41">
        <v>2</v>
      </c>
      <c r="D103" s="41">
        <v>41</v>
      </c>
      <c r="E103" s="41">
        <v>51</v>
      </c>
      <c r="F103" s="41">
        <v>9</v>
      </c>
      <c r="G103" s="41">
        <v>14</v>
      </c>
      <c r="H103" s="41">
        <v>13</v>
      </c>
      <c r="I103" s="41">
        <v>11</v>
      </c>
      <c r="J103" s="41">
        <v>2</v>
      </c>
      <c r="K103" s="41">
        <v>3</v>
      </c>
      <c r="L103" s="41">
        <v>4</v>
      </c>
      <c r="M103" s="41">
        <v>6</v>
      </c>
      <c r="N103" s="41">
        <v>2</v>
      </c>
      <c r="O103" s="41">
        <v>6</v>
      </c>
      <c r="P103" s="41">
        <v>6</v>
      </c>
      <c r="Q103" s="41">
        <v>20</v>
      </c>
      <c r="R103" s="41">
        <v>1</v>
      </c>
      <c r="S103" s="41">
        <v>3</v>
      </c>
      <c r="T103" s="41">
        <v>0</v>
      </c>
      <c r="U103" s="41">
        <v>23</v>
      </c>
      <c r="V103" s="41">
        <v>0</v>
      </c>
      <c r="W103" s="41">
        <v>217</v>
      </c>
      <c r="X103" s="39">
        <v>1764</v>
      </c>
      <c r="Y103" s="39">
        <f t="shared" si="7"/>
        <v>8129.0322580645161</v>
      </c>
      <c r="Z103" s="56">
        <f t="shared" si="8"/>
        <v>12.301587301587301</v>
      </c>
    </row>
    <row r="104" spans="2:26" outlineLevel="1" x14ac:dyDescent="0.2">
      <c r="B104" s="38" t="s">
        <v>230</v>
      </c>
      <c r="C104" s="41">
        <v>0</v>
      </c>
      <c r="D104" s="41">
        <v>8</v>
      </c>
      <c r="E104" s="41">
        <v>5</v>
      </c>
      <c r="F104" s="41">
        <v>2</v>
      </c>
      <c r="G104" s="41">
        <v>1</v>
      </c>
      <c r="H104" s="41">
        <v>1</v>
      </c>
      <c r="I104" s="41">
        <v>1</v>
      </c>
      <c r="J104" s="41">
        <v>1</v>
      </c>
      <c r="K104" s="41">
        <v>0</v>
      </c>
      <c r="L104" s="41">
        <v>0</v>
      </c>
      <c r="M104" s="41">
        <v>0</v>
      </c>
      <c r="N104" s="41">
        <v>0</v>
      </c>
      <c r="O104" s="41">
        <v>0</v>
      </c>
      <c r="P104" s="41">
        <v>2</v>
      </c>
      <c r="Q104" s="41">
        <v>2</v>
      </c>
      <c r="R104" s="41">
        <v>0</v>
      </c>
      <c r="S104" s="41">
        <v>0</v>
      </c>
      <c r="T104" s="41">
        <v>1</v>
      </c>
      <c r="U104" s="41">
        <v>1</v>
      </c>
      <c r="V104" s="41">
        <v>0</v>
      </c>
      <c r="W104" s="41">
        <v>25</v>
      </c>
      <c r="X104" s="41">
        <v>124</v>
      </c>
      <c r="Y104" s="39">
        <f t="shared" si="7"/>
        <v>4960</v>
      </c>
      <c r="Z104" s="56">
        <f t="shared" si="8"/>
        <v>20.161290322580644</v>
      </c>
    </row>
    <row r="105" spans="2:26" outlineLevel="1" x14ac:dyDescent="0.2">
      <c r="B105" s="38" t="s">
        <v>231</v>
      </c>
      <c r="C105" s="41">
        <v>1</v>
      </c>
      <c r="D105" s="41">
        <v>15</v>
      </c>
      <c r="E105" s="41">
        <v>19</v>
      </c>
      <c r="F105" s="41">
        <v>3</v>
      </c>
      <c r="G105" s="41">
        <v>3</v>
      </c>
      <c r="H105" s="41">
        <v>3</v>
      </c>
      <c r="I105" s="41">
        <v>2</v>
      </c>
      <c r="J105" s="41">
        <v>1</v>
      </c>
      <c r="K105" s="41">
        <v>3</v>
      </c>
      <c r="L105" s="41">
        <v>2</v>
      </c>
      <c r="M105" s="41">
        <v>5</v>
      </c>
      <c r="N105" s="41">
        <v>0</v>
      </c>
      <c r="O105" s="41">
        <v>2</v>
      </c>
      <c r="P105" s="41">
        <v>3</v>
      </c>
      <c r="Q105" s="41">
        <v>4</v>
      </c>
      <c r="R105" s="41">
        <v>1</v>
      </c>
      <c r="S105" s="41">
        <v>2</v>
      </c>
      <c r="T105" s="41">
        <v>0</v>
      </c>
      <c r="U105" s="41">
        <v>7</v>
      </c>
      <c r="V105" s="41">
        <v>0</v>
      </c>
      <c r="W105" s="41">
        <v>76</v>
      </c>
      <c r="X105" s="41">
        <v>526</v>
      </c>
      <c r="Y105" s="39">
        <f t="shared" si="7"/>
        <v>6921.0526315789475</v>
      </c>
      <c r="Z105" s="56">
        <f t="shared" si="8"/>
        <v>14.448669201520913</v>
      </c>
    </row>
    <row r="106" spans="2:26" outlineLevel="1" x14ac:dyDescent="0.2">
      <c r="B106" s="38" t="s">
        <v>232</v>
      </c>
      <c r="C106" s="41">
        <v>0</v>
      </c>
      <c r="D106" s="41">
        <v>23</v>
      </c>
      <c r="E106" s="41">
        <v>29</v>
      </c>
      <c r="F106" s="41">
        <v>8</v>
      </c>
      <c r="G106" s="41">
        <v>10</v>
      </c>
      <c r="H106" s="41">
        <v>8</v>
      </c>
      <c r="I106" s="41">
        <v>4</v>
      </c>
      <c r="J106" s="41">
        <v>2</v>
      </c>
      <c r="K106" s="41">
        <v>3</v>
      </c>
      <c r="L106" s="41">
        <v>4</v>
      </c>
      <c r="M106" s="41">
        <v>10</v>
      </c>
      <c r="N106" s="41">
        <v>1</v>
      </c>
      <c r="O106" s="41">
        <v>2</v>
      </c>
      <c r="P106" s="41">
        <v>3</v>
      </c>
      <c r="Q106" s="41">
        <v>15</v>
      </c>
      <c r="R106" s="41">
        <v>1</v>
      </c>
      <c r="S106" s="41">
        <v>1</v>
      </c>
      <c r="T106" s="41">
        <v>1</v>
      </c>
      <c r="U106" s="41">
        <v>20</v>
      </c>
      <c r="V106" s="41">
        <v>0</v>
      </c>
      <c r="W106" s="41">
        <v>145</v>
      </c>
      <c r="X106" s="41">
        <v>836</v>
      </c>
      <c r="Y106" s="39">
        <f t="shared" si="7"/>
        <v>5765.5172413793107</v>
      </c>
      <c r="Z106" s="56">
        <f t="shared" si="8"/>
        <v>17.344497607655505</v>
      </c>
    </row>
    <row r="107" spans="2:26" outlineLevel="1" x14ac:dyDescent="0.2">
      <c r="B107" s="38" t="s">
        <v>233</v>
      </c>
      <c r="C107" s="41">
        <v>0</v>
      </c>
      <c r="D107" s="41">
        <v>19</v>
      </c>
      <c r="E107" s="41">
        <v>15</v>
      </c>
      <c r="F107" s="41">
        <v>6</v>
      </c>
      <c r="G107" s="41">
        <v>3</v>
      </c>
      <c r="H107" s="41">
        <v>4</v>
      </c>
      <c r="I107" s="41">
        <v>3</v>
      </c>
      <c r="J107" s="41">
        <v>0</v>
      </c>
      <c r="K107" s="41">
        <v>1</v>
      </c>
      <c r="L107" s="41">
        <v>0</v>
      </c>
      <c r="M107" s="41">
        <v>4</v>
      </c>
      <c r="N107" s="41">
        <v>1</v>
      </c>
      <c r="O107" s="41">
        <v>1</v>
      </c>
      <c r="P107" s="41">
        <v>3</v>
      </c>
      <c r="Q107" s="41">
        <v>7</v>
      </c>
      <c r="R107" s="41">
        <v>1</v>
      </c>
      <c r="S107" s="41">
        <v>1</v>
      </c>
      <c r="T107" s="41">
        <v>0</v>
      </c>
      <c r="U107" s="41">
        <v>10</v>
      </c>
      <c r="V107" s="41">
        <v>0</v>
      </c>
      <c r="W107" s="41">
        <v>79</v>
      </c>
      <c r="X107" s="41">
        <v>528</v>
      </c>
      <c r="Y107" s="39">
        <f t="shared" si="7"/>
        <v>6683.5443037974683</v>
      </c>
      <c r="Z107" s="56">
        <f t="shared" si="8"/>
        <v>14.962121212121211</v>
      </c>
    </row>
    <row r="108" spans="2:26" outlineLevel="1" x14ac:dyDescent="0.2">
      <c r="B108" s="38" t="s">
        <v>234</v>
      </c>
      <c r="C108" s="41">
        <v>0</v>
      </c>
      <c r="D108" s="41">
        <v>9</v>
      </c>
      <c r="E108" s="41">
        <v>7</v>
      </c>
      <c r="F108" s="41">
        <v>3</v>
      </c>
      <c r="G108" s="41">
        <v>2</v>
      </c>
      <c r="H108" s="41">
        <v>1</v>
      </c>
      <c r="I108" s="41">
        <v>1</v>
      </c>
      <c r="J108" s="41">
        <v>0</v>
      </c>
      <c r="K108" s="41">
        <v>0</v>
      </c>
      <c r="L108" s="41">
        <v>0</v>
      </c>
      <c r="M108" s="41">
        <v>0</v>
      </c>
      <c r="N108" s="41">
        <v>0</v>
      </c>
      <c r="O108" s="41">
        <v>0</v>
      </c>
      <c r="P108" s="41">
        <v>0</v>
      </c>
      <c r="Q108" s="41">
        <v>2</v>
      </c>
      <c r="R108" s="41">
        <v>0</v>
      </c>
      <c r="S108" s="41">
        <v>0</v>
      </c>
      <c r="T108" s="41">
        <v>0</v>
      </c>
      <c r="U108" s="41">
        <v>0</v>
      </c>
      <c r="V108" s="41">
        <v>0</v>
      </c>
      <c r="W108" s="41">
        <v>25</v>
      </c>
      <c r="X108" s="41">
        <v>123</v>
      </c>
      <c r="Y108" s="39">
        <f t="shared" si="7"/>
        <v>4920</v>
      </c>
      <c r="Z108" s="56">
        <f t="shared" si="8"/>
        <v>20.325203252032519</v>
      </c>
    </row>
    <row r="109" spans="2:26" outlineLevel="1" x14ac:dyDescent="0.2">
      <c r="B109" s="38" t="s">
        <v>235</v>
      </c>
      <c r="C109" s="41">
        <v>0</v>
      </c>
      <c r="D109" s="41">
        <v>18</v>
      </c>
      <c r="E109" s="41">
        <v>25</v>
      </c>
      <c r="F109" s="41">
        <v>7</v>
      </c>
      <c r="G109" s="41">
        <v>4</v>
      </c>
      <c r="H109" s="41">
        <v>4</v>
      </c>
      <c r="I109" s="41">
        <v>4</v>
      </c>
      <c r="J109" s="41">
        <v>0</v>
      </c>
      <c r="K109" s="41">
        <v>1</v>
      </c>
      <c r="L109" s="41">
        <v>1</v>
      </c>
      <c r="M109" s="41">
        <v>2</v>
      </c>
      <c r="N109" s="41">
        <v>1</v>
      </c>
      <c r="O109" s="41">
        <v>1</v>
      </c>
      <c r="P109" s="41">
        <v>2</v>
      </c>
      <c r="Q109" s="41">
        <v>7</v>
      </c>
      <c r="R109" s="41">
        <v>1</v>
      </c>
      <c r="S109" s="41">
        <v>1</v>
      </c>
      <c r="T109" s="41">
        <v>0</v>
      </c>
      <c r="U109" s="41">
        <v>8</v>
      </c>
      <c r="V109" s="41">
        <v>0</v>
      </c>
      <c r="W109" s="41">
        <v>87</v>
      </c>
      <c r="X109" s="41">
        <v>726</v>
      </c>
      <c r="Y109" s="39">
        <f>X109/W109*1000</f>
        <v>8344.8275862068967</v>
      </c>
      <c r="Z109" s="56">
        <f t="shared" si="8"/>
        <v>11.983471074380166</v>
      </c>
    </row>
    <row r="110" spans="2:26" outlineLevel="1" x14ac:dyDescent="0.2">
      <c r="B110" s="38" t="s">
        <v>236</v>
      </c>
      <c r="C110" s="41">
        <v>1</v>
      </c>
      <c r="D110" s="41">
        <v>15</v>
      </c>
      <c r="E110" s="41">
        <v>17</v>
      </c>
      <c r="F110" s="41">
        <v>3</v>
      </c>
      <c r="G110" s="41">
        <v>2</v>
      </c>
      <c r="H110" s="41">
        <v>3</v>
      </c>
      <c r="I110" s="41">
        <v>4</v>
      </c>
      <c r="J110" s="41">
        <v>0</v>
      </c>
      <c r="K110" s="41">
        <v>1</v>
      </c>
      <c r="L110" s="41">
        <v>1</v>
      </c>
      <c r="M110" s="41">
        <v>4</v>
      </c>
      <c r="N110" s="41">
        <v>1</v>
      </c>
      <c r="O110" s="41">
        <v>2</v>
      </c>
      <c r="P110" s="41">
        <v>2</v>
      </c>
      <c r="Q110" s="41">
        <v>3</v>
      </c>
      <c r="R110" s="41">
        <v>1</v>
      </c>
      <c r="S110" s="41">
        <v>1</v>
      </c>
      <c r="T110" s="41">
        <v>0</v>
      </c>
      <c r="U110" s="41">
        <v>12</v>
      </c>
      <c r="V110" s="41">
        <v>0</v>
      </c>
      <c r="W110" s="41">
        <v>73</v>
      </c>
      <c r="X110" s="41">
        <v>447</v>
      </c>
      <c r="Y110" s="39">
        <f t="shared" ref="Y110:Y112" si="9">X110/W110*1000</f>
        <v>6123.2876712328771</v>
      </c>
      <c r="Z110" s="56">
        <f t="shared" si="8"/>
        <v>16.33109619686801</v>
      </c>
    </row>
    <row r="111" spans="2:26" outlineLevel="1" x14ac:dyDescent="0.2">
      <c r="B111" s="38" t="s">
        <v>237</v>
      </c>
      <c r="C111" s="41">
        <v>1</v>
      </c>
      <c r="D111" s="41">
        <v>25</v>
      </c>
      <c r="E111" s="41">
        <v>24</v>
      </c>
      <c r="F111" s="41">
        <v>9</v>
      </c>
      <c r="G111" s="41">
        <v>10</v>
      </c>
      <c r="H111" s="41">
        <v>8</v>
      </c>
      <c r="I111" s="41">
        <v>7</v>
      </c>
      <c r="J111" s="41">
        <v>3</v>
      </c>
      <c r="K111" s="41">
        <v>5</v>
      </c>
      <c r="L111" s="41">
        <v>2</v>
      </c>
      <c r="M111" s="41">
        <v>5</v>
      </c>
      <c r="N111" s="41">
        <v>1</v>
      </c>
      <c r="O111" s="41">
        <v>5</v>
      </c>
      <c r="P111" s="41">
        <v>3</v>
      </c>
      <c r="Q111" s="41">
        <v>8</v>
      </c>
      <c r="R111" s="41">
        <v>1</v>
      </c>
      <c r="S111" s="41">
        <v>1</v>
      </c>
      <c r="T111" s="41">
        <v>0</v>
      </c>
      <c r="U111" s="41">
        <v>13</v>
      </c>
      <c r="V111" s="41">
        <v>0</v>
      </c>
      <c r="W111" s="41">
        <v>131</v>
      </c>
      <c r="X111" s="41">
        <v>818</v>
      </c>
      <c r="Y111" s="39">
        <f t="shared" si="9"/>
        <v>6244.2748091603062</v>
      </c>
      <c r="Z111" s="56">
        <f t="shared" si="8"/>
        <v>16.014669926650367</v>
      </c>
    </row>
    <row r="112" spans="2:26" outlineLevel="1" x14ac:dyDescent="0.2">
      <c r="B112" s="38" t="s">
        <v>238</v>
      </c>
      <c r="C112" s="41">
        <v>1</v>
      </c>
      <c r="D112" s="41">
        <v>27</v>
      </c>
      <c r="E112" s="41">
        <v>30</v>
      </c>
      <c r="F112" s="41">
        <v>7</v>
      </c>
      <c r="G112" s="41">
        <v>10</v>
      </c>
      <c r="H112" s="41">
        <v>8</v>
      </c>
      <c r="I112" s="41">
        <v>6</v>
      </c>
      <c r="J112" s="41">
        <v>3</v>
      </c>
      <c r="K112" s="41">
        <v>3</v>
      </c>
      <c r="L112" s="41">
        <v>2</v>
      </c>
      <c r="M112" s="41">
        <v>10</v>
      </c>
      <c r="N112" s="41">
        <v>1</v>
      </c>
      <c r="O112" s="41">
        <v>5</v>
      </c>
      <c r="P112" s="41">
        <v>2</v>
      </c>
      <c r="Q112" s="41">
        <v>13</v>
      </c>
      <c r="R112" s="41">
        <v>1</v>
      </c>
      <c r="S112" s="41">
        <v>2</v>
      </c>
      <c r="T112" s="41">
        <v>0</v>
      </c>
      <c r="U112" s="41">
        <v>18</v>
      </c>
      <c r="V112" s="41">
        <v>0</v>
      </c>
      <c r="W112" s="41">
        <v>149</v>
      </c>
      <c r="X112" s="39">
        <v>1144</v>
      </c>
      <c r="Y112" s="39">
        <f t="shared" si="9"/>
        <v>7677.8523489932886</v>
      </c>
      <c r="Z112" s="56">
        <f t="shared" si="8"/>
        <v>13.024475524475525</v>
      </c>
    </row>
    <row r="113" spans="1:26" outlineLevel="1" x14ac:dyDescent="0.2">
      <c r="B113" s="38" t="s">
        <v>239</v>
      </c>
      <c r="C113" s="41">
        <v>1</v>
      </c>
      <c r="D113" s="41">
        <v>16</v>
      </c>
      <c r="E113" s="41">
        <v>17</v>
      </c>
      <c r="F113" s="41">
        <v>8</v>
      </c>
      <c r="G113" s="41">
        <v>3</v>
      </c>
      <c r="H113" s="41">
        <v>4</v>
      </c>
      <c r="I113" s="41">
        <v>2</v>
      </c>
      <c r="J113" s="41">
        <v>1</v>
      </c>
      <c r="K113" s="41">
        <v>1</v>
      </c>
      <c r="L113" s="41">
        <v>1</v>
      </c>
      <c r="M113" s="41">
        <v>1</v>
      </c>
      <c r="N113" s="41">
        <v>0</v>
      </c>
      <c r="O113" s="41">
        <v>1</v>
      </c>
      <c r="P113" s="41">
        <v>3</v>
      </c>
      <c r="Q113" s="41">
        <v>2</v>
      </c>
      <c r="R113" s="41">
        <v>0</v>
      </c>
      <c r="S113" s="41">
        <v>1</v>
      </c>
      <c r="T113" s="41">
        <v>0</v>
      </c>
      <c r="U113" s="41">
        <v>4</v>
      </c>
      <c r="V113" s="41">
        <v>1</v>
      </c>
      <c r="W113" s="41">
        <v>67</v>
      </c>
      <c r="X113" s="41">
        <v>443</v>
      </c>
      <c r="Y113" s="39">
        <f>X113/W113*1000</f>
        <v>6611.940298507463</v>
      </c>
      <c r="Z113" s="56">
        <f t="shared" si="8"/>
        <v>15.124153498871333</v>
      </c>
    </row>
    <row r="114" spans="1:26" outlineLevel="1" x14ac:dyDescent="0.2">
      <c r="B114" s="38" t="s">
        <v>240</v>
      </c>
      <c r="C114" s="41">
        <v>0</v>
      </c>
      <c r="D114" s="41">
        <v>9</v>
      </c>
      <c r="E114" s="41">
        <v>3</v>
      </c>
      <c r="F114" s="41">
        <v>2</v>
      </c>
      <c r="G114" s="41">
        <v>2</v>
      </c>
      <c r="H114" s="41">
        <v>2</v>
      </c>
      <c r="I114" s="41">
        <v>1</v>
      </c>
      <c r="J114" s="41">
        <v>1</v>
      </c>
      <c r="K114" s="41">
        <v>1</v>
      </c>
      <c r="L114" s="41">
        <v>1</v>
      </c>
      <c r="M114" s="41">
        <v>1</v>
      </c>
      <c r="N114" s="41">
        <v>1</v>
      </c>
      <c r="O114" s="41">
        <v>1</v>
      </c>
      <c r="P114" s="41">
        <v>1</v>
      </c>
      <c r="Q114" s="41">
        <v>1</v>
      </c>
      <c r="R114" s="41">
        <v>1</v>
      </c>
      <c r="S114" s="41">
        <v>1</v>
      </c>
      <c r="T114" s="41">
        <v>0</v>
      </c>
      <c r="U114" s="41">
        <v>2</v>
      </c>
      <c r="V114" s="41">
        <v>0</v>
      </c>
      <c r="W114" s="41">
        <v>31</v>
      </c>
      <c r="X114" s="41">
        <v>173</v>
      </c>
      <c r="Y114" s="39">
        <f t="shared" ref="Y114:Y115" si="10">X114/W114*1000</f>
        <v>5580.6451612903229</v>
      </c>
      <c r="Z114" s="56">
        <f t="shared" si="8"/>
        <v>17.919075144508671</v>
      </c>
    </row>
    <row r="115" spans="1:26" outlineLevel="1" x14ac:dyDescent="0.2">
      <c r="B115" s="115" t="s">
        <v>92</v>
      </c>
      <c r="C115" s="121">
        <v>33</v>
      </c>
      <c r="D115" s="121">
        <v>672</v>
      </c>
      <c r="E115" s="121">
        <v>748</v>
      </c>
      <c r="F115" s="121">
        <v>251</v>
      </c>
      <c r="G115" s="121">
        <v>274</v>
      </c>
      <c r="H115" s="121">
        <v>231</v>
      </c>
      <c r="I115" s="121">
        <v>173</v>
      </c>
      <c r="J115" s="121">
        <v>56</v>
      </c>
      <c r="K115" s="121">
        <v>89</v>
      </c>
      <c r="L115" s="121">
        <v>90</v>
      </c>
      <c r="M115" s="121">
        <v>134</v>
      </c>
      <c r="N115" s="121">
        <v>26</v>
      </c>
      <c r="O115" s="121">
        <v>113</v>
      </c>
      <c r="P115" s="121">
        <v>94</v>
      </c>
      <c r="Q115" s="121">
        <v>274</v>
      </c>
      <c r="R115" s="123">
        <v>25</v>
      </c>
      <c r="S115" s="121">
        <v>39</v>
      </c>
      <c r="T115" s="121">
        <v>4</v>
      </c>
      <c r="U115" s="121">
        <v>275</v>
      </c>
      <c r="V115" s="121">
        <v>41</v>
      </c>
      <c r="W115" s="116">
        <v>3642</v>
      </c>
      <c r="X115" s="116">
        <v>21756</v>
      </c>
      <c r="Y115" s="116">
        <f t="shared" si="10"/>
        <v>5973.6408566721575</v>
      </c>
      <c r="Z115" s="122">
        <f>W115/(X115/100)</f>
        <v>16.740209597352454</v>
      </c>
    </row>
    <row r="118" spans="1:26" ht="15" x14ac:dyDescent="0.2">
      <c r="A118" s="38" t="s">
        <v>364</v>
      </c>
      <c r="B118" s="31" t="s">
        <v>398</v>
      </c>
    </row>
    <row r="119" spans="1:26" ht="15" x14ac:dyDescent="0.2">
      <c r="A119" s="38" t="s">
        <v>365</v>
      </c>
      <c r="B119" s="31" t="s">
        <v>397</v>
      </c>
      <c r="C119" s="38"/>
    </row>
    <row r="120" spans="1:26" x14ac:dyDescent="0.2">
      <c r="A120" s="57" t="s">
        <v>454</v>
      </c>
      <c r="B120" s="140" t="s">
        <v>373</v>
      </c>
      <c r="C120" s="140"/>
      <c r="D120" s="140"/>
      <c r="E120" s="140"/>
      <c r="F120" s="140"/>
      <c r="G120" s="140"/>
      <c r="H120" s="140"/>
      <c r="I120" s="140"/>
      <c r="J120" s="140"/>
      <c r="K120" s="140"/>
      <c r="L120" s="140"/>
      <c r="M120" s="140"/>
      <c r="N120" s="140"/>
      <c r="O120" s="140"/>
      <c r="P120" s="140"/>
      <c r="Q120" s="140"/>
      <c r="R120" s="140"/>
      <c r="S120" s="140"/>
      <c r="T120" s="140"/>
      <c r="U120" s="140"/>
      <c r="V120" s="140"/>
      <c r="W120" s="140"/>
      <c r="X120" s="140"/>
      <c r="Y120" s="140"/>
      <c r="Z120" s="140"/>
    </row>
    <row r="121" spans="1:26" x14ac:dyDescent="0.2">
      <c r="A121" s="38" t="s">
        <v>361</v>
      </c>
      <c r="B121" s="31" t="s">
        <v>374</v>
      </c>
      <c r="C121" s="38"/>
    </row>
    <row r="122" spans="1:26" x14ac:dyDescent="0.2">
      <c r="A122" s="38" t="s">
        <v>369</v>
      </c>
      <c r="B122" s="31" t="s">
        <v>366</v>
      </c>
      <c r="C122" s="38"/>
    </row>
    <row r="123" spans="1:26" x14ac:dyDescent="0.2">
      <c r="A123" s="38" t="s">
        <v>370</v>
      </c>
      <c r="B123" s="31" t="s">
        <v>363</v>
      </c>
    </row>
    <row r="124" spans="1:26" x14ac:dyDescent="0.2">
      <c r="A124" s="38" t="s">
        <v>518</v>
      </c>
    </row>
    <row r="125" spans="1:26" x14ac:dyDescent="0.2">
      <c r="A125" s="38"/>
    </row>
    <row r="126" spans="1:26" x14ac:dyDescent="0.2">
      <c r="A126" s="42" t="s">
        <v>403</v>
      </c>
    </row>
    <row r="127" spans="1:26" x14ac:dyDescent="0.2">
      <c r="A127" s="38" t="s">
        <v>354</v>
      </c>
    </row>
    <row r="128" spans="1:26" x14ac:dyDescent="0.2">
      <c r="A128" s="32"/>
      <c r="B128" s="33"/>
      <c r="C128" s="26"/>
      <c r="D128" s="26"/>
      <c r="E128" s="26"/>
      <c r="F128" s="26"/>
      <c r="G128" s="26"/>
      <c r="H128" s="26"/>
      <c r="I128" s="26"/>
      <c r="J128" s="26"/>
      <c r="K128" s="26"/>
      <c r="L128" s="26"/>
      <c r="M128" s="26"/>
      <c r="N128" s="26"/>
      <c r="O128" s="26"/>
      <c r="P128" s="26"/>
      <c r="Q128" s="26"/>
      <c r="R128" s="26"/>
      <c r="S128" s="26"/>
      <c r="T128" s="26"/>
      <c r="U128" s="26"/>
      <c r="V128" s="26"/>
      <c r="W128" s="26"/>
      <c r="X128" s="26"/>
      <c r="Y128" s="26"/>
      <c r="Z128" s="26"/>
    </row>
  </sheetData>
  <mergeCells count="9">
    <mergeCell ref="B61:Z61"/>
    <mergeCell ref="B120:Z120"/>
    <mergeCell ref="P4:U4"/>
    <mergeCell ref="B2:Z2"/>
    <mergeCell ref="B3:B4"/>
    <mergeCell ref="B33:Z33"/>
    <mergeCell ref="B5:Z5"/>
    <mergeCell ref="C4:O4"/>
    <mergeCell ref="B89:Z89"/>
  </mergeCells>
  <pageMargins left="0.7" right="0.7" top="0.75" bottom="0.75" header="0.3" footer="0.3"/>
  <pageSetup paperSize="8" orientation="landscape" r:id="rId1"/>
  <headerFooter>
    <oddHeader>&amp;L&amp;"Calibri"&amp;10&amp;K000000 [Limited Sharing]&amp;1#_x000D_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Contents</vt:lpstr>
      <vt:lpstr>Table 7.1</vt:lpstr>
      <vt:lpstr>Table 7.2</vt:lpstr>
      <vt:lpstr>Table 7.3</vt:lpstr>
      <vt:lpstr>Table 7.4</vt:lpstr>
      <vt:lpstr>Table 7.5</vt:lpstr>
      <vt:lpstr>Table 7.6</vt:lpstr>
      <vt:lpstr>Table 7.7</vt:lpstr>
      <vt:lpstr>Table 7.8</vt:lpstr>
      <vt:lpstr>Table 7.9</vt:lpstr>
      <vt:lpstr>Table 7.10</vt:lpstr>
      <vt:lpstr>Table 7.11</vt:lpstr>
      <vt:lpstr>Table 7.12</vt:lpstr>
    </vt:vector>
  </TitlesOfParts>
  <Company>Investintech.com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A2E_Engine</dc:creator>
  <cp:lastModifiedBy>Tharindi NKN</cp:lastModifiedBy>
  <cp:lastPrinted>2023-12-08T04:16:55Z</cp:lastPrinted>
  <dcterms:created xsi:type="dcterms:W3CDTF">2023-11-30T00:39:35Z</dcterms:created>
  <dcterms:modified xsi:type="dcterms:W3CDTF">2026-08-18T09:54:43Z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3c4ab6a-b8f9-4a41-a9e3-9d9b3c522aed_Enabled">
    <vt:lpwstr>true</vt:lpwstr>
  </property>
  <property fmtid="{D5CDD505-2E9C-101B-9397-08002B2CF9AE}" pid="3" name="MSIP_Label_83c4ab6a-b8f9-4a41-a9e3-9d9b3c522aed_SetDate">
    <vt:lpwstr>2024-06-25T06:09:22Z</vt:lpwstr>
  </property>
  <property fmtid="{D5CDD505-2E9C-101B-9397-08002B2CF9AE}" pid="4" name="MSIP_Label_83c4ab6a-b8f9-4a41-a9e3-9d9b3c522aed_Method">
    <vt:lpwstr>Standard</vt:lpwstr>
  </property>
  <property fmtid="{D5CDD505-2E9C-101B-9397-08002B2CF9AE}" pid="5" name="MSIP_Label_83c4ab6a-b8f9-4a41-a9e3-9d9b3c522aed_Name">
    <vt:lpwstr>83c4ab6a-b8f9-4a41-a9e3-9d9b3c522aed</vt:lpwstr>
  </property>
  <property fmtid="{D5CDD505-2E9C-101B-9397-08002B2CF9AE}" pid="6" name="MSIP_Label_83c4ab6a-b8f9-4a41-a9e3-9d9b3c522aed_SiteId">
    <vt:lpwstr>deb56736-e31c-4f83-a094-a8aee555a992</vt:lpwstr>
  </property>
  <property fmtid="{D5CDD505-2E9C-101B-9397-08002B2CF9AE}" pid="7" name="MSIP_Label_83c4ab6a-b8f9-4a41-a9e3-9d9b3c522aed_ActionId">
    <vt:lpwstr>50603595-ce4d-4305-8307-475a7b300acb</vt:lpwstr>
  </property>
  <property fmtid="{D5CDD505-2E9C-101B-9397-08002B2CF9AE}" pid="8" name="MSIP_Label_83c4ab6a-b8f9-4a41-a9e3-9d9b3c522aed_ContentBits">
    <vt:lpwstr>1</vt:lpwstr>
  </property>
</Properties>
</file>