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Sec. 5\"/>
    </mc:Choice>
  </mc:AlternateContent>
  <xr:revisionPtr revIDLastSave="0" documentId="13_ncr:1_{5E0C29B7-5635-45AC-B01E-16C9172B2A94}" xr6:coauthVersionLast="47" xr6:coauthVersionMax="47" xr10:uidLastSave="{00000000-0000-0000-0000-000000000000}"/>
  <bookViews>
    <workbookView xWindow="-120" yWindow="-120" windowWidth="29040" windowHeight="15720" tabRatio="830" activeTab="7" xr2:uid="{00000000-000D-0000-FFFF-FFFF00000000}"/>
  </bookViews>
  <sheets>
    <sheet name="Contents" sheetId="17" r:id="rId1"/>
    <sheet name="Table 5.1" sheetId="11" r:id="rId2"/>
    <sheet name="Table 5.2 " sheetId="12" r:id="rId3"/>
    <sheet name="Table 5.3" sheetId="13" r:id="rId4"/>
    <sheet name="Table 5.4 " sheetId="14" r:id="rId5"/>
    <sheet name="Table 5.5 " sheetId="15" r:id="rId6"/>
    <sheet name="Table 5.6" sheetId="16" r:id="rId7"/>
    <sheet name="Table 5.7" sheetId="3" r:id="rId8"/>
    <sheet name="Table 5.8" sheetId="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4" i="2" l="1"/>
  <c r="G106" i="2"/>
  <c r="K114" i="2"/>
  <c r="J114" i="2"/>
  <c r="I114" i="2"/>
  <c r="H114" i="2"/>
  <c r="H113" i="2"/>
  <c r="G114" i="2"/>
  <c r="F114" i="2"/>
  <c r="E114" i="2"/>
  <c r="E113" i="2"/>
  <c r="D115" i="2"/>
  <c r="D114" i="2"/>
  <c r="C114" i="2"/>
  <c r="C95" i="2"/>
  <c r="C113" i="2"/>
  <c r="C105" i="2"/>
  <c r="L59" i="2"/>
  <c r="L58" i="2"/>
  <c r="L57" i="2"/>
  <c r="L48" i="2"/>
  <c r="L44" i="2"/>
  <c r="L55" i="2"/>
  <c r="L54" i="2"/>
  <c r="L53" i="2"/>
  <c r="D59" i="2"/>
  <c r="E59" i="2"/>
  <c r="F59" i="2"/>
  <c r="G59" i="2"/>
  <c r="H59" i="2"/>
  <c r="I59" i="2"/>
  <c r="J59" i="2"/>
  <c r="K59" i="2"/>
  <c r="C59" i="2"/>
  <c r="D55" i="2"/>
  <c r="E55" i="2"/>
  <c r="F55" i="2"/>
  <c r="G55" i="2"/>
  <c r="H55" i="2"/>
  <c r="I55" i="2"/>
  <c r="J55" i="2"/>
  <c r="K55" i="2"/>
  <c r="C55" i="2"/>
  <c r="C50" i="2"/>
  <c r="F115" i="2" l="1"/>
  <c r="G115" i="2"/>
  <c r="J115" i="2"/>
  <c r="C115" i="2"/>
  <c r="K104" i="2"/>
  <c r="K106" i="2" s="1"/>
  <c r="D113" i="2"/>
  <c r="F113" i="2"/>
  <c r="G113" i="2"/>
  <c r="H115" i="2"/>
  <c r="I113" i="2"/>
  <c r="I115" i="2" s="1"/>
  <c r="J113" i="2"/>
  <c r="K113" i="2"/>
  <c r="K115" i="2" s="1"/>
  <c r="C104" i="2"/>
  <c r="C106" i="2" s="1"/>
  <c r="L103" i="2"/>
  <c r="L109" i="2"/>
  <c r="L110" i="2"/>
  <c r="L111" i="2"/>
  <c r="L112" i="2"/>
  <c r="L108" i="2"/>
  <c r="L102" i="2"/>
  <c r="G95" i="2"/>
  <c r="H95" i="2"/>
  <c r="L94" i="2"/>
  <c r="K37" i="2"/>
  <c r="C35" i="2"/>
  <c r="C37" i="2" s="1"/>
  <c r="K105" i="2"/>
  <c r="J105" i="2"/>
  <c r="I105" i="2"/>
  <c r="H105" i="2"/>
  <c r="G105" i="2"/>
  <c r="F105" i="2"/>
  <c r="E105" i="2"/>
  <c r="D105" i="2"/>
  <c r="J104" i="2"/>
  <c r="F104" i="2"/>
  <c r="D104" i="2"/>
  <c r="K99" i="2"/>
  <c r="I99" i="2"/>
  <c r="I104" i="2" s="1"/>
  <c r="I106" i="2" s="1"/>
  <c r="H99" i="2"/>
  <c r="H104" i="2" s="1"/>
  <c r="E99" i="2"/>
  <c r="E104" i="2" s="1"/>
  <c r="C99" i="2"/>
  <c r="L100" i="2"/>
  <c r="L101" i="2"/>
  <c r="K50" i="2"/>
  <c r="J50" i="2"/>
  <c r="I50" i="2"/>
  <c r="H50" i="2"/>
  <c r="G50" i="2"/>
  <c r="F50" i="2"/>
  <c r="E50" i="2"/>
  <c r="D50" i="2"/>
  <c r="L49" i="2"/>
  <c r="L50" i="2" s="1"/>
  <c r="L45" i="2"/>
  <c r="L46" i="2" s="1"/>
  <c r="D46" i="2"/>
  <c r="E46" i="2"/>
  <c r="F46" i="2"/>
  <c r="G46" i="2"/>
  <c r="H46" i="2"/>
  <c r="I46" i="2"/>
  <c r="J46" i="2"/>
  <c r="K46" i="2"/>
  <c r="C46" i="2"/>
  <c r="L91" i="2"/>
  <c r="L92" i="2"/>
  <c r="L93" i="2"/>
  <c r="K96" i="2"/>
  <c r="J96" i="2"/>
  <c r="I96" i="2"/>
  <c r="H96" i="2"/>
  <c r="G96" i="2"/>
  <c r="F96" i="2"/>
  <c r="E96" i="2"/>
  <c r="D96" i="2"/>
  <c r="C96" i="2"/>
  <c r="D95" i="2"/>
  <c r="E95" i="2"/>
  <c r="F95" i="2"/>
  <c r="I95" i="2"/>
  <c r="J95" i="2"/>
  <c r="K95" i="2"/>
  <c r="L90" i="2"/>
  <c r="L40" i="2"/>
  <c r="L39" i="2"/>
  <c r="D41" i="2"/>
  <c r="E41" i="2"/>
  <c r="F41" i="2"/>
  <c r="G41" i="2"/>
  <c r="H41" i="2"/>
  <c r="I41" i="2"/>
  <c r="J41" i="2"/>
  <c r="K41" i="2"/>
  <c r="C41" i="2"/>
  <c r="L36" i="2"/>
  <c r="D37" i="2"/>
  <c r="E37" i="2"/>
  <c r="F37" i="2"/>
  <c r="G37" i="2"/>
  <c r="H37" i="2"/>
  <c r="I37" i="2"/>
  <c r="J37" i="2"/>
  <c r="D106" i="2" l="1"/>
  <c r="L104" i="2"/>
  <c r="L113" i="2"/>
  <c r="L115" i="2" s="1"/>
  <c r="E115" i="2"/>
  <c r="E106" i="2"/>
  <c r="H106" i="2"/>
  <c r="F106" i="2"/>
  <c r="J106" i="2"/>
  <c r="L105" i="2"/>
  <c r="L35" i="2"/>
  <c r="L37" i="2" s="1"/>
  <c r="L99" i="2"/>
  <c r="D97" i="2"/>
  <c r="H97" i="2"/>
  <c r="E97" i="2"/>
  <c r="F97" i="2"/>
  <c r="L96" i="2"/>
  <c r="C97" i="2"/>
  <c r="J97" i="2"/>
  <c r="K97" i="2"/>
  <c r="L41" i="2"/>
  <c r="I97" i="2"/>
  <c r="L95" i="2"/>
  <c r="G97" i="2"/>
  <c r="L106" i="2" l="1"/>
  <c r="L97" i="2"/>
</calcChain>
</file>

<file path=xl/sharedStrings.xml><?xml version="1.0" encoding="utf-8"?>
<sst xmlns="http://schemas.openxmlformats.org/spreadsheetml/2006/main" count="701" uniqueCount="307">
  <si>
    <t>Rs. mn</t>
  </si>
  <si>
    <r>
      <rPr>
        <sz val="11"/>
        <color rgb="FF231F20"/>
        <rFont val="Calibri"/>
        <family val="2"/>
        <scheme val="minor"/>
      </rPr>
      <t>Item</t>
    </r>
  </si>
  <si>
    <t>n.a. - not available</t>
  </si>
  <si>
    <r>
      <rPr>
        <b/>
        <sz val="11"/>
        <color rgb="FFDC1E35"/>
        <rFont val="Calibri"/>
        <family val="2"/>
        <scheme val="minor"/>
      </rPr>
      <t>Consolidated Budget</t>
    </r>
    <r>
      <rPr>
        <b/>
        <vertAlign val="superscript"/>
        <sz val="11"/>
        <color rgb="FFDC1E35"/>
        <rFont val="Calibri"/>
        <family val="2"/>
        <scheme val="minor"/>
      </rPr>
      <t>(a)</t>
    </r>
  </si>
  <si>
    <r>
      <rPr>
        <sz val="11"/>
        <color rgb="FF231F20"/>
        <rFont val="Calibri"/>
        <family val="2"/>
        <scheme val="minor"/>
      </rPr>
      <t>2019</t>
    </r>
    <r>
      <rPr>
        <vertAlign val="superscript"/>
        <sz val="11"/>
        <color rgb="FF231F20"/>
        <rFont val="Calibri"/>
        <family val="2"/>
        <scheme val="minor"/>
      </rPr>
      <t>(b)</t>
    </r>
  </si>
  <si>
    <r>
      <rPr>
        <b/>
        <sz val="11"/>
        <color rgb="FFDC1E35"/>
        <rFont val="Calibri"/>
        <family val="2"/>
        <scheme val="minor"/>
      </rPr>
      <t>Revenue and Expenditure of Provincial Councils</t>
    </r>
    <r>
      <rPr>
        <b/>
        <vertAlign val="superscript"/>
        <sz val="11"/>
        <color rgb="FFDC1E35"/>
        <rFont val="Calibri"/>
        <family val="2"/>
        <scheme val="minor"/>
      </rPr>
      <t>(a)</t>
    </r>
  </si>
  <si>
    <r>
      <rPr>
        <sz val="11"/>
        <color rgb="FF231F20"/>
        <rFont val="Calibri"/>
        <family val="2"/>
        <scheme val="minor"/>
      </rPr>
      <t>Western</t>
    </r>
  </si>
  <si>
    <r>
      <rPr>
        <sz val="11"/>
        <color rgb="FF231F20"/>
        <rFont val="Calibri"/>
        <family val="2"/>
        <scheme val="minor"/>
      </rPr>
      <t>Central</t>
    </r>
  </si>
  <si>
    <r>
      <rPr>
        <sz val="11"/>
        <color rgb="FF231F20"/>
        <rFont val="Calibri"/>
        <family val="2"/>
        <scheme val="minor"/>
      </rPr>
      <t>Southern</t>
    </r>
  </si>
  <si>
    <r>
      <rPr>
        <sz val="11"/>
        <color rgb="FF231F20"/>
        <rFont val="Calibri"/>
        <family val="2"/>
        <scheme val="minor"/>
      </rPr>
      <t>Northern</t>
    </r>
  </si>
  <si>
    <r>
      <rPr>
        <sz val="11"/>
        <color rgb="FF231F20"/>
        <rFont val="Calibri"/>
        <family val="2"/>
        <scheme val="minor"/>
      </rPr>
      <t>Eastern</t>
    </r>
  </si>
  <si>
    <r>
      <rPr>
        <sz val="11"/>
        <color rgb="FF231F20"/>
        <rFont val="Calibri"/>
        <family val="2"/>
        <scheme val="minor"/>
      </rPr>
      <t>North Western</t>
    </r>
  </si>
  <si>
    <r>
      <rPr>
        <sz val="11"/>
        <color rgb="FF231F20"/>
        <rFont val="Calibri"/>
        <family val="2"/>
        <scheme val="minor"/>
      </rPr>
      <t>North Central</t>
    </r>
  </si>
  <si>
    <r>
      <rPr>
        <sz val="11"/>
        <color rgb="FF231F20"/>
        <rFont val="Calibri"/>
        <family val="2"/>
        <scheme val="minor"/>
      </rPr>
      <t>Uva</t>
    </r>
  </si>
  <si>
    <r>
      <rPr>
        <sz val="11"/>
        <color rgb="FF231F20"/>
        <rFont val="Calibri"/>
        <family val="2"/>
        <scheme val="minor"/>
      </rPr>
      <t>Total</t>
    </r>
  </si>
  <si>
    <t>… Negligible</t>
  </si>
  <si>
    <t>Outstanding Public Debt</t>
  </si>
  <si>
    <t>Sabaragamuwa</t>
  </si>
  <si>
    <t>Property Income</t>
  </si>
  <si>
    <t>Total Expenditure                                       </t>
  </si>
  <si>
    <t>Total Revenue and Grants                             </t>
  </si>
  <si>
    <t>Analysis of Revenue Collection                         </t>
  </si>
  <si>
    <t>Acquisition of Fixed Assets</t>
  </si>
  <si>
    <t>-</t>
  </si>
  <si>
    <r>
      <t>2019</t>
    </r>
    <r>
      <rPr>
        <vertAlign val="superscript"/>
        <sz val="11"/>
        <color rgb="FF000000"/>
        <rFont val="Calibri"/>
        <family val="2"/>
        <scheme val="minor"/>
      </rPr>
      <t>(a)</t>
    </r>
  </si>
  <si>
    <t>By Instruments</t>
  </si>
  <si>
    <t>Rupee Loans</t>
  </si>
  <si>
    <t>Central Bank Advances</t>
  </si>
  <si>
    <t>Total</t>
  </si>
  <si>
    <t>Banking Sector (Excluding Licensed Specialised Banks)</t>
  </si>
  <si>
    <t>Central Bank</t>
  </si>
  <si>
    <t>Commercial Banks</t>
  </si>
  <si>
    <t>Non-Bank Sector</t>
  </si>
  <si>
    <t>Licensed Specialised Banks</t>
  </si>
  <si>
    <t>Licensed Finance Companies</t>
  </si>
  <si>
    <t>Insurance companies</t>
  </si>
  <si>
    <t>Local Individual</t>
  </si>
  <si>
    <r>
      <t>2022</t>
    </r>
    <r>
      <rPr>
        <vertAlign val="superscript"/>
        <sz val="11"/>
        <color rgb="FF231F20"/>
        <rFont val="Calibri"/>
        <family val="2"/>
        <scheme val="minor"/>
      </rPr>
      <t>(b)</t>
    </r>
  </si>
  <si>
    <t>2022 </t>
  </si>
  <si>
    <r>
      <t>2023</t>
    </r>
    <r>
      <rPr>
        <vertAlign val="superscript"/>
        <sz val="11"/>
        <color rgb="FF231F20"/>
        <rFont val="Calibri"/>
        <family val="2"/>
        <scheme val="minor"/>
      </rPr>
      <t>(a)</t>
    </r>
  </si>
  <si>
    <t>Year 2022</t>
  </si>
  <si>
    <t>Central Bank of Sri Lanka</t>
  </si>
  <si>
    <t>n.a.</t>
  </si>
  <si>
    <t>–</t>
  </si>
  <si>
    <t>Petroleum</t>
  </si>
  <si>
    <t>Motor Vehicle and Other</t>
  </si>
  <si>
    <t>(a)</t>
  </si>
  <si>
    <t>(b)</t>
  </si>
  <si>
    <t>(c)</t>
  </si>
  <si>
    <t>(d)</t>
  </si>
  <si>
    <t>(e)</t>
  </si>
  <si>
    <t>(f)</t>
  </si>
  <si>
    <t>(g)</t>
  </si>
  <si>
    <t>(h)</t>
  </si>
  <si>
    <t>(i)</t>
  </si>
  <si>
    <t>Provisional</t>
  </si>
  <si>
    <t>Includes Capital Gain Tax (CGT)</t>
  </si>
  <si>
    <t>According to the Ministry of Finance, the fiscal sector statistics of 2019 have been restated as announced in the Budget Speech for 2020.</t>
  </si>
  <si>
    <t>Sources:    </t>
  </si>
  <si>
    <t xml:space="preserve">Source:   </t>
  </si>
  <si>
    <t>Excludes Treasury bills held by non resident investors</t>
  </si>
  <si>
    <t>Represents ISB outstanding owned by the Licensed Commercial Banks</t>
  </si>
  <si>
    <t>(j)</t>
  </si>
  <si>
    <t>Includes the holdings of EPF, ETF, pension funds, provident funds, etc.</t>
  </si>
  <si>
    <t>(k)</t>
  </si>
  <si>
    <t>Includes the holdings of government authorities, government departments, Ministries, etc.</t>
  </si>
  <si>
    <t>(l)</t>
  </si>
  <si>
    <t>Includes the holdings of societies, clubs, associations, etc.</t>
  </si>
  <si>
    <t>(m)</t>
  </si>
  <si>
    <t>Includes securities holdings under Repurchase agreements for which absolute ownership could not be established</t>
  </si>
  <si>
    <t>(n)</t>
  </si>
  <si>
    <t xml:space="preserve">Sources:  </t>
  </si>
  <si>
    <t>According to the Ministry of Finance, the fiscal sector statistics of 2019 have been restated as announced in the Budget Speech for 2020</t>
  </si>
  <si>
    <t>Revised</t>
  </si>
  <si>
    <t>Excludes any transactions related to the Domestic Debt Optimisation (DDO) program</t>
  </si>
  <si>
    <t>Sources:  </t>
  </si>
  <si>
    <t>From December 2022 onwards, several outstanding project loans which were previously classified under the Ceylon Electricity Board, Airport and Aviation Services Ltd. and Sri Lanka Ports Authority were absorbed into central government debt.</t>
  </si>
  <si>
    <t>Data from 2022 includes outstanding balance of the government guaranteed foreign currency debt of the Ceylon Petroleum Corporation that was absorbed into central government debt.</t>
  </si>
  <si>
    <t>Compilation of public guaranteed debt is based on data received from Ministry of Finance, Economic Stabilisation and National Policies as of 29 Feb 2024.</t>
  </si>
  <si>
    <t>Includes central government, provincial councils and local governments fiscal operations.</t>
  </si>
  <si>
    <t>Includes only central government and provincial councils data as local government data are not available.</t>
  </si>
  <si>
    <r>
      <rPr>
        <b/>
        <sz val="10"/>
        <color rgb="FFDC1E35"/>
        <rFont val="Calibri"/>
        <family val="2"/>
        <scheme val="minor"/>
      </rPr>
      <t>Revenue and Grants</t>
    </r>
  </si>
  <si>
    <r>
      <rPr>
        <b/>
        <sz val="10"/>
        <color rgb="FF231F20"/>
        <rFont val="Calibri"/>
        <family val="2"/>
        <scheme val="minor"/>
      </rPr>
      <t>Revenue</t>
    </r>
  </si>
  <si>
    <r>
      <rPr>
        <b/>
        <sz val="10"/>
        <color rgb="FF231F20"/>
        <rFont val="Calibri"/>
        <family val="2"/>
        <scheme val="minor"/>
      </rPr>
      <t>Tax Revenue</t>
    </r>
  </si>
  <si>
    <r>
      <rPr>
        <sz val="10"/>
        <color rgb="FF231F20"/>
        <rFont val="Calibri"/>
        <family val="2"/>
        <scheme val="minor"/>
      </rPr>
      <t>Income Tax</t>
    </r>
  </si>
  <si>
    <r>
      <rPr>
        <sz val="10"/>
        <color rgb="FF231F20"/>
        <rFont val="Calibri"/>
        <family val="2"/>
        <scheme val="minor"/>
      </rPr>
      <t>Taxes on Goods and Services</t>
    </r>
  </si>
  <si>
    <r>
      <rPr>
        <sz val="10"/>
        <color rgb="FF231F20"/>
        <rFont val="Calibri"/>
        <family val="2"/>
        <scheme val="minor"/>
      </rPr>
      <t>Taxes on International Trade</t>
    </r>
  </si>
  <si>
    <r>
      <rPr>
        <sz val="10"/>
        <color rgb="FF231F20"/>
        <rFont val="Calibri"/>
        <family val="2"/>
        <scheme val="minor"/>
      </rPr>
      <t>Other</t>
    </r>
  </si>
  <si>
    <r>
      <rPr>
        <b/>
        <sz val="10"/>
        <color rgb="FF231F20"/>
        <rFont val="Calibri"/>
        <family val="2"/>
        <scheme val="minor"/>
      </rPr>
      <t>Non-Tax Revenue</t>
    </r>
  </si>
  <si>
    <r>
      <rPr>
        <sz val="10"/>
        <color rgb="FF231F20"/>
        <rFont val="Calibri"/>
        <family val="2"/>
        <scheme val="minor"/>
      </rPr>
      <t>Fees and Charges</t>
    </r>
  </si>
  <si>
    <r>
      <rPr>
        <b/>
        <sz val="10"/>
        <color rgb="FF231F20"/>
        <rFont val="Calibri"/>
        <family val="2"/>
        <scheme val="minor"/>
      </rPr>
      <t>Grants</t>
    </r>
  </si>
  <si>
    <r>
      <rPr>
        <b/>
        <sz val="10"/>
        <color rgb="FFDC1E35"/>
        <rFont val="Calibri"/>
        <family val="2"/>
        <scheme val="minor"/>
      </rPr>
      <t>Expenditure and Net Lending</t>
    </r>
  </si>
  <si>
    <r>
      <rPr>
        <b/>
        <sz val="10"/>
        <color rgb="FF231F20"/>
        <rFont val="Calibri"/>
        <family val="2"/>
        <scheme val="minor"/>
      </rPr>
      <t>Recurrent Expenditure</t>
    </r>
  </si>
  <si>
    <r>
      <rPr>
        <sz val="10"/>
        <color rgb="FF231F20"/>
        <rFont val="Calibri"/>
        <family val="2"/>
        <scheme val="minor"/>
      </rPr>
      <t>Expenditure on Goods and Services</t>
    </r>
  </si>
  <si>
    <r>
      <rPr>
        <sz val="10"/>
        <color rgb="FF231F20"/>
        <rFont val="Calibri"/>
        <family val="2"/>
        <scheme val="minor"/>
      </rPr>
      <t>o/w ; Salaries and Wages</t>
    </r>
  </si>
  <si>
    <r>
      <rPr>
        <sz val="10"/>
        <color rgb="FF231F20"/>
        <rFont val="Calibri"/>
        <family val="2"/>
        <scheme val="minor"/>
      </rPr>
      <t>Interest Payments</t>
    </r>
  </si>
  <si>
    <r>
      <rPr>
        <sz val="10"/>
        <color rgb="FF231F20"/>
        <rFont val="Calibri"/>
        <family val="2"/>
        <scheme val="minor"/>
      </rPr>
      <t>Domestic</t>
    </r>
  </si>
  <si>
    <r>
      <rPr>
        <sz val="10"/>
        <color rgb="FF231F20"/>
        <rFont val="Calibri"/>
        <family val="2"/>
        <scheme val="minor"/>
      </rPr>
      <t>Foreign</t>
    </r>
  </si>
  <si>
    <r>
      <rPr>
        <sz val="10"/>
        <color rgb="FF231F20"/>
        <rFont val="Calibri"/>
        <family val="2"/>
        <scheme val="minor"/>
      </rPr>
      <t>Transfer Payments</t>
    </r>
  </si>
  <si>
    <r>
      <rPr>
        <b/>
        <sz val="10"/>
        <color rgb="FF231F20"/>
        <rFont val="Calibri"/>
        <family val="2"/>
        <scheme val="minor"/>
      </rPr>
      <t>Capital Expenditure</t>
    </r>
  </si>
  <si>
    <r>
      <rPr>
        <sz val="10"/>
        <color rgb="FF231F20"/>
        <rFont val="Calibri"/>
        <family val="2"/>
        <scheme val="minor"/>
      </rPr>
      <t>Capital Transfers</t>
    </r>
  </si>
  <si>
    <r>
      <rPr>
        <b/>
        <sz val="10"/>
        <color rgb="FF231F20"/>
        <rFont val="Calibri"/>
        <family val="2"/>
        <scheme val="minor"/>
      </rPr>
      <t>Lending minus Repayments</t>
    </r>
  </si>
  <si>
    <r>
      <rPr>
        <b/>
        <sz val="10"/>
        <color rgb="FFDC1E35"/>
        <rFont val="Calibri"/>
        <family val="2"/>
        <scheme val="minor"/>
      </rPr>
      <t>Current Account Surplus (+) / Deficit (-)</t>
    </r>
  </si>
  <si>
    <r>
      <rPr>
        <b/>
        <sz val="10"/>
        <color rgb="FFDC1E35"/>
        <rFont val="Calibri"/>
        <family val="2"/>
        <scheme val="minor"/>
      </rPr>
      <t>Overall Budget Surplus (+) / Deficit (-)</t>
    </r>
  </si>
  <si>
    <r>
      <rPr>
        <b/>
        <sz val="10"/>
        <color rgb="FFDC1E35"/>
        <rFont val="Calibri"/>
        <family val="2"/>
        <scheme val="minor"/>
      </rPr>
      <t>Total Financing</t>
    </r>
  </si>
  <si>
    <r>
      <rPr>
        <sz val="10"/>
        <color rgb="FF231F20"/>
        <rFont val="Calibri"/>
        <family val="2"/>
        <scheme val="minor"/>
      </rPr>
      <t>Foreign Financing</t>
    </r>
  </si>
  <si>
    <r>
      <rPr>
        <sz val="10"/>
        <color rgb="FF231F20"/>
        <rFont val="Calibri"/>
        <family val="2"/>
        <scheme val="minor"/>
      </rPr>
      <t>Domestic Financing</t>
    </r>
  </si>
  <si>
    <r>
      <rPr>
        <sz val="10"/>
        <color rgb="FF231F20"/>
        <rFont val="Calibri"/>
        <family val="2"/>
        <scheme val="minor"/>
      </rPr>
      <t>Revenue and Grants</t>
    </r>
  </si>
  <si>
    <r>
      <rPr>
        <sz val="10"/>
        <color rgb="FF231F20"/>
        <rFont val="Calibri"/>
        <family val="2"/>
        <scheme val="minor"/>
      </rPr>
      <t>Total Expenditure and Net Lending</t>
    </r>
  </si>
  <si>
    <r>
      <rPr>
        <sz val="10"/>
        <color rgb="FF231F20"/>
        <rFont val="Calibri"/>
        <family val="2"/>
        <scheme val="minor"/>
      </rPr>
      <t>Recurrent Expenditure</t>
    </r>
  </si>
  <si>
    <r>
      <rPr>
        <sz val="10"/>
        <color rgb="FF231F20"/>
        <rFont val="Calibri"/>
        <family val="2"/>
        <scheme val="minor"/>
      </rPr>
      <t>Current Account Surplus (+) / Deficit (-)</t>
    </r>
  </si>
  <si>
    <r>
      <rPr>
        <sz val="10"/>
        <color rgb="FF231F20"/>
        <rFont val="Calibri"/>
        <family val="2"/>
        <scheme val="minor"/>
      </rPr>
      <t>Overall Budget Surplus (+) / Deficit (-)</t>
    </r>
  </si>
  <si>
    <r>
      <rPr>
        <sz val="10"/>
        <color rgb="FF231F20"/>
        <rFont val="Calibri"/>
        <family val="2"/>
        <scheme val="minor"/>
      </rPr>
      <t>Receipts</t>
    </r>
  </si>
  <si>
    <r>
      <rPr>
        <b/>
        <sz val="10"/>
        <color rgb="FFDC1E35"/>
        <rFont val="Calibri"/>
        <family val="2"/>
        <scheme val="minor"/>
      </rPr>
      <t>Year 2020</t>
    </r>
  </si>
  <si>
    <r>
      <rPr>
        <sz val="10"/>
        <color rgb="FF231F20"/>
        <rFont val="Calibri"/>
        <family val="2"/>
        <scheme val="minor"/>
      </rPr>
      <t>Grant from the Central Govt.</t>
    </r>
  </si>
  <si>
    <r>
      <rPr>
        <sz val="10"/>
        <color rgb="FF231F20"/>
        <rFont val="Calibri"/>
        <family val="2"/>
        <scheme val="minor"/>
      </rPr>
      <t>Revenue</t>
    </r>
  </si>
  <si>
    <r>
      <rPr>
        <b/>
        <sz val="10"/>
        <color rgb="FF231F20"/>
        <rFont val="Calibri"/>
        <family val="2"/>
        <scheme val="minor"/>
      </rPr>
      <t>Total</t>
    </r>
  </si>
  <si>
    <r>
      <rPr>
        <sz val="10"/>
        <color rgb="FF231F20"/>
        <rFont val="Calibri"/>
        <family val="2"/>
        <scheme val="minor"/>
      </rPr>
      <t>Expenditure</t>
    </r>
  </si>
  <si>
    <r>
      <rPr>
        <sz val="10"/>
        <color rgb="FF231F20"/>
        <rFont val="Calibri"/>
        <family val="2"/>
        <scheme val="minor"/>
      </rPr>
      <t>Recurrent</t>
    </r>
  </si>
  <si>
    <r>
      <rPr>
        <sz val="10"/>
        <color rgb="FF231F20"/>
        <rFont val="Calibri"/>
        <family val="2"/>
        <scheme val="minor"/>
      </rPr>
      <t xml:space="preserve">Capital Expenditure </t>
    </r>
    <r>
      <rPr>
        <vertAlign val="superscript"/>
        <sz val="10"/>
        <color rgb="FF231F20"/>
        <rFont val="Calibri"/>
        <family val="2"/>
        <scheme val="minor"/>
      </rPr>
      <t>(b)</t>
    </r>
  </si>
  <si>
    <r>
      <rPr>
        <b/>
        <sz val="10"/>
        <color rgb="FFDC1E35"/>
        <rFont val="Calibri"/>
        <family val="2"/>
        <scheme val="minor"/>
      </rPr>
      <t>Year 2021</t>
    </r>
  </si>
  <si>
    <r>
      <rPr>
        <sz val="10"/>
        <color rgb="FF231F20"/>
        <rFont val="Calibri"/>
        <family val="2"/>
        <scheme val="minor"/>
      </rPr>
      <t>Turnover Tax</t>
    </r>
  </si>
  <si>
    <r>
      <rPr>
        <sz val="10"/>
        <color rgb="FF231F20"/>
        <rFont val="Calibri"/>
        <family val="2"/>
        <scheme val="minor"/>
      </rPr>
      <t>–</t>
    </r>
  </si>
  <si>
    <r>
      <rPr>
        <sz val="10"/>
        <color rgb="FF231F20"/>
        <rFont val="Calibri"/>
        <family val="2"/>
        <scheme val="minor"/>
      </rPr>
      <t>...</t>
    </r>
  </si>
  <si>
    <r>
      <rPr>
        <sz val="10"/>
        <color rgb="FF231F20"/>
        <rFont val="Calibri"/>
        <family val="2"/>
        <scheme val="minor"/>
      </rPr>
      <t xml:space="preserve">Excise Duty on Liquor </t>
    </r>
    <r>
      <rPr>
        <vertAlign val="superscript"/>
        <sz val="10"/>
        <color rgb="FF231F20"/>
        <rFont val="Calibri"/>
        <family val="2"/>
        <scheme val="minor"/>
      </rPr>
      <t>(d)</t>
    </r>
  </si>
  <si>
    <r>
      <rPr>
        <sz val="10"/>
        <color rgb="FF231F20"/>
        <rFont val="Calibri"/>
        <family val="2"/>
        <scheme val="minor"/>
      </rPr>
      <t>Licence Fee – Vehicles</t>
    </r>
  </si>
  <si>
    <r>
      <rPr>
        <sz val="10"/>
        <color rgb="FF231F20"/>
        <rFont val="Calibri"/>
        <family val="2"/>
        <scheme val="minor"/>
      </rPr>
      <t>Licence Fee – Others</t>
    </r>
  </si>
  <si>
    <r>
      <rPr>
        <sz val="10"/>
        <color rgb="FF231F20"/>
        <rFont val="Calibri"/>
        <family val="2"/>
        <scheme val="minor"/>
      </rPr>
      <t xml:space="preserve">Other </t>
    </r>
    <r>
      <rPr>
        <vertAlign val="superscript"/>
        <sz val="10"/>
        <color rgb="FF231F20"/>
        <rFont val="Calibri"/>
        <family val="2"/>
        <scheme val="minor"/>
      </rPr>
      <t>(e)</t>
    </r>
  </si>
  <si>
    <r>
      <rPr>
        <b/>
        <sz val="10"/>
        <color rgb="FF231F20"/>
        <rFont val="Calibri"/>
        <family val="2"/>
        <scheme val="minor"/>
      </rPr>
      <t>Sub Total</t>
    </r>
  </si>
  <si>
    <r>
      <rPr>
        <sz val="10"/>
        <color rgb="FF231F20"/>
        <rFont val="Calibri"/>
        <family val="2"/>
        <scheme val="minor"/>
      </rPr>
      <t xml:space="preserve">Stamp Duty </t>
    </r>
    <r>
      <rPr>
        <vertAlign val="superscript"/>
        <sz val="10"/>
        <color rgb="FF231F20"/>
        <rFont val="Calibri"/>
        <family val="2"/>
        <scheme val="minor"/>
      </rPr>
      <t>(f)</t>
    </r>
  </si>
  <si>
    <r>
      <rPr>
        <sz val="10"/>
        <color rgb="FF231F20"/>
        <rFont val="Calibri"/>
        <family val="2"/>
        <scheme val="minor"/>
      </rPr>
      <t>Taxes on Foreign Trade</t>
    </r>
  </si>
  <si>
    <r>
      <rPr>
        <sz val="10"/>
        <color rgb="FF231F20"/>
        <rFont val="Calibri"/>
        <family val="2"/>
        <scheme val="minor"/>
      </rPr>
      <t>Taxes on Domestic Goods and Services</t>
    </r>
  </si>
  <si>
    <r>
      <rPr>
        <sz val="10"/>
        <color rgb="FF231F20"/>
        <rFont val="Calibri"/>
        <family val="2"/>
        <scheme val="minor"/>
      </rPr>
      <t>VAT</t>
    </r>
  </si>
  <si>
    <r>
      <rPr>
        <sz val="10"/>
        <color rgb="FF231F20"/>
        <rFont val="Calibri"/>
        <family val="2"/>
        <scheme val="minor"/>
      </rPr>
      <t>Excise Tax</t>
    </r>
  </si>
  <si>
    <r>
      <rPr>
        <sz val="10"/>
        <color rgb="FF231F20"/>
        <rFont val="Calibri"/>
        <family val="2"/>
        <scheme val="minor"/>
      </rPr>
      <t>Turnover Tax/NBT</t>
    </r>
  </si>
  <si>
    <r>
      <rPr>
        <sz val="10"/>
        <color rgb="FF231F20"/>
        <rFont val="Calibri"/>
        <family val="2"/>
        <scheme val="minor"/>
      </rPr>
      <t>Licence Fees</t>
    </r>
  </si>
  <si>
    <r>
      <rPr>
        <sz val="10"/>
        <color rgb="FF231F20"/>
        <rFont val="Calibri"/>
        <family val="2"/>
        <scheme val="minor"/>
      </rPr>
      <t>Taxes on Net Income and Profits</t>
    </r>
  </si>
  <si>
    <r>
      <rPr>
        <sz val="10"/>
        <color rgb="FF231F20"/>
        <rFont val="Calibri"/>
        <family val="2"/>
        <scheme val="minor"/>
      </rPr>
      <t>Stamp Duty</t>
    </r>
  </si>
  <si>
    <r>
      <rPr>
        <sz val="10"/>
        <color rgb="FF231F20"/>
        <rFont val="Calibri"/>
        <family val="2"/>
        <scheme val="minor"/>
      </rPr>
      <t>Fees and Administration Charges</t>
    </r>
  </si>
  <si>
    <r>
      <rPr>
        <sz val="10"/>
        <color rgb="FF231F20"/>
        <rFont val="Calibri"/>
        <family val="2"/>
        <scheme val="minor"/>
      </rPr>
      <t>Personal Emoluments</t>
    </r>
  </si>
  <si>
    <r>
      <rPr>
        <sz val="10"/>
        <color rgb="FF231F20"/>
        <rFont val="Calibri"/>
        <family val="2"/>
        <scheme val="minor"/>
      </rPr>
      <t>Other Purchases of Goods and Services</t>
    </r>
  </si>
  <si>
    <r>
      <rPr>
        <sz val="10"/>
        <color rgb="FF231F20"/>
        <rFont val="Calibri"/>
        <family val="2"/>
        <scheme val="minor"/>
      </rPr>
      <t>Adjustment for arrears as per the Ministry of Finance</t>
    </r>
  </si>
  <si>
    <r>
      <rPr>
        <sz val="10"/>
        <color rgb="FF231F20"/>
        <rFont val="Calibri"/>
        <family val="2"/>
        <scheme val="minor"/>
      </rPr>
      <t>Acquisition of Fixed Capital Assets</t>
    </r>
  </si>
  <si>
    <r>
      <rPr>
        <b/>
        <sz val="10"/>
        <color rgb="FF231F20"/>
        <rFont val="Calibri"/>
        <family val="2"/>
        <scheme val="minor"/>
      </rPr>
      <t>Lending Minus Repayments</t>
    </r>
  </si>
  <si>
    <r>
      <rPr>
        <b/>
        <sz val="10"/>
        <color rgb="FFDC1E35"/>
        <rFont val="Calibri"/>
        <family val="2"/>
        <scheme val="minor"/>
      </rPr>
      <t>Consolidated Fiscal Balance</t>
    </r>
  </si>
  <si>
    <r>
      <rPr>
        <sz val="10"/>
        <color rgb="FF231F20"/>
        <rFont val="Calibri"/>
        <family val="2"/>
        <scheme val="minor"/>
      </rPr>
      <t>Tax Revenue</t>
    </r>
  </si>
  <si>
    <r>
      <rPr>
        <sz val="10"/>
        <color rgb="FF231F20"/>
        <rFont val="Calibri"/>
        <family val="2"/>
        <scheme val="minor"/>
      </rPr>
      <t>Non Tax Revenue</t>
    </r>
  </si>
  <si>
    <r>
      <rPr>
        <sz val="10"/>
        <color rgb="FF231F20"/>
        <rFont val="Calibri"/>
        <family val="2"/>
        <scheme val="minor"/>
      </rPr>
      <t>Grants</t>
    </r>
  </si>
  <si>
    <r>
      <rPr>
        <sz val="10"/>
        <color rgb="FF231F20"/>
        <rFont val="Calibri"/>
        <family val="2"/>
        <scheme val="minor"/>
      </rPr>
      <t>Capital Expenditure</t>
    </r>
  </si>
  <si>
    <r>
      <rPr>
        <sz val="10"/>
        <color rgb="FF231F20"/>
        <rFont val="Calibri"/>
        <family val="2"/>
        <scheme val="minor"/>
      </rPr>
      <t>Lending Minus Repayments</t>
    </r>
  </si>
  <si>
    <r>
      <rPr>
        <sz val="10"/>
        <color rgb="FF231F20"/>
        <rFont val="Calibri"/>
        <family val="2"/>
        <scheme val="minor"/>
      </rPr>
      <t>Airport &amp; Aviation Services (Sri Lanka) Ltd.</t>
    </r>
  </si>
  <si>
    <r>
      <rPr>
        <sz val="10"/>
        <color rgb="FF231F20"/>
        <rFont val="Calibri"/>
        <family val="2"/>
        <scheme val="minor"/>
      </rPr>
      <t>Ceylon Electricity Board</t>
    </r>
  </si>
  <si>
    <r>
      <rPr>
        <sz val="10"/>
        <color rgb="FF231F20"/>
        <rFont val="Calibri"/>
        <family val="2"/>
        <scheme val="minor"/>
      </rPr>
      <t>Sri Lanka Ports Authority</t>
    </r>
  </si>
  <si>
    <r>
      <rPr>
        <sz val="10"/>
        <color rgb="FF231F20"/>
        <rFont val="Calibri"/>
        <family val="2"/>
        <scheme val="minor"/>
      </rPr>
      <t>Bank of Ceylon &amp; People's Bank</t>
    </r>
  </si>
  <si>
    <r>
      <t>Ceylon Petroleum Corporation</t>
    </r>
    <r>
      <rPr>
        <vertAlign val="superscript"/>
        <sz val="10"/>
        <color rgb="FF000000"/>
        <rFont val="Calibri"/>
        <family val="2"/>
        <scheme val="minor"/>
      </rPr>
      <t>(c)</t>
    </r>
  </si>
  <si>
    <r>
      <rPr>
        <sz val="10"/>
        <color rgb="FF231F20"/>
        <rFont val="Calibri"/>
        <family val="2"/>
        <scheme val="minor"/>
      </rPr>
      <t>Ceylon Shipping Corporation Ltd.</t>
    </r>
  </si>
  <si>
    <r>
      <rPr>
        <sz val="10"/>
        <color rgb="FF231F20"/>
        <rFont val="Calibri"/>
        <family val="2"/>
        <scheme val="minor"/>
      </rPr>
      <t>General Sir John Kotelawala Defence University</t>
    </r>
  </si>
  <si>
    <r>
      <rPr>
        <sz val="10"/>
        <color rgb="FF231F20"/>
        <rFont val="Calibri"/>
        <family val="2"/>
        <scheme val="minor"/>
      </rPr>
      <t>National Water Supply &amp; Drainage Board</t>
    </r>
  </si>
  <si>
    <r>
      <rPr>
        <sz val="10"/>
        <color rgb="FF231F20"/>
        <rFont val="Calibri"/>
        <family val="2"/>
        <scheme val="minor"/>
      </rPr>
      <t>Paddy Marketing Board</t>
    </r>
  </si>
  <si>
    <r>
      <rPr>
        <sz val="10"/>
        <color rgb="FF231F20"/>
        <rFont val="Calibri"/>
        <family val="2"/>
        <scheme val="minor"/>
      </rPr>
      <t>Road Development Authority</t>
    </r>
  </si>
  <si>
    <r>
      <rPr>
        <sz val="10"/>
        <color rgb="FF231F20"/>
        <rFont val="Calibri"/>
        <family val="2"/>
        <scheme val="minor"/>
      </rPr>
      <t>Other Corporations</t>
    </r>
  </si>
  <si>
    <r>
      <rPr>
        <b/>
        <sz val="10"/>
        <color rgb="FFDC1E35"/>
        <rFont val="Calibri"/>
        <family val="2"/>
        <scheme val="minor"/>
      </rPr>
      <t>Public debt</t>
    </r>
  </si>
  <si>
    <r>
      <t>Outstanding Balance of Foreign Project Loans Received by SOBEs without Public Guarantee</t>
    </r>
    <r>
      <rPr>
        <vertAlign val="superscript"/>
        <sz val="10"/>
        <color rgb="FF000000"/>
        <rFont val="Calibri"/>
        <family val="2"/>
        <scheme val="minor"/>
      </rPr>
      <t>(b)</t>
    </r>
    <r>
      <rPr>
        <sz val="10"/>
        <color rgb="FF000000"/>
        <rFont val="Calibri"/>
        <family val="2"/>
        <scheme val="minor"/>
      </rPr>
      <t xml:space="preserve">
</t>
    </r>
  </si>
  <si>
    <r>
      <rPr>
        <b/>
        <sz val="10"/>
        <color rgb="FF231F20"/>
        <rFont val="Calibri"/>
        <family val="2"/>
        <scheme val="minor"/>
      </rPr>
      <t>Public debt</t>
    </r>
  </si>
  <si>
    <r>
      <rPr>
        <b/>
        <sz val="10"/>
        <color rgb="FFDC1E35"/>
        <rFont val="Calibri"/>
        <family val="2"/>
        <scheme val="minor"/>
      </rPr>
      <t>Amortisation Payments</t>
    </r>
  </si>
  <si>
    <r>
      <rPr>
        <sz val="10"/>
        <color rgb="FF231F20"/>
        <rFont val="Calibri"/>
        <family val="2"/>
        <scheme val="minor"/>
      </rPr>
      <t>Short Term</t>
    </r>
  </si>
  <si>
    <r>
      <rPr>
        <sz val="10"/>
        <color rgb="FF231F20"/>
        <rFont val="Calibri"/>
        <family val="2"/>
        <scheme val="minor"/>
      </rPr>
      <t>Medium and Long Term</t>
    </r>
  </si>
  <si>
    <r>
      <t>Treasury Bills</t>
    </r>
    <r>
      <rPr>
        <vertAlign val="superscript"/>
        <sz val="10"/>
        <color rgb="FF000000"/>
        <rFont val="Calibri"/>
        <family val="2"/>
        <scheme val="minor"/>
      </rPr>
      <t>(d)</t>
    </r>
  </si>
  <si>
    <r>
      <t>Sri Lanka Development Bonds</t>
    </r>
    <r>
      <rPr>
        <vertAlign val="superscript"/>
        <sz val="10"/>
        <color rgb="FF000000"/>
        <rFont val="Calibri"/>
        <family val="2"/>
        <scheme val="minor"/>
      </rPr>
      <t>(e)</t>
    </r>
  </si>
  <si>
    <r>
      <t>International Sovereign Bonds</t>
    </r>
    <r>
      <rPr>
        <vertAlign val="superscript"/>
        <sz val="10"/>
        <color rgb="FF000000"/>
        <rFont val="Calibri"/>
        <family val="2"/>
        <scheme val="minor"/>
      </rPr>
      <t>(e)(f)</t>
    </r>
  </si>
  <si>
    <r>
      <rPr>
        <sz val="10"/>
        <color rgb="FF231F20"/>
        <rFont val="Calibri"/>
        <family val="2"/>
        <scheme val="minor"/>
      </rPr>
      <t>Salaries and Wages</t>
    </r>
  </si>
  <si>
    <r>
      <rPr>
        <sz val="10"/>
        <color rgb="FF231F20"/>
        <rFont val="Calibri"/>
        <family val="2"/>
        <scheme val="minor"/>
      </rPr>
      <t>Civil Administration</t>
    </r>
  </si>
  <si>
    <r>
      <rPr>
        <sz val="10"/>
        <color rgb="FF231F20"/>
        <rFont val="Calibri"/>
        <family val="2"/>
        <scheme val="minor"/>
      </rPr>
      <t>Defence</t>
    </r>
  </si>
  <si>
    <r>
      <rPr>
        <sz val="10"/>
        <color rgb="FF231F20"/>
        <rFont val="Calibri"/>
        <family val="2"/>
        <scheme val="minor"/>
      </rPr>
      <t>Households</t>
    </r>
  </si>
  <si>
    <r>
      <rPr>
        <sz val="10"/>
        <color rgb="FF231F20"/>
        <rFont val="Calibri"/>
        <family val="2"/>
        <scheme val="minor"/>
      </rPr>
      <t>Non-financial Public Enterprises</t>
    </r>
  </si>
  <si>
    <r>
      <rPr>
        <sz val="10"/>
        <color rgb="FF231F20"/>
        <rFont val="Calibri"/>
        <family val="2"/>
        <scheme val="minor"/>
      </rPr>
      <t>Institutions and Other</t>
    </r>
  </si>
  <si>
    <r>
      <rPr>
        <b/>
        <sz val="10"/>
        <color rgb="FFDC1E35"/>
        <rFont val="Calibri"/>
        <family val="2"/>
        <scheme val="minor"/>
      </rPr>
      <t>Capital Expenditure</t>
    </r>
  </si>
  <si>
    <r>
      <rPr>
        <sz val="10"/>
        <color rgb="FF231F20"/>
        <rFont val="Calibri"/>
        <family val="2"/>
        <scheme val="minor"/>
      </rPr>
      <t>Public Institutions</t>
    </r>
  </si>
  <si>
    <r>
      <rPr>
        <sz val="10"/>
        <color rgb="FF231F20"/>
        <rFont val="Calibri"/>
        <family val="2"/>
        <scheme val="minor"/>
      </rPr>
      <t>Sub National Governments</t>
    </r>
  </si>
  <si>
    <r>
      <rPr>
        <b/>
        <sz val="10"/>
        <color rgb="FFDC1E35"/>
        <rFont val="Calibri"/>
        <family val="2"/>
        <scheme val="minor"/>
      </rPr>
      <t>Lending Minus Repayments</t>
    </r>
  </si>
  <si>
    <r>
      <rPr>
        <sz val="10"/>
        <color rgb="FF231F20"/>
        <rFont val="Calibri"/>
        <family val="2"/>
        <scheme val="minor"/>
      </rPr>
      <t>Net Lending through Advance Accounts</t>
    </r>
  </si>
  <si>
    <r>
      <rPr>
        <sz val="10"/>
        <color rgb="FF231F20"/>
        <rFont val="Calibri"/>
        <family val="2"/>
        <scheme val="minor"/>
      </rPr>
      <t>Lending to Public Enterprises</t>
    </r>
  </si>
  <si>
    <r>
      <rPr>
        <sz val="10"/>
        <color rgb="FF231F20"/>
        <rFont val="Calibri"/>
        <family val="2"/>
        <scheme val="minor"/>
      </rPr>
      <t>Loan Repayments in Public Enterprises</t>
    </r>
  </si>
  <si>
    <r>
      <rPr>
        <sz val="10"/>
        <color rgb="FF231F20"/>
        <rFont val="Calibri"/>
        <family val="2"/>
        <scheme val="minor"/>
      </rPr>
      <t>Import Duty</t>
    </r>
  </si>
  <si>
    <r>
      <rPr>
        <sz val="10"/>
        <color rgb="FF231F20"/>
        <rFont val="Calibri"/>
        <family val="2"/>
        <scheme val="minor"/>
      </rPr>
      <t>Imports</t>
    </r>
  </si>
  <si>
    <r>
      <rPr>
        <sz val="10"/>
        <color rgb="FF231F20"/>
        <rFont val="Calibri"/>
        <family val="2"/>
        <scheme val="minor"/>
      </rPr>
      <t>Liquor</t>
    </r>
  </si>
  <si>
    <r>
      <rPr>
        <sz val="10"/>
        <color rgb="FF231F20"/>
        <rFont val="Calibri"/>
        <family val="2"/>
        <scheme val="minor"/>
      </rPr>
      <t>Tobacco / Cigarettes</t>
    </r>
  </si>
  <si>
    <r>
      <rPr>
        <sz val="10"/>
        <color rgb="FF231F20"/>
        <rFont val="Calibri"/>
        <family val="2"/>
        <scheme val="minor"/>
      </rPr>
      <t>Corporate</t>
    </r>
  </si>
  <si>
    <r>
      <rPr>
        <sz val="10"/>
        <color rgb="FF231F20"/>
        <rFont val="Calibri"/>
        <family val="2"/>
        <scheme val="minor"/>
      </rPr>
      <t>Non-Corporate</t>
    </r>
  </si>
  <si>
    <r>
      <rPr>
        <sz val="10"/>
        <color rgb="FF231F20"/>
        <rFont val="Calibri"/>
        <family val="2"/>
        <scheme val="minor"/>
      </rPr>
      <t>Taxes on Interest</t>
    </r>
  </si>
  <si>
    <r>
      <rPr>
        <b/>
        <sz val="10"/>
        <color rgb="FFDC1E35"/>
        <rFont val="Calibri"/>
        <family val="2"/>
        <scheme val="minor"/>
      </rPr>
      <t>Non-Tax Revenue</t>
    </r>
  </si>
  <si>
    <r>
      <rPr>
        <sz val="10"/>
        <color rgb="FF231F20"/>
        <rFont val="Calibri"/>
        <family val="2"/>
        <scheme val="minor"/>
      </rPr>
      <t>Property Income</t>
    </r>
  </si>
  <si>
    <r>
      <rPr>
        <sz val="10"/>
        <color rgb="FF231F20"/>
        <rFont val="Calibri"/>
        <family val="2"/>
        <scheme val="minor"/>
      </rPr>
      <t>Rent</t>
    </r>
  </si>
  <si>
    <r>
      <rPr>
        <sz val="10"/>
        <color rgb="FF231F20"/>
        <rFont val="Calibri"/>
        <family val="2"/>
        <scheme val="minor"/>
      </rPr>
      <t>Interest</t>
    </r>
  </si>
  <si>
    <r>
      <rPr>
        <sz val="10"/>
        <color rgb="FF231F20"/>
        <rFont val="Calibri"/>
        <family val="2"/>
        <scheme val="minor"/>
      </rPr>
      <t>Profits and Dividends</t>
    </r>
  </si>
  <si>
    <r>
      <rPr>
        <sz val="10"/>
        <color rgb="FF231F20"/>
        <rFont val="Calibri"/>
        <family val="2"/>
        <scheme val="minor"/>
      </rPr>
      <t>National Lotteries Board and Other Transfers</t>
    </r>
  </si>
  <si>
    <r>
      <rPr>
        <sz val="10"/>
        <color rgb="FF231F20"/>
        <rFont val="Calibri"/>
        <family val="2"/>
        <scheme val="minor"/>
      </rPr>
      <t>Central Bank Profit Transfers</t>
    </r>
  </si>
  <si>
    <r>
      <rPr>
        <sz val="10"/>
        <color rgb="FF231F20"/>
        <rFont val="Calibri"/>
        <family val="2"/>
        <scheme val="minor"/>
      </rPr>
      <t>Social Security Contributions</t>
    </r>
  </si>
  <si>
    <t>05. GOVERNMENT FINANCE</t>
  </si>
  <si>
    <t>TABLE 5.1</t>
  </si>
  <si>
    <t>TABLE 5.3</t>
  </si>
  <si>
    <t>TABLE 5.4</t>
  </si>
  <si>
    <t>TABLE 5.5</t>
  </si>
  <si>
    <t>TABLE 5.6</t>
  </si>
  <si>
    <t>TABLE 5.7</t>
  </si>
  <si>
    <t>TABLE 5.8</t>
  </si>
  <si>
    <r>
      <rPr>
        <b/>
        <sz val="10"/>
        <color rgb="FFDC1E35"/>
        <rFont val="Calibri"/>
        <family val="2"/>
        <scheme val="minor"/>
      </rPr>
      <t>Debt Service Payments</t>
    </r>
  </si>
  <si>
    <r>
      <rPr>
        <b/>
        <sz val="10"/>
        <color rgb="FFDC1E35"/>
        <rFont val="Calibri"/>
        <family val="2"/>
        <scheme val="minor"/>
      </rPr>
      <t>Tax Revenue</t>
    </r>
  </si>
  <si>
    <t>As at end December</t>
  </si>
  <si>
    <t>Includes Criteria Based Grant (CBG) and Project Specific Development Grants (PSDG)</t>
  </si>
  <si>
    <t>Including Licence Fee – Liquor</t>
  </si>
  <si>
    <t>Including profit and dividends</t>
  </si>
  <si>
    <t>Including those transferred by the Central Government</t>
  </si>
  <si>
    <t>From December 2022 onwards, several outstanding project loans which were previously classified under Ceylon Electricity Board, Airport and Aviation Services Ltd. and Sri Lanka Ports Authority were absorbed into central government debt.</t>
  </si>
  <si>
    <r>
      <t>Superannuation Funds</t>
    </r>
    <r>
      <rPr>
        <vertAlign val="superscript"/>
        <sz val="10"/>
        <color rgb="FF000000"/>
        <rFont val="Calibri"/>
        <family val="2"/>
        <scheme val="minor"/>
      </rPr>
      <t>(k)</t>
    </r>
  </si>
  <si>
    <r>
      <t>Government Institutes, Funds and State Owned Enterprises</t>
    </r>
    <r>
      <rPr>
        <vertAlign val="superscript"/>
        <sz val="10"/>
        <color rgb="FF000000"/>
        <rFont val="Calibri"/>
        <family val="2"/>
        <scheme val="minor"/>
      </rPr>
      <t>(l)</t>
    </r>
  </si>
  <si>
    <r>
      <t>Other</t>
    </r>
    <r>
      <rPr>
        <vertAlign val="superscript"/>
        <sz val="10"/>
        <color rgb="FF000000"/>
        <rFont val="Calibri"/>
        <family val="2"/>
        <scheme val="minor"/>
      </rPr>
      <t>(m)</t>
    </r>
  </si>
  <si>
    <t xml:space="preserve">Includes the holdings of Standalone Primary Dealers, leasing companies, private companies, mutual funds, etc. </t>
  </si>
  <si>
    <t>(o)</t>
  </si>
  <si>
    <t xml:space="preserve">Central Bank of Sri Lanka </t>
  </si>
  <si>
    <r>
      <t>Total Outstanding Central Government Debt</t>
    </r>
    <r>
      <rPr>
        <b/>
        <vertAlign val="superscript"/>
        <sz val="10"/>
        <color rgb="FFDC1E35"/>
        <rFont val="Calibri"/>
        <family val="2"/>
        <scheme val="minor"/>
      </rPr>
      <t>(b)(c)</t>
    </r>
  </si>
  <si>
    <t>Recurrent Expenditure</t>
  </si>
  <si>
    <t>Total Revenue and Grants</t>
  </si>
  <si>
    <r>
      <t xml:space="preserve">Domestic </t>
    </r>
    <r>
      <rPr>
        <vertAlign val="superscript"/>
        <sz val="10"/>
        <color rgb="FF231F20"/>
        <rFont val="Calibri"/>
        <family val="2"/>
        <scheme val="minor"/>
      </rPr>
      <t>(e)(f)</t>
    </r>
  </si>
  <si>
    <r>
      <rPr>
        <sz val="10"/>
        <color rgb="FF231F20"/>
        <rFont val="Calibri"/>
        <family val="2"/>
        <scheme val="minor"/>
      </rPr>
      <t xml:space="preserve">Foreign </t>
    </r>
    <r>
      <rPr>
        <vertAlign val="superscript"/>
        <sz val="10"/>
        <color rgb="FF231F20"/>
        <rFont val="Calibri"/>
        <family val="2"/>
        <scheme val="minor"/>
      </rPr>
      <t>(g)(h)(i)</t>
    </r>
  </si>
  <si>
    <r>
      <t>As a percentage of GDP</t>
    </r>
    <r>
      <rPr>
        <vertAlign val="superscript"/>
        <sz val="10"/>
        <color rgb="FF000000"/>
        <rFont val="Calibri"/>
        <family val="2"/>
        <scheme val="minor"/>
      </rPr>
      <t>(j)</t>
    </r>
  </si>
  <si>
    <t>Economic Classification of Government Revenue</t>
  </si>
  <si>
    <r>
      <t>2019</t>
    </r>
    <r>
      <rPr>
        <vertAlign val="superscript"/>
        <sz val="11"/>
        <color rgb="FF231F20"/>
        <rFont val="Calibri"/>
        <family val="2"/>
        <scheme val="minor"/>
      </rPr>
      <t>(a)</t>
    </r>
  </si>
  <si>
    <t>PAL / RIDL / SCL / Other</t>
  </si>
  <si>
    <r>
      <t>Stamp Duty / Cess Levy / SRL / NBT / NSL/ TL</t>
    </r>
    <r>
      <rPr>
        <vertAlign val="superscript"/>
        <sz val="10"/>
        <color rgb="FF000000"/>
        <rFont val="Calibri"/>
        <family val="2"/>
        <scheme val="minor"/>
      </rPr>
      <t xml:space="preserve"> </t>
    </r>
  </si>
  <si>
    <t>Note : Ports and Airports Development Levy (PAL), Regional Infrastructure Development Levy (RIDL), Special Commodity Levy (SCL), Value Added Tax (VAT), Social Security Contribution Levy (SSCL), Social Responsibility Levy (SRL), Nation Building Tax (NBT), National Security Levy (NSL) and Telecommunications Levy (TL)</t>
  </si>
  <si>
    <t>Economic Classification of Government Expenditure and Lending Minus Repayments</t>
  </si>
  <si>
    <r>
      <t>2024</t>
    </r>
    <r>
      <rPr>
        <vertAlign val="superscript"/>
        <sz val="11"/>
        <color rgb="FF000000"/>
        <rFont val="Calibri"/>
        <family val="2"/>
        <scheme val="minor"/>
      </rPr>
      <t>(b)(c)</t>
    </r>
  </si>
  <si>
    <r>
      <t>Treasury Bonds</t>
    </r>
    <r>
      <rPr>
        <vertAlign val="superscript"/>
        <sz val="10"/>
        <color rgb="FF000000"/>
        <rFont val="Calibri"/>
        <family val="2"/>
        <scheme val="minor"/>
      </rPr>
      <t>(d)</t>
    </r>
  </si>
  <si>
    <r>
      <t>Other</t>
    </r>
    <r>
      <rPr>
        <vertAlign val="superscript"/>
        <sz val="10"/>
        <color rgb="FF000000"/>
        <rFont val="Calibri"/>
        <family val="2"/>
        <scheme val="minor"/>
      </rPr>
      <t>(g)</t>
    </r>
  </si>
  <si>
    <r>
      <t>By Ownership</t>
    </r>
    <r>
      <rPr>
        <b/>
        <vertAlign val="superscript"/>
        <sz val="10"/>
        <color rgb="FFDC1E35"/>
        <rFont val="Calibri"/>
        <family val="2"/>
        <scheme val="minor"/>
      </rPr>
      <t xml:space="preserve"> (h)(i)</t>
    </r>
  </si>
  <si>
    <r>
      <t>2023</t>
    </r>
    <r>
      <rPr>
        <vertAlign val="superscript"/>
        <sz val="11"/>
        <color rgb="FF000000"/>
        <rFont val="Calibri"/>
        <family val="2"/>
        <scheme val="minor"/>
      </rPr>
      <t>(a)(b)</t>
    </r>
  </si>
  <si>
    <t xml:space="preserve"> - </t>
  </si>
  <si>
    <t>Year 2023</t>
  </si>
  <si>
    <t>Revenue and Expenditure</t>
  </si>
  <si>
    <t>Table Name</t>
  </si>
  <si>
    <t>Table/ Sheet no.</t>
  </si>
  <si>
    <t>Revenue and Expenditure of Provincial Councils</t>
  </si>
  <si>
    <t>Consolidated Budget</t>
  </si>
  <si>
    <t>Central Government Debt Service Payments</t>
  </si>
  <si>
    <t>Central Government Domestic Debt (as at end year)</t>
  </si>
  <si>
    <r>
      <t>Central Government Domestic Debt (as at end year)</t>
    </r>
    <r>
      <rPr>
        <b/>
        <vertAlign val="superscript"/>
        <sz val="11"/>
        <color rgb="FFDC1E35"/>
        <rFont val="Calibri"/>
        <family val="2"/>
        <scheme val="minor"/>
      </rPr>
      <t xml:space="preserve"> (a)</t>
    </r>
  </si>
  <si>
    <t xml:space="preserve">The outstanding central government debt excludes several debt service payments that became overdue after 12 April 2022, the date of which the Interim Policy regarding the servicing of Sri Lanka’s external public debt was announced by the Ministry of Finance, Planning and Economic Development. These debt service payments comprise of overdue interest payments of affected debt which are deemed to be capitalised as per the Interim Policy. 	</t>
  </si>
  <si>
    <t>Ministry of Finance, Planning and Economic Development</t>
  </si>
  <si>
    <t>Licence  Taxes, SSCL and Other</t>
  </si>
  <si>
    <r>
      <rPr>
        <sz val="10"/>
        <color rgb="FF231F20"/>
        <rFont val="Calibri"/>
        <family val="2"/>
        <scheme val="minor"/>
      </rPr>
      <t>Taxes on Net Income and Profits</t>
    </r>
    <r>
      <rPr>
        <vertAlign val="superscript"/>
        <sz val="10"/>
        <rFont val="Calibri"/>
        <family val="2"/>
        <scheme val="minor"/>
      </rPr>
      <t>(c)</t>
    </r>
  </si>
  <si>
    <t xml:space="preserve">Based on the GDP estimates released on 18 March 2025 by the Department of Census and Statistics  </t>
  </si>
  <si>
    <t xml:space="preserve">2023 figures have been revised based on GDP estimates (base year 2015) of the Department of Census and Statistics released on 18 March 2025 </t>
  </si>
  <si>
    <t>TABLE 5.2</t>
  </si>
  <si>
    <t>Adjustment for arrears on capital expenditure as per the Ministry of Finance</t>
  </si>
  <si>
    <t>Lanka Coal Company (Pvt) Ltd.</t>
  </si>
  <si>
    <t>Adjustment for arrears on total expenditure as per the Ministry of Finance</t>
  </si>
  <si>
    <t>Summary of Fiscal Operations (Economic Classification)</t>
  </si>
  <si>
    <r>
      <t xml:space="preserve">Outstanding Central Government Debt </t>
    </r>
    <r>
      <rPr>
        <b/>
        <vertAlign val="superscript"/>
        <sz val="10"/>
        <color rgb="FFDC1E35"/>
        <rFont val="Calibri"/>
        <family val="2"/>
        <scheme val="minor"/>
      </rPr>
      <t>(c)(d)</t>
    </r>
  </si>
  <si>
    <t>Note: With the establishment of the Public Debt Management Office (PDMO) under the Ministry of Finance (MOF), the responsibility for recording and publishing Sri Lanka’s public debt now falls under the PDMO, as mandated by the provisions of the Public Debt Management Act, No. 33 of 2024. Accordingly, the Quarterly Statistical Debt Bulletin, published by the PDMO, serves as the official source for debt statistics. The Central Bank compiles and present this table based on data received from the MOF, to ensure the data continuity.</t>
  </si>
  <si>
    <t xml:space="preserve">As per the guidelines of compiling government debt statistics based on the Public Sector Debt Statistics Framework published by the IMF, non resident holdings of outstanding SLDBs have been classified under foreign debt and resident holdings of outstanding ISBs of the Sri Lankan Government have been classified under domestic debt. Further, debt statistics are presented on net basis (net of deposits).		</t>
  </si>
  <si>
    <t>Foreign loan debt statistics and classification of foreign debt are prepared based on the data sourced from the CS-DRMS maintained by the Ministry of Finance, Planning and Economic Development. The data for 2024 and 2025 are extracted on 27 February 2025 and 06 March 2026.</t>
  </si>
  <si>
    <t>The 2024 and 2025 data reflect the impact of external debt restructuring</t>
  </si>
  <si>
    <t>Based on the GDP estimates released on 17 March 2026 by the Department of Census and Statistics        </t>
  </si>
  <si>
    <r>
      <t>2025</t>
    </r>
    <r>
      <rPr>
        <vertAlign val="superscript"/>
        <sz val="11"/>
        <color rgb="FF000000"/>
        <rFont val="Calibri"/>
        <family val="2"/>
        <scheme val="minor"/>
      </rPr>
      <t>(b)</t>
    </r>
  </si>
  <si>
    <t>261,089(c)</t>
  </si>
  <si>
    <t>214,819(c)</t>
  </si>
  <si>
    <t>Other</t>
  </si>
  <si>
    <t>Domestic Dollar Bonds</t>
  </si>
  <si>
    <r>
      <t>Corporates</t>
    </r>
    <r>
      <rPr>
        <vertAlign val="superscript"/>
        <sz val="10"/>
        <color rgb="FF000000"/>
        <rFont val="Calibri"/>
        <family val="2"/>
        <scheme val="minor"/>
      </rPr>
      <t>(j)</t>
    </r>
  </si>
  <si>
    <r>
      <t>Repurchase Transaction allocations</t>
    </r>
    <r>
      <rPr>
        <vertAlign val="superscript"/>
        <sz val="10"/>
        <color rgb="FF000000"/>
        <rFont val="Calibri"/>
        <family val="2"/>
        <scheme val="minor"/>
      </rPr>
      <t>(i)(n)(o)</t>
    </r>
  </si>
  <si>
    <t>As per the guidelines of compiling government debt statistics based on the Public Sector Debt Statistics Framework published by the IMF, non resident holdings of outstanding SLDBs have been classified under foreign debt and resident holdings of outstanding ISBs of the Sri Lankan Government have been classified under domestic debt. Further, debt statistics are presented on net basis (net of deposits).</t>
  </si>
  <si>
    <t>The outstanding central government debt excludes several debt service payments that became overdue after 12 April 2022, the date of which the Interim Policy regarding the servicing of Sri Lanka’s external public debt was announced by the Ministry of Finance, Planning and Economic Development. These debt service payments comprise of overdue interest payments of affected debt which are deemed to be capitalised as per the Interim Policy.</t>
  </si>
  <si>
    <t>Several interest payments that fell overdue after the debt standstill may not be included in the outstanding balance for 2022 since recording of these debt service payments in the debt recording systems is not yet finalised. From 2023 onwards, this no longer applies to SLDBs. Further, as of end 2025, external debt restructuring has been largely completed, except for a small remaining portion.</t>
  </si>
  <si>
    <t>The composition of domestic debt held by the banking and non banking sectors was revised from 2016 due to the adjustment for holdings of SLDBs of businesses and individuals.</t>
  </si>
  <si>
    <t xml:space="preserve">From 2022 onwards, holdings under repurchase transactions with respect to Open Market Operations, have been allocated to the respective Licensed Commercial Bank or Standalone Primary Dealers. </t>
  </si>
  <si>
    <r>
      <t>2023</t>
    </r>
    <r>
      <rPr>
        <vertAlign val="superscript"/>
        <sz val="11"/>
        <color rgb="FF000000"/>
        <rFont val="Calibri"/>
        <family val="2"/>
        <scheme val="minor"/>
      </rPr>
      <t>(b)</t>
    </r>
  </si>
  <si>
    <r>
      <t>2025</t>
    </r>
    <r>
      <rPr>
        <vertAlign val="superscript"/>
        <sz val="11"/>
        <color rgb="FF000000"/>
        <rFont val="Calibri"/>
        <family val="2"/>
        <scheme val="minor"/>
      </rPr>
      <t>(b)(c)</t>
    </r>
  </si>
  <si>
    <t>Interest Payments</t>
  </si>
  <si>
    <t>Note: With the establishment of the Public Debt Management Office (PDMO) under the Ministry of Finance, Planning and Economic Development (MOF), the responsibility for recording and publishing Sri Lanka’s public debt is under the purview of the PDMO, as mandated by the provisions of the Public Debt Management Act, No. 33 of 2024. Accordingly, users are advised to refer PDMO/MoF to obtain necessary information.</t>
  </si>
  <si>
    <t>Note:  With the establishment of the Public Debt Management Office (PDMO) under the Ministry of Finance, Planning and Economic Development (MOF), the responsibility for recording and publishing Sri Lanka’s public debt is under the purview of the PDMO, as mandated by the provisions of the Public Debt Management Act, No. 33 of 2024. Accordingly, users are advised to refer information published by PDMO.</t>
  </si>
  <si>
    <t>Grants</t>
  </si>
  <si>
    <t>Taxes on Foreign Trade</t>
  </si>
  <si>
    <t>Consolidated Fiscal Balance</t>
  </si>
  <si>
    <r>
      <t>2023</t>
    </r>
    <r>
      <rPr>
        <vertAlign val="superscript"/>
        <sz val="11"/>
        <color rgb="FF000000"/>
        <rFont val="Calibri"/>
        <family val="2"/>
        <scheme val="minor"/>
      </rPr>
      <t xml:space="preserve"> (c)</t>
    </r>
  </si>
  <si>
    <r>
      <t>2024</t>
    </r>
    <r>
      <rPr>
        <vertAlign val="superscript"/>
        <sz val="11"/>
        <color rgb="FF000000"/>
        <rFont val="Calibri"/>
        <family val="2"/>
        <scheme val="minor"/>
      </rPr>
      <t xml:space="preserve"> (c)(d)</t>
    </r>
  </si>
  <si>
    <t>Excludes Government securities held by non resident investors</t>
  </si>
  <si>
    <t xml:space="preserve"> According to the Ministry of Finance, the fiscal sector statistics of 2019 have been restated as announced in the Budget Speech for 2020.</t>
  </si>
  <si>
    <t>Institution wise classification was revised from the Annual Report 2022 based on records of the Central Depository System System and the data for 2021 have been revised accordingly.</t>
  </si>
  <si>
    <t>Total Revenue             </t>
  </si>
  <si>
    <t>Total Expenditure          </t>
  </si>
  <si>
    <t>Interest, Profits and Dividends</t>
  </si>
  <si>
    <r>
      <rPr>
        <b/>
        <sz val="10"/>
        <color rgb="FFDC1E35"/>
        <rFont val="Calibri"/>
        <family val="2"/>
        <scheme val="minor"/>
      </rPr>
      <t>as a percentage of GDP</t>
    </r>
    <r>
      <rPr>
        <b/>
        <vertAlign val="superscript"/>
        <sz val="10"/>
        <color rgb="FFDC1E35"/>
        <rFont val="Calibri"/>
        <family val="2"/>
        <scheme val="minor"/>
      </rPr>
      <t>(e)(f)</t>
    </r>
  </si>
  <si>
    <t>Year 2024</t>
  </si>
  <si>
    <r>
      <t>Year 2025</t>
    </r>
    <r>
      <rPr>
        <b/>
        <vertAlign val="superscript"/>
        <sz val="10"/>
        <color rgb="FFDC1E35"/>
        <rFont val="Calibri"/>
        <family val="2"/>
        <scheme val="minor"/>
      </rPr>
      <t>(c)</t>
    </r>
  </si>
  <si>
    <t>Turnover Tax</t>
  </si>
  <si>
    <r>
      <rPr>
        <sz val="10"/>
        <color rgb="FF231F20"/>
        <rFont val="Calibri"/>
        <family val="2"/>
        <scheme val="minor"/>
      </rPr>
      <t>Central Bank Profit Advances</t>
    </r>
    <r>
      <rPr>
        <sz val="10"/>
        <rFont val="Calibri"/>
        <family val="2"/>
        <scheme val="minor"/>
      </rPr>
      <t>/Transfers</t>
    </r>
  </si>
  <si>
    <t>Ministry of Public Administration, Provincial Councils and Local Government</t>
  </si>
  <si>
    <r>
      <t>Outstanding Balance of Foreign Project Loans Received by SOBEs without Public Guarantee</t>
    </r>
    <r>
      <rPr>
        <b/>
        <vertAlign val="superscript"/>
        <sz val="10"/>
        <color rgb="FFDC1E35"/>
        <rFont val="Calibri"/>
        <family val="2"/>
        <scheme val="minor"/>
      </rPr>
      <t xml:space="preserve"> (b)</t>
    </r>
  </si>
  <si>
    <r>
      <t>Public Guaranteed Deb</t>
    </r>
    <r>
      <rPr>
        <b/>
        <vertAlign val="superscript"/>
        <sz val="10"/>
        <color rgb="FFDC1E35"/>
        <rFont val="Calibri"/>
        <family val="2"/>
        <scheme val="minor"/>
      </rPr>
      <t>(d)(e)</t>
    </r>
  </si>
  <si>
    <r>
      <t>as a percentage of GDP</t>
    </r>
    <r>
      <rPr>
        <b/>
        <vertAlign val="superscript"/>
        <sz val="10"/>
        <color rgb="FFDC1E35"/>
        <rFont val="Calibri"/>
        <family val="2"/>
        <scheme val="minor"/>
      </rPr>
      <t>(g)(h)</t>
    </r>
  </si>
  <si>
    <r>
      <t>Public Guaranteed Debt</t>
    </r>
    <r>
      <rPr>
        <vertAlign val="superscript"/>
        <sz val="10"/>
        <color rgb="FF000000"/>
        <rFont val="Calibri"/>
        <family val="2"/>
        <scheme val="minor"/>
      </rPr>
      <t>(d)(h)</t>
    </r>
  </si>
  <si>
    <r>
      <t>SriLankan Airlines Ltd.</t>
    </r>
    <r>
      <rPr>
        <vertAlign val="superscript"/>
        <sz val="10"/>
        <color rgb="FF000000"/>
        <rFont val="Calibri"/>
        <family val="2"/>
        <scheme val="minor"/>
      </rPr>
      <t>(f)</t>
    </r>
  </si>
  <si>
    <t>The daily selling exchange rate as of the end of December 2024 have been used for foreign currency conversion as per the Ministry of Finance.</t>
  </si>
  <si>
    <t>Includes an international bond amounting to USD 175 mn issued by the SriLankan Airlines in June 2014.</t>
  </si>
  <si>
    <r>
      <t>Total Outstanding Central Government Debt</t>
    </r>
    <r>
      <rPr>
        <vertAlign val="superscript"/>
        <sz val="10"/>
        <color rgb="FF000000"/>
        <rFont val="Calibri"/>
        <family val="2"/>
        <scheme val="minor"/>
      </rPr>
      <t>(b)(c)</t>
    </r>
  </si>
  <si>
    <t>Note: Latest information will be updated upon the availability of the data from Ministry of Finance, Planning and Economic Development and Ministry of Public Administration, Provincial Councils and Local Government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</si>
</sst>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164" formatCode="0.0"/>
    <numFmt numFmtId="165" formatCode="#,##0.0_);\(#,##0.0\)"/>
    <numFmt numFmtId="166" formatCode="0.00_);\(0.00\)"/>
    <numFmt numFmtId="167" formatCode="0.0_);\(0.0\)"/>
  </numFmts>
  <fonts count="32" x14ac:knownFonts="1">
    <font>
      <sz val="10"/>
      <color rgb="FF000000"/>
      <name val="Times New Roman"/>
      <charset val="204"/>
    </font>
    <font>
      <sz val="10"/>
      <color rgb="FF000000"/>
      <name val="Calibri"/>
      <family val="2"/>
      <scheme val="minor"/>
    </font>
    <font>
      <b/>
      <sz val="11"/>
      <name val="Calibri"/>
      <family val="2"/>
      <scheme val="minor"/>
    </font>
    <font>
      <b/>
      <sz val="11"/>
      <color rgb="FFDC1E35"/>
      <name val="Calibri"/>
      <family val="2"/>
      <scheme val="minor"/>
    </font>
    <font>
      <sz val="11"/>
      <color rgb="FF231F20"/>
      <name val="Calibri"/>
      <family val="2"/>
      <scheme val="minor"/>
    </font>
    <font>
      <sz val="11"/>
      <color rgb="FF000000"/>
      <name val="Calibri"/>
      <family val="2"/>
      <scheme val="minor"/>
    </font>
    <font>
      <sz val="11"/>
      <name val="Calibri"/>
      <family val="2"/>
      <scheme val="minor"/>
    </font>
    <font>
      <vertAlign val="superscript"/>
      <sz val="11"/>
      <color rgb="FF231F20"/>
      <name val="Calibri"/>
      <family val="2"/>
      <scheme val="minor"/>
    </font>
    <font>
      <b/>
      <vertAlign val="superscript"/>
      <sz val="11"/>
      <color rgb="FFDC1E35"/>
      <name val="Calibri"/>
      <family val="2"/>
      <scheme val="minor"/>
    </font>
    <font>
      <sz val="10"/>
      <color rgb="FF231F20"/>
      <name val="Calibri"/>
      <family val="2"/>
      <scheme val="minor"/>
    </font>
    <font>
      <vertAlign val="superscript"/>
      <sz val="11"/>
      <color rgb="FF000000"/>
      <name val="Calibri"/>
      <family val="2"/>
      <scheme val="minor"/>
    </font>
    <font>
      <sz val="10"/>
      <color theme="6" tint="-0.499984740745262"/>
      <name val="Calibri"/>
      <family val="2"/>
      <scheme val="minor"/>
    </font>
    <font>
      <b/>
      <sz val="11"/>
      <color rgb="FFC00000"/>
      <name val="Calibri"/>
      <family val="2"/>
      <scheme val="minor"/>
    </font>
    <font>
      <i/>
      <sz val="10"/>
      <color rgb="FF000000"/>
      <name val="Calibri"/>
      <family val="2"/>
      <scheme val="minor"/>
    </font>
    <font>
      <b/>
      <sz val="10"/>
      <name val="Calibri"/>
      <family val="2"/>
      <scheme val="minor"/>
    </font>
    <font>
      <b/>
      <sz val="10"/>
      <color rgb="FFDC1E35"/>
      <name val="Calibri"/>
      <family val="2"/>
      <scheme val="minor"/>
    </font>
    <font>
      <b/>
      <sz val="10"/>
      <color rgb="FF231F20"/>
      <name val="Calibri"/>
      <family val="2"/>
      <scheme val="minor"/>
    </font>
    <font>
      <sz val="10"/>
      <name val="Calibri"/>
      <family val="2"/>
      <scheme val="minor"/>
    </font>
    <font>
      <b/>
      <vertAlign val="superscript"/>
      <sz val="10"/>
      <color rgb="FFDC1E35"/>
      <name val="Calibri"/>
      <family val="2"/>
      <scheme val="minor"/>
    </font>
    <font>
      <vertAlign val="superscript"/>
      <sz val="10"/>
      <color rgb="FF231F20"/>
      <name val="Calibri"/>
      <family val="2"/>
      <scheme val="minor"/>
    </font>
    <font>
      <vertAlign val="superscript"/>
      <sz val="10"/>
      <color rgb="FF000000"/>
      <name val="Calibri"/>
      <family val="2"/>
      <scheme val="minor"/>
    </font>
    <font>
      <i/>
      <sz val="10"/>
      <color rgb="FF231F20"/>
      <name val="Calibri"/>
      <family val="2"/>
      <scheme val="minor"/>
    </font>
    <font>
      <b/>
      <sz val="10"/>
      <color rgb="FFC00000"/>
      <name val="Calibri"/>
      <family val="2"/>
      <scheme val="minor"/>
    </font>
    <font>
      <vertAlign val="superscript"/>
      <sz val="10"/>
      <name val="Calibri"/>
      <family val="2"/>
      <scheme val="minor"/>
    </font>
    <font>
      <b/>
      <sz val="12"/>
      <color theme="0"/>
      <name val="Calibri"/>
      <family val="2"/>
      <scheme val="minor"/>
    </font>
    <font>
      <sz val="10"/>
      <color rgb="FF000000"/>
      <name val="Times New Roman"/>
      <family val="1"/>
    </font>
    <font>
      <sz val="8"/>
      <name val="Times New Roman"/>
      <family val="1"/>
    </font>
    <font>
      <u/>
      <sz val="10"/>
      <color theme="10"/>
      <name val="Times New Roman"/>
      <family val="1"/>
    </font>
    <font>
      <b/>
      <u/>
      <sz val="11"/>
      <color theme="10"/>
      <name val="Calibri"/>
      <family val="2"/>
      <scheme val="minor"/>
    </font>
    <font>
      <b/>
      <sz val="11"/>
      <color rgb="FF000000"/>
      <name val="Times New Roman"/>
      <family val="1"/>
    </font>
    <font>
      <sz val="8"/>
      <name val="Times New Roman"/>
      <family val="1"/>
    </font>
    <font>
      <sz val="10"/>
      <name val="Arial"/>
      <family val="2"/>
    </font>
  </fonts>
  <fills count="5">
    <fill>
      <patternFill patternType="none"/>
    </fill>
    <fill>
      <patternFill patternType="gray125"/>
    </fill>
    <fill>
      <patternFill patternType="solid">
        <fgColor theme="6" tint="0.79998168889431442"/>
        <bgColor indexed="64"/>
      </patternFill>
    </fill>
    <fill>
      <patternFill patternType="solid">
        <fgColor rgb="FFEBF1DE"/>
        <bgColor indexed="64"/>
      </patternFill>
    </fill>
    <fill>
      <patternFill patternType="solid">
        <fgColor rgb="FF506129"/>
        <bgColor indexed="64"/>
      </patternFill>
    </fill>
  </fills>
  <borders count="4">
    <border>
      <left/>
      <right/>
      <top/>
      <bottom/>
      <diagonal/>
    </border>
    <border>
      <left/>
      <right/>
      <top style="thin">
        <color rgb="FFDC1E35"/>
      </top>
      <bottom style="thin">
        <color rgb="FFDC1E35"/>
      </bottom>
      <diagonal/>
    </border>
    <border>
      <left/>
      <right/>
      <top style="thin">
        <color rgb="FFDC1E35"/>
      </top>
      <bottom/>
      <diagonal/>
    </border>
    <border>
      <left/>
      <right/>
      <top/>
      <bottom style="thin">
        <color rgb="FFDC1E35"/>
      </bottom>
      <diagonal/>
    </border>
  </borders>
  <cellStyleXfs count="3">
    <xf numFmtId="0" fontId="0" fillId="0" borderId="0"/>
    <xf numFmtId="0" fontId="27" fillId="0" borderId="0" applyNumberFormat="0" applyFill="0" applyBorder="0" applyAlignment="0" applyProtection="0"/>
    <xf numFmtId="0" fontId="31" fillId="0" borderId="0"/>
  </cellStyleXfs>
  <cellXfs count="147">
    <xf numFmtId="0" fontId="0" fillId="0" borderId="0" xfId="0" applyAlignment="1">
      <alignment horizontal="left" vertical="top"/>
    </xf>
    <xf numFmtId="0" fontId="25" fillId="0" borderId="0" xfId="0" applyFont="1" applyAlignment="1" applyProtection="1">
      <alignment horizontal="left" vertical="top"/>
      <protection locked="0"/>
    </xf>
    <xf numFmtId="0" fontId="24" fillId="4" borderId="0" xfId="0" applyFont="1" applyFill="1" applyAlignment="1" applyProtection="1">
      <alignment horizontal="left" vertical="center"/>
      <protection locked="0"/>
    </xf>
    <xf numFmtId="0" fontId="5" fillId="4" borderId="0" xfId="0" applyFont="1" applyFill="1" applyAlignment="1" applyProtection="1">
      <alignment horizontal="left"/>
      <protection locked="0"/>
    </xf>
    <xf numFmtId="0" fontId="24" fillId="4" borderId="0" xfId="0" applyFont="1" applyFill="1" applyAlignment="1" applyProtection="1">
      <alignment horizontal="right" vertical="center"/>
      <protection locked="0"/>
    </xf>
    <xf numFmtId="0" fontId="5" fillId="0" borderId="0" xfId="0" applyFont="1" applyAlignment="1" applyProtection="1">
      <alignment horizontal="left"/>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6" fillId="2" borderId="1" xfId="0" applyFont="1" applyFill="1" applyBorder="1" applyAlignment="1" applyProtection="1">
      <alignment horizontal="center" vertical="center"/>
      <protection locked="0"/>
    </xf>
    <xf numFmtId="1" fontId="4" fillId="2" borderId="1" xfId="0" applyNumberFormat="1" applyFont="1" applyFill="1" applyBorder="1" applyAlignment="1" applyProtection="1">
      <alignment horizontal="center" vertical="center" shrinkToFit="1"/>
      <protection locked="0"/>
    </xf>
    <xf numFmtId="0" fontId="5" fillId="2" borderId="1" xfId="0" applyFont="1" applyFill="1" applyBorder="1" applyAlignment="1" applyProtection="1">
      <alignment horizontal="center" vertical="center"/>
      <protection locked="0"/>
    </xf>
    <xf numFmtId="0" fontId="1" fillId="0" borderId="0" xfId="0" applyFont="1" applyAlignment="1" applyProtection="1">
      <alignment horizontal="left" vertical="top"/>
      <protection locked="0"/>
    </xf>
    <xf numFmtId="0" fontId="14" fillId="0" borderId="1" xfId="0" applyFont="1" applyBorder="1" applyAlignment="1" applyProtection="1">
      <alignment horizontal="left"/>
      <protection locked="0"/>
    </xf>
    <xf numFmtId="37" fontId="16" fillId="0" borderId="2" xfId="0" applyNumberFormat="1" applyFont="1" applyBorder="1" applyAlignment="1" applyProtection="1">
      <alignment horizontal="right" shrinkToFit="1"/>
      <protection locked="0"/>
    </xf>
    <xf numFmtId="0" fontId="1" fillId="0" borderId="0" xfId="0" applyFont="1" applyAlignment="1" applyProtection="1">
      <alignment horizontal="left"/>
      <protection locked="0"/>
    </xf>
    <xf numFmtId="0" fontId="1" fillId="0" borderId="0" xfId="0" applyFont="1" applyProtection="1">
      <protection locked="0"/>
    </xf>
    <xf numFmtId="0" fontId="14" fillId="0" borderId="2" xfId="0" applyFont="1" applyBorder="1" applyAlignment="1" applyProtection="1">
      <alignment horizontal="left"/>
      <protection locked="0"/>
    </xf>
    <xf numFmtId="37" fontId="16" fillId="0" borderId="0" xfId="0" applyNumberFormat="1" applyFont="1" applyAlignment="1" applyProtection="1">
      <alignment horizontal="right" shrinkToFit="1"/>
      <protection locked="0"/>
    </xf>
    <xf numFmtId="0" fontId="14" fillId="0" borderId="0" xfId="0" applyFont="1" applyAlignment="1" applyProtection="1">
      <alignment horizontal="left" indent="1"/>
      <protection locked="0"/>
    </xf>
    <xf numFmtId="0" fontId="17" fillId="0" borderId="0" xfId="0" applyFont="1" applyAlignment="1" applyProtection="1">
      <alignment horizontal="left" indent="2"/>
      <protection locked="0"/>
    </xf>
    <xf numFmtId="37" fontId="9" fillId="0" borderId="0" xfId="0" applyNumberFormat="1" applyFont="1" applyAlignment="1" applyProtection="1">
      <alignment horizontal="right" shrinkToFit="1"/>
      <protection locked="0"/>
    </xf>
    <xf numFmtId="3" fontId="1" fillId="0" borderId="0" xfId="0" applyNumberFormat="1" applyFont="1" applyAlignment="1" applyProtection="1">
      <alignment horizontal="left" vertical="top"/>
      <protection locked="0"/>
    </xf>
    <xf numFmtId="0" fontId="9" fillId="0" borderId="0" xfId="0" applyFont="1" applyAlignment="1" applyProtection="1">
      <alignment horizontal="left" indent="2"/>
      <protection locked="0"/>
    </xf>
    <xf numFmtId="0" fontId="14" fillId="0" borderId="3" xfId="0" applyFont="1" applyBorder="1" applyAlignment="1" applyProtection="1">
      <alignment horizontal="left"/>
      <protection locked="0"/>
    </xf>
    <xf numFmtId="0" fontId="17" fillId="0" borderId="0" xfId="0" applyFont="1" applyAlignment="1" applyProtection="1">
      <alignment horizontal="left" indent="4"/>
      <protection locked="0"/>
    </xf>
    <xf numFmtId="37" fontId="17" fillId="0" borderId="0" xfId="0" applyNumberFormat="1" applyFont="1" applyAlignment="1" applyProtection="1">
      <alignment horizontal="right"/>
      <protection locked="0"/>
    </xf>
    <xf numFmtId="0" fontId="14" fillId="0" borderId="0" xfId="0" applyFont="1" applyAlignment="1" applyProtection="1">
      <alignment horizontal="left"/>
      <protection locked="0"/>
    </xf>
    <xf numFmtId="0" fontId="17" fillId="0" borderId="2" xfId="0" applyFont="1" applyBorder="1" applyAlignment="1" applyProtection="1">
      <alignment horizontal="left" indent="1"/>
      <protection locked="0"/>
    </xf>
    <xf numFmtId="0" fontId="17" fillId="0" borderId="0" xfId="0" applyFont="1" applyAlignment="1" applyProtection="1">
      <alignment horizontal="left" indent="1"/>
      <protection locked="0"/>
    </xf>
    <xf numFmtId="0" fontId="15" fillId="0" borderId="3" xfId="0" applyFont="1" applyBorder="1" applyAlignment="1" applyProtection="1">
      <alignment horizontal="left"/>
      <protection locked="0"/>
    </xf>
    <xf numFmtId="0" fontId="9" fillId="0" borderId="2" xfId="0" applyFont="1" applyBorder="1" applyAlignment="1" applyProtection="1">
      <alignment horizontal="left" indent="1"/>
      <protection locked="0"/>
    </xf>
    <xf numFmtId="0" fontId="1" fillId="0" borderId="0" xfId="0" applyFont="1" applyAlignment="1" applyProtection="1">
      <alignment horizontal="left" indent="1"/>
      <protection locked="0"/>
    </xf>
    <xf numFmtId="0" fontId="17" fillId="0" borderId="0" xfId="0" applyFont="1" applyAlignment="1" applyProtection="1">
      <alignment horizontal="left"/>
      <protection locked="0"/>
    </xf>
    <xf numFmtId="165" fontId="9" fillId="0" borderId="0" xfId="0" applyNumberFormat="1" applyFont="1" applyAlignment="1" applyProtection="1">
      <alignment horizontal="right" shrinkToFit="1"/>
      <protection locked="0"/>
    </xf>
    <xf numFmtId="165" fontId="1" fillId="0" borderId="0" xfId="0" applyNumberFormat="1" applyFont="1" applyAlignment="1" applyProtection="1">
      <alignment horizontal="right"/>
      <protection locked="0"/>
    </xf>
    <xf numFmtId="0" fontId="17" fillId="0" borderId="3" xfId="0" applyFont="1" applyBorder="1" applyAlignment="1" applyProtection="1">
      <alignment horizontal="left"/>
      <protection locked="0"/>
    </xf>
    <xf numFmtId="165" fontId="9" fillId="0" borderId="3" xfId="0" applyNumberFormat="1" applyFont="1" applyBorder="1" applyAlignment="1" applyProtection="1">
      <alignment horizontal="right" shrinkToFit="1"/>
      <protection locked="0"/>
    </xf>
    <xf numFmtId="164" fontId="9" fillId="0" borderId="0" xfId="0" applyNumberFormat="1" applyFont="1" applyAlignment="1" applyProtection="1">
      <alignment horizontal="left" shrinkToFit="1"/>
      <protection locked="0"/>
    </xf>
    <xf numFmtId="0" fontId="9" fillId="0" borderId="0" xfId="0" applyFont="1" applyAlignment="1" applyProtection="1">
      <alignment vertical="top"/>
      <protection locked="0"/>
    </xf>
    <xf numFmtId="0" fontId="13" fillId="0" borderId="0" xfId="0" applyFont="1" applyAlignment="1" applyProtection="1">
      <alignment horizontal="left"/>
      <protection locked="0"/>
    </xf>
    <xf numFmtId="0" fontId="21" fillId="0" borderId="0" xfId="0" applyFont="1" applyAlignment="1" applyProtection="1">
      <alignment vertical="center"/>
      <protection locked="0"/>
    </xf>
    <xf numFmtId="0" fontId="9" fillId="0" borderId="0" xfId="0" applyFont="1" applyAlignment="1" applyProtection="1">
      <alignment vertical="center"/>
      <protection locked="0"/>
    </xf>
    <xf numFmtId="0" fontId="5" fillId="0" borderId="0" xfId="0" applyFont="1" applyProtection="1">
      <protection locked="0"/>
    </xf>
    <xf numFmtId="0" fontId="6" fillId="2" borderId="1" xfId="0" applyFont="1" applyFill="1" applyBorder="1" applyAlignment="1" applyProtection="1">
      <alignment horizontal="center"/>
      <protection locked="0"/>
    </xf>
    <xf numFmtId="0" fontId="4" fillId="2" borderId="1" xfId="0" applyFont="1" applyFill="1" applyBorder="1" applyAlignment="1" applyProtection="1">
      <alignment horizontal="center"/>
      <protection locked="0"/>
    </xf>
    <xf numFmtId="0" fontId="14" fillId="0" borderId="1" xfId="0" applyFont="1" applyBorder="1" applyProtection="1">
      <protection locked="0"/>
    </xf>
    <xf numFmtId="0" fontId="1" fillId="0" borderId="2" xfId="0" applyFont="1" applyBorder="1" applyProtection="1">
      <protection locked="0"/>
    </xf>
    <xf numFmtId="3" fontId="9" fillId="0" borderId="0" xfId="0" applyNumberFormat="1" applyFont="1" applyAlignment="1" applyProtection="1">
      <alignment horizontal="right" shrinkToFit="1"/>
      <protection locked="0"/>
    </xf>
    <xf numFmtId="0" fontId="1" fillId="0" borderId="0" xfId="0" applyFont="1" applyAlignment="1" applyProtection="1">
      <alignment horizontal="right"/>
      <protection locked="0"/>
    </xf>
    <xf numFmtId="0" fontId="14" fillId="0" borderId="0" xfId="0" applyFont="1" applyAlignment="1" applyProtection="1">
      <alignment horizontal="left" indent="2"/>
      <protection locked="0"/>
    </xf>
    <xf numFmtId="3" fontId="16" fillId="0" borderId="0" xfId="0" applyNumberFormat="1" applyFont="1" applyAlignment="1" applyProtection="1">
      <alignment horizontal="right" shrinkToFit="1"/>
      <protection locked="0"/>
    </xf>
    <xf numFmtId="0" fontId="1" fillId="0" borderId="0" xfId="0" applyFont="1" applyAlignment="1" applyProtection="1">
      <alignment horizontal="left" indent="2"/>
      <protection locked="0"/>
    </xf>
    <xf numFmtId="1" fontId="9" fillId="0" borderId="0" xfId="0" applyNumberFormat="1" applyFont="1" applyAlignment="1" applyProtection="1">
      <alignment horizontal="right" shrinkToFit="1"/>
      <protection locked="0"/>
    </xf>
    <xf numFmtId="0" fontId="15" fillId="0" borderId="0" xfId="0" applyFont="1" applyProtection="1">
      <protection locked="0"/>
    </xf>
    <xf numFmtId="0" fontId="17" fillId="0" borderId="2" xfId="0" applyFont="1" applyBorder="1" applyProtection="1">
      <protection locked="0"/>
    </xf>
    <xf numFmtId="0" fontId="17" fillId="0" borderId="0" xfId="0" applyFont="1" applyProtection="1">
      <protection locked="0"/>
    </xf>
    <xf numFmtId="0" fontId="17" fillId="0" borderId="0" xfId="0" applyFont="1" applyAlignment="1" applyProtection="1">
      <alignment horizontal="right"/>
      <protection locked="0"/>
    </xf>
    <xf numFmtId="0" fontId="14" fillId="0" borderId="0" xfId="0" applyFont="1" applyProtection="1">
      <protection locked="0"/>
    </xf>
    <xf numFmtId="0" fontId="14" fillId="0" borderId="3" xfId="0" applyFont="1" applyBorder="1" applyProtection="1">
      <protection locked="0"/>
    </xf>
    <xf numFmtId="3" fontId="16" fillId="0" borderId="0" xfId="0" applyNumberFormat="1" applyFont="1" applyAlignment="1" applyProtection="1">
      <alignment shrinkToFit="1"/>
      <protection locked="0"/>
    </xf>
    <xf numFmtId="0" fontId="9" fillId="0" borderId="0" xfId="0" applyFont="1" applyAlignment="1" applyProtection="1">
      <alignment horizontal="left" vertical="top"/>
      <protection locked="0"/>
    </xf>
    <xf numFmtId="1" fontId="4" fillId="2" borderId="1" xfId="0" applyNumberFormat="1" applyFont="1" applyFill="1" applyBorder="1" applyAlignment="1" applyProtection="1">
      <alignment horizontal="center" shrinkToFit="1"/>
      <protection locked="0"/>
    </xf>
    <xf numFmtId="0" fontId="5" fillId="2" borderId="1" xfId="0" applyFont="1" applyFill="1" applyBorder="1" applyAlignment="1" applyProtection="1">
      <alignment horizontal="center"/>
      <protection locked="0"/>
    </xf>
    <xf numFmtId="0" fontId="15" fillId="0" borderId="2" xfId="0" applyFont="1" applyBorder="1" applyProtection="1">
      <protection locked="0"/>
    </xf>
    <xf numFmtId="3" fontId="16" fillId="0" borderId="2" xfId="0" applyNumberFormat="1" applyFont="1" applyBorder="1" applyAlignment="1" applyProtection="1">
      <alignment horizontal="right" shrinkToFit="1"/>
      <protection locked="0"/>
    </xf>
    <xf numFmtId="0" fontId="25" fillId="0" borderId="0" xfId="0" applyFont="1" applyAlignment="1" applyProtection="1">
      <alignment horizontal="left"/>
      <protection locked="0"/>
    </xf>
    <xf numFmtId="165" fontId="16" fillId="0" borderId="0" xfId="0" applyNumberFormat="1" applyFont="1" applyAlignment="1" applyProtection="1">
      <alignment horizontal="right" shrinkToFit="1"/>
      <protection locked="0"/>
    </xf>
    <xf numFmtId="2" fontId="9" fillId="0" borderId="0" xfId="0" applyNumberFormat="1" applyFont="1" applyAlignment="1" applyProtection="1">
      <alignment horizontal="right" shrinkToFit="1"/>
      <protection locked="0"/>
    </xf>
    <xf numFmtId="167" fontId="9" fillId="0" borderId="0" xfId="0" applyNumberFormat="1" applyFont="1" applyAlignment="1" applyProtection="1">
      <alignment horizontal="right" shrinkToFit="1"/>
      <protection locked="0"/>
    </xf>
    <xf numFmtId="166" fontId="9" fillId="0" borderId="0" xfId="0" applyNumberFormat="1" applyFont="1" applyAlignment="1" applyProtection="1">
      <alignment horizontal="right" shrinkToFit="1"/>
      <protection locked="0"/>
    </xf>
    <xf numFmtId="167" fontId="17" fillId="0" borderId="0" xfId="0" applyNumberFormat="1" applyFont="1" applyAlignment="1" applyProtection="1">
      <alignment horizontal="right"/>
      <protection locked="0"/>
    </xf>
    <xf numFmtId="167" fontId="16" fillId="0" borderId="3" xfId="0" applyNumberFormat="1" applyFont="1" applyBorder="1" applyAlignment="1" applyProtection="1">
      <alignment horizontal="right" shrinkToFit="1"/>
      <protection locked="0"/>
    </xf>
    <xf numFmtId="0" fontId="9" fillId="0" borderId="0" xfId="0" applyFont="1" applyProtection="1">
      <protection locked="0"/>
    </xf>
    <xf numFmtId="0" fontId="5" fillId="0" borderId="2" xfId="0" applyFont="1" applyBorder="1" applyProtection="1">
      <protection locked="0"/>
    </xf>
    <xf numFmtId="0" fontId="14" fillId="0" borderId="0" xfId="0" applyFont="1" applyAlignment="1" applyProtection="1">
      <alignment horizontal="right"/>
      <protection locked="0"/>
    </xf>
    <xf numFmtId="3" fontId="9" fillId="0" borderId="0" xfId="0" applyNumberFormat="1" applyFont="1" applyAlignment="1" applyProtection="1">
      <alignment horizontal="right" wrapText="1" shrinkToFit="1"/>
      <protection locked="0"/>
    </xf>
    <xf numFmtId="164" fontId="9" fillId="0" borderId="0" xfId="0" applyNumberFormat="1" applyFont="1" applyAlignment="1" applyProtection="1">
      <alignment horizontal="right" shrinkToFit="1"/>
      <protection locked="0"/>
    </xf>
    <xf numFmtId="0" fontId="1" fillId="0" borderId="0" xfId="0" applyFont="1" applyAlignment="1" applyProtection="1">
      <alignment vertical="top" wrapText="1"/>
      <protection locked="0"/>
    </xf>
    <xf numFmtId="164" fontId="16" fillId="0" borderId="3" xfId="0" applyNumberFormat="1" applyFont="1" applyBorder="1" applyAlignment="1" applyProtection="1">
      <alignment horizontal="right" shrinkToFit="1"/>
      <protection locked="0"/>
    </xf>
    <xf numFmtId="164" fontId="16" fillId="0" borderId="0" xfId="0" applyNumberFormat="1" applyFont="1" applyAlignment="1" applyProtection="1">
      <alignment shrinkToFit="1"/>
      <protection locked="0"/>
    </xf>
    <xf numFmtId="0" fontId="13" fillId="0" borderId="0" xfId="0" applyFont="1" applyProtection="1">
      <protection locked="0"/>
    </xf>
    <xf numFmtId="0" fontId="22" fillId="0" borderId="3" xfId="0" applyFont="1" applyBorder="1" applyProtection="1">
      <protection locked="0"/>
    </xf>
    <xf numFmtId="0" fontId="17" fillId="0" borderId="3" xfId="0" applyFont="1" applyBorder="1" applyAlignment="1" applyProtection="1">
      <alignment horizontal="left" indent="1"/>
      <protection locked="0"/>
    </xf>
    <xf numFmtId="3" fontId="9" fillId="0" borderId="3" xfId="0" applyNumberFormat="1" applyFont="1" applyBorder="1" applyAlignment="1" applyProtection="1">
      <alignment horizontal="right" shrinkToFit="1"/>
      <protection locked="0"/>
    </xf>
    <xf numFmtId="3" fontId="9" fillId="0" borderId="0" xfId="0" applyNumberFormat="1" applyFont="1" applyAlignment="1" applyProtection="1">
      <alignment shrinkToFit="1"/>
      <protection locked="0"/>
    </xf>
    <xf numFmtId="0" fontId="13" fillId="0" borderId="0" xfId="0" applyFont="1" applyAlignment="1" applyProtection="1">
      <alignment horizontal="left" vertical="top"/>
      <protection locked="0"/>
    </xf>
    <xf numFmtId="0" fontId="15" fillId="0" borderId="1" xfId="0" applyFont="1" applyBorder="1" applyProtection="1">
      <protection locked="0"/>
    </xf>
    <xf numFmtId="0" fontId="1" fillId="0" borderId="2" xfId="0" applyFont="1" applyBorder="1" applyAlignment="1" applyProtection="1">
      <alignment horizontal="right"/>
      <protection locked="0"/>
    </xf>
    <xf numFmtId="0" fontId="15" fillId="0" borderId="3" xfId="0" applyFont="1" applyBorder="1" applyProtection="1">
      <protection locked="0"/>
    </xf>
    <xf numFmtId="0" fontId="14" fillId="0" borderId="3" xfId="0" applyFont="1" applyBorder="1" applyAlignment="1" applyProtection="1">
      <alignment horizontal="left" indent="1"/>
      <protection locked="0"/>
    </xf>
    <xf numFmtId="3" fontId="16" fillId="0" borderId="3" xfId="0" applyNumberFormat="1" applyFont="1" applyBorder="1" applyAlignment="1" applyProtection="1">
      <alignment horizontal="right" shrinkToFit="1"/>
      <protection locked="0"/>
    </xf>
    <xf numFmtId="0" fontId="17" fillId="0" borderId="0" xfId="0" applyFont="1" applyAlignment="1" applyProtection="1">
      <alignment vertical="top"/>
      <protection locked="0"/>
    </xf>
    <xf numFmtId="0" fontId="17" fillId="0" borderId="0" xfId="0" applyFont="1" applyAlignment="1" applyProtection="1">
      <alignment horizontal="left" indent="3"/>
      <protection locked="0"/>
    </xf>
    <xf numFmtId="0" fontId="9" fillId="0" borderId="0" xfId="0" applyFont="1" applyAlignment="1" applyProtection="1">
      <alignment horizontal="left" indent="1"/>
      <protection locked="0"/>
    </xf>
    <xf numFmtId="37" fontId="16" fillId="0" borderId="3" xfId="0" applyNumberFormat="1" applyFont="1" applyBorder="1" applyAlignment="1" applyProtection="1">
      <alignment horizontal="right" shrinkToFit="1"/>
      <protection locked="0"/>
    </xf>
    <xf numFmtId="0" fontId="1" fillId="0" borderId="0" xfId="0" applyFont="1" applyAlignment="1" applyProtection="1">
      <alignment horizontal="left" wrapText="1"/>
      <protection locked="0"/>
    </xf>
    <xf numFmtId="3" fontId="9" fillId="0" borderId="0" xfId="0" applyNumberFormat="1" applyFont="1" applyAlignment="1">
      <alignment horizontal="right" shrinkToFit="1"/>
    </xf>
    <xf numFmtId="3" fontId="16" fillId="0" borderId="0" xfId="0" applyNumberFormat="1" applyFont="1" applyAlignment="1">
      <alignment horizontal="right" shrinkToFit="1"/>
    </xf>
    <xf numFmtId="1" fontId="9" fillId="0" borderId="0" xfId="0" applyNumberFormat="1" applyFont="1" applyAlignment="1">
      <alignment horizontal="right" shrinkToFit="1"/>
    </xf>
    <xf numFmtId="3" fontId="25" fillId="0" borderId="0" xfId="0" applyNumberFormat="1" applyFont="1" applyAlignment="1" applyProtection="1">
      <alignment horizontal="left" vertical="top"/>
      <protection locked="0"/>
    </xf>
    <xf numFmtId="0" fontId="1" fillId="0" borderId="0" xfId="0" applyFont="1" applyAlignment="1" applyProtection="1">
      <alignment horizontal="left" vertical="top" wrapText="1"/>
      <protection locked="0"/>
    </xf>
    <xf numFmtId="0" fontId="15" fillId="0" borderId="0" xfId="0" applyFont="1" applyAlignment="1" applyProtection="1">
      <alignment horizontal="center"/>
      <protection locked="0"/>
    </xf>
    <xf numFmtId="0" fontId="1" fillId="0" borderId="0" xfId="0" applyFont="1" applyAlignment="1" applyProtection="1">
      <alignment horizontal="center"/>
      <protection locked="0"/>
    </xf>
    <xf numFmtId="0" fontId="14" fillId="0" borderId="0" xfId="0" applyFont="1" applyAlignment="1" applyProtection="1">
      <alignment horizontal="center"/>
      <protection locked="0"/>
    </xf>
    <xf numFmtId="3" fontId="17" fillId="0" borderId="0" xfId="0" applyNumberFormat="1" applyFont="1" applyAlignment="1" applyProtection="1">
      <alignment horizontal="right"/>
      <protection locked="0"/>
    </xf>
    <xf numFmtId="3" fontId="1" fillId="0" borderId="0" xfId="0" applyNumberFormat="1" applyFont="1" applyAlignment="1" applyProtection="1">
      <alignment horizontal="right"/>
      <protection locked="0"/>
    </xf>
    <xf numFmtId="0" fontId="0" fillId="0" borderId="0" xfId="0" applyAlignment="1" applyProtection="1">
      <alignment horizontal="left" vertical="top" wrapText="1"/>
      <protection locked="0"/>
    </xf>
    <xf numFmtId="0" fontId="5" fillId="0" borderId="0" xfId="0" applyFont="1" applyAlignment="1" applyProtection="1">
      <alignment horizontal="center" wrapText="1"/>
      <protection locked="0"/>
    </xf>
    <xf numFmtId="0" fontId="9" fillId="0" borderId="0" xfId="0" applyFont="1" applyAlignment="1" applyProtection="1">
      <alignment horizontal="right"/>
      <protection locked="0"/>
    </xf>
    <xf numFmtId="3" fontId="14" fillId="0" borderId="3" xfId="0" applyNumberFormat="1" applyFont="1" applyBorder="1" applyProtection="1">
      <protection locked="0"/>
    </xf>
    <xf numFmtId="0" fontId="2" fillId="3" borderId="0" xfId="0" applyFont="1" applyFill="1" applyAlignment="1" applyProtection="1">
      <alignment horizontal="center" vertical="center"/>
      <protection locked="0"/>
    </xf>
    <xf numFmtId="1" fontId="17" fillId="0" borderId="0" xfId="0" applyNumberFormat="1" applyFont="1" applyAlignment="1" applyProtection="1">
      <alignment horizontal="right"/>
      <protection locked="0"/>
    </xf>
    <xf numFmtId="0" fontId="0" fillId="0" borderId="0" xfId="0"/>
    <xf numFmtId="0" fontId="2" fillId="3" borderId="0" xfId="0" applyFont="1" applyFill="1" applyAlignment="1" applyProtection="1">
      <alignment vertical="center"/>
      <protection locked="0"/>
    </xf>
    <xf numFmtId="0" fontId="5" fillId="4" borderId="0" xfId="0" applyFont="1" applyFill="1" applyAlignment="1" applyProtection="1">
      <alignment horizontal="center" vertical="center"/>
      <protection locked="0"/>
    </xf>
    <xf numFmtId="0" fontId="0" fillId="0" borderId="0" xfId="0" applyAlignment="1">
      <alignment horizontal="center" vertical="center"/>
    </xf>
    <xf numFmtId="0" fontId="29" fillId="0" borderId="0" xfId="0" applyFont="1" applyAlignment="1">
      <alignment horizontal="center" vertical="center"/>
    </xf>
    <xf numFmtId="0" fontId="28" fillId="0" borderId="0" xfId="1" applyFont="1" applyAlignment="1">
      <alignment horizontal="left" vertical="center"/>
    </xf>
    <xf numFmtId="0" fontId="16" fillId="0" borderId="3" xfId="0" applyFont="1" applyBorder="1" applyProtection="1">
      <protection locked="0"/>
    </xf>
    <xf numFmtId="0" fontId="6"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164" fontId="17" fillId="0" borderId="0" xfId="0" applyNumberFormat="1" applyFont="1" applyAlignment="1" applyProtection="1">
      <alignment horizontal="right"/>
      <protection locked="0"/>
    </xf>
    <xf numFmtId="0" fontId="17" fillId="0" borderId="0" xfId="2" applyFont="1"/>
    <xf numFmtId="0" fontId="17" fillId="0" borderId="0" xfId="2" applyFont="1" applyAlignment="1">
      <alignment horizontal="left" vertical="center"/>
    </xf>
    <xf numFmtId="41" fontId="17" fillId="0" borderId="0" xfId="2" applyNumberFormat="1" applyFont="1"/>
    <xf numFmtId="41" fontId="14" fillId="0" borderId="0" xfId="2" applyNumberFormat="1" applyFont="1"/>
    <xf numFmtId="0" fontId="9" fillId="0" borderId="0" xfId="0" applyFont="1" applyAlignment="1" applyProtection="1">
      <alignment horizontal="left"/>
      <protection locked="0"/>
    </xf>
    <xf numFmtId="0" fontId="15" fillId="0" borderId="0" xfId="0" applyFont="1" applyAlignment="1" applyProtection="1">
      <alignment horizontal="left"/>
      <protection locked="0"/>
    </xf>
    <xf numFmtId="0" fontId="16" fillId="0" borderId="0" xfId="0" applyFont="1" applyAlignment="1" applyProtection="1">
      <alignment wrapText="1"/>
      <protection locked="0"/>
    </xf>
    <xf numFmtId="0" fontId="1" fillId="0" borderId="0" xfId="0" applyFont="1" applyAlignment="1" applyProtection="1">
      <alignment horizontal="left" vertical="top"/>
      <protection locked="0"/>
    </xf>
    <xf numFmtId="0" fontId="11" fillId="2" borderId="3" xfId="0" applyFont="1" applyFill="1" applyBorder="1" applyAlignment="1" applyProtection="1">
      <alignment horizontal="right" vertical="center"/>
      <protection locked="0"/>
    </xf>
    <xf numFmtId="0" fontId="3" fillId="3" borderId="0" xfId="0" applyFont="1" applyFill="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7" fillId="0" borderId="0" xfId="0" applyFont="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3" fillId="2" borderId="0" xfId="0" applyFont="1" applyFill="1" applyAlignment="1" applyProtection="1">
      <alignment horizontal="center"/>
      <protection locked="0"/>
    </xf>
    <xf numFmtId="0" fontId="9" fillId="2" borderId="3" xfId="0" applyFont="1" applyFill="1" applyBorder="1" applyAlignment="1" applyProtection="1">
      <alignment horizontal="right"/>
      <protection locked="0"/>
    </xf>
    <xf numFmtId="0" fontId="1" fillId="0" borderId="0" xfId="0" applyFont="1" applyAlignment="1" applyProtection="1">
      <alignment vertical="top" wrapText="1"/>
      <protection locked="0"/>
    </xf>
    <xf numFmtId="0" fontId="12" fillId="2" borderId="0" xfId="0" applyFont="1" applyFill="1" applyAlignment="1" applyProtection="1">
      <alignment horizontal="center"/>
      <protection locked="0"/>
    </xf>
    <xf numFmtId="0" fontId="17" fillId="0" borderId="0" xfId="0" applyFont="1" applyAlignment="1" applyProtection="1">
      <alignment horizontal="left" wrapText="1"/>
      <protection locked="0"/>
    </xf>
    <xf numFmtId="0" fontId="3" fillId="2" borderId="3" xfId="0" applyFont="1" applyFill="1" applyBorder="1" applyAlignment="1" applyProtection="1">
      <alignment horizontal="center"/>
      <protection locked="0"/>
    </xf>
    <xf numFmtId="0" fontId="15" fillId="0" borderId="0" xfId="0" applyFont="1" applyAlignment="1" applyProtection="1">
      <alignment horizontal="center"/>
      <protection locked="0"/>
    </xf>
    <xf numFmtId="0" fontId="3" fillId="0" borderId="2" xfId="0" applyFont="1" applyBorder="1" applyAlignment="1" applyProtection="1">
      <alignment horizontal="center"/>
      <protection locked="0"/>
    </xf>
    <xf numFmtId="0" fontId="1" fillId="0" borderId="0" xfId="0" applyFont="1" applyAlignment="1" applyProtection="1">
      <alignment horizontal="center"/>
      <protection locked="0"/>
    </xf>
    <xf numFmtId="0" fontId="15" fillId="0" borderId="3" xfId="0" applyFont="1" applyBorder="1" applyAlignment="1" applyProtection="1">
      <alignment horizontal="center"/>
      <protection locked="0"/>
    </xf>
    <xf numFmtId="0" fontId="14" fillId="0" borderId="3" xfId="0" applyFont="1" applyBorder="1" applyAlignment="1" applyProtection="1">
      <alignment horizontal="center"/>
      <protection locked="0"/>
    </xf>
    <xf numFmtId="0" fontId="5" fillId="2" borderId="0" xfId="0" applyFont="1" applyFill="1" applyAlignment="1" applyProtection="1">
      <alignment horizontal="center"/>
      <protection locked="0"/>
    </xf>
  </cellXfs>
  <cellStyles count="3">
    <cellStyle name="Hyperlink" xfId="1" builtinId="8"/>
    <cellStyle name="Normal" xfId="0" builtinId="0"/>
    <cellStyle name="Normal 2" xfId="2" xr:uid="{F267A94C-7FF9-4EB7-8701-2CF47672B2DB}"/>
  </cellStyles>
  <dxfs count="0"/>
  <tableStyles count="0" defaultTableStyle="TableStyleMedium9" defaultPivotStyle="PivotStyleLight16"/>
  <colors>
    <mruColors>
      <color rgb="FFDC1E35"/>
      <color rgb="FF506129"/>
      <color rgb="FF000000"/>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8808F-B311-4F63-8D53-DE5A8EF405FE}">
  <sheetPr codeName="Sheet7"/>
  <dimension ref="B1:C10"/>
  <sheetViews>
    <sheetView workbookViewId="0">
      <selection activeCell="B9" sqref="B9"/>
    </sheetView>
  </sheetViews>
  <sheetFormatPr defaultRowHeight="12.75" x14ac:dyDescent="0.2"/>
  <cols>
    <col min="1" max="1" width="3.83203125" customWidth="1"/>
    <col min="2" max="2" width="92.33203125" customWidth="1"/>
    <col min="3" max="3" width="22" style="115" customWidth="1"/>
  </cols>
  <sheetData>
    <row r="1" spans="2:3" s="7" customFormat="1" ht="47.25" customHeight="1" x14ac:dyDescent="0.2">
      <c r="B1" s="2" t="s">
        <v>198</v>
      </c>
      <c r="C1" s="114"/>
    </row>
    <row r="2" spans="2:3" s="112" customFormat="1" ht="24.75" customHeight="1" x14ac:dyDescent="0.2">
      <c r="B2" s="113" t="s">
        <v>240</v>
      </c>
      <c r="C2" s="110" t="s">
        <v>241</v>
      </c>
    </row>
    <row r="3" spans="2:3" ht="24.75" customHeight="1" x14ac:dyDescent="0.2">
      <c r="B3" s="117" t="s">
        <v>257</v>
      </c>
      <c r="C3" s="116">
        <v>5.0999999999999996</v>
      </c>
    </row>
    <row r="4" spans="2:3" ht="24.75" customHeight="1" x14ac:dyDescent="0.2">
      <c r="B4" s="117" t="s">
        <v>226</v>
      </c>
      <c r="C4" s="116">
        <v>5.2</v>
      </c>
    </row>
    <row r="5" spans="2:3" ht="24.75" customHeight="1" x14ac:dyDescent="0.2">
      <c r="B5" s="117" t="s">
        <v>231</v>
      </c>
      <c r="C5" s="116">
        <v>5.3</v>
      </c>
    </row>
    <row r="6" spans="2:3" ht="24.75" customHeight="1" x14ac:dyDescent="0.2">
      <c r="B6" s="117" t="s">
        <v>245</v>
      </c>
      <c r="C6" s="116">
        <v>5.4</v>
      </c>
    </row>
    <row r="7" spans="2:3" ht="24.75" customHeight="1" x14ac:dyDescent="0.2">
      <c r="B7" s="117" t="s">
        <v>244</v>
      </c>
      <c r="C7" s="116">
        <v>5.5</v>
      </c>
    </row>
    <row r="8" spans="2:3" ht="24.75" customHeight="1" x14ac:dyDescent="0.2">
      <c r="B8" s="117" t="s">
        <v>16</v>
      </c>
      <c r="C8" s="116">
        <v>5.6</v>
      </c>
    </row>
    <row r="9" spans="2:3" ht="24.75" customHeight="1" x14ac:dyDescent="0.2">
      <c r="B9" s="117" t="s">
        <v>243</v>
      </c>
      <c r="C9" s="116">
        <v>5.7</v>
      </c>
    </row>
    <row r="10" spans="2:3" ht="24.75" customHeight="1" x14ac:dyDescent="0.2">
      <c r="B10" s="117" t="s">
        <v>242</v>
      </c>
      <c r="C10" s="116">
        <v>5.8</v>
      </c>
    </row>
  </sheetData>
  <hyperlinks>
    <hyperlink ref="B3" location="'Table 5.1'!$B$2" display="Summary of Fiscal operations (Economic Classification)" xr:uid="{10382690-6873-4057-9A56-B61ACFADFF6F}"/>
    <hyperlink ref="B4" location="'Table 5.2 '!$B$2" display="Economic Classification of Government Revenue" xr:uid="{47290590-A21B-4E6F-97F3-E1CC97E644B4}"/>
    <hyperlink ref="B5" location="'Table 5.3'!$B$2" display="Economic Classification of Government Expenditure and Lending Minus Repayments" xr:uid="{87D192B1-2F32-4542-B5B2-FB630F5C96AD}"/>
    <hyperlink ref="B6" location="'Table 5.4 '!$B$2" display="Central Government Domestic Debt (as at end year ) (a)" xr:uid="{65E12899-ADA7-4737-BC0B-D5876FE2FB68}"/>
    <hyperlink ref="B7" location="'Table 5.5 '!$B$2" display="Central Government Debt Service Payments(a)" xr:uid="{EEC361B4-A034-48D5-B13D-7C845C79146B}"/>
    <hyperlink ref="B8" location="'Table 5.6'!$B$2" display="Outstanding Public Debt" xr:uid="{ECCC8E42-D9D5-4EA7-AFBB-0CB0C01F06A7}"/>
    <hyperlink ref="B9" location="'Table 5.7'!$B$2" display="Consolidated Budget(a)" xr:uid="{3B459F35-405B-4870-91D8-A4E3F8033E1F}"/>
    <hyperlink ref="B10" location="'Table 5.8'!$B$2" display="Revenue and Expenditure of Provincial Councils(a)" xr:uid="{BEE8C62A-BDFB-48B3-86E0-1B2B8A1904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72CEA-B980-48EA-AD31-D88CE3FC2637}">
  <sheetPr codeName="Sheet1">
    <tabColor theme="6" tint="-0.499984740745262"/>
  </sheetPr>
  <dimension ref="A1:Q60"/>
  <sheetViews>
    <sheetView topLeftCell="F1" zoomScaleNormal="100" workbookViewId="0">
      <pane ySplit="4" topLeftCell="A37" activePane="bottomLeft" state="frozen"/>
      <selection activeCell="M110" sqref="M110"/>
      <selection pane="bottomLeft" activeCell="M110" sqref="M110"/>
    </sheetView>
  </sheetViews>
  <sheetFormatPr defaultColWidth="9.33203125" defaultRowHeight="12.75" x14ac:dyDescent="0.2"/>
  <cols>
    <col min="1" max="1" width="3.5" style="11" customWidth="1"/>
    <col min="2" max="2" width="59.33203125" style="14" customWidth="1"/>
    <col min="3" max="14" width="14.5" style="14" customWidth="1"/>
    <col min="15" max="15" width="13" style="14" customWidth="1"/>
    <col min="16" max="16384" width="9.33203125" style="11"/>
  </cols>
  <sheetData>
    <row r="1" spans="1:17" s="7" customFormat="1" ht="47.25" customHeight="1" x14ac:dyDescent="0.25">
      <c r="A1" s="1"/>
      <c r="B1" s="2" t="s">
        <v>198</v>
      </c>
      <c r="C1" s="3"/>
      <c r="D1" s="3"/>
      <c r="E1" s="3"/>
      <c r="F1" s="3"/>
      <c r="G1" s="3"/>
      <c r="H1" s="3"/>
      <c r="I1" s="3"/>
      <c r="J1" s="3"/>
      <c r="K1" s="3"/>
      <c r="L1" s="4"/>
      <c r="M1" s="4"/>
      <c r="N1" s="4"/>
      <c r="O1" s="4" t="s">
        <v>199</v>
      </c>
    </row>
    <row r="2" spans="1:17" s="7" customFormat="1" ht="15" customHeight="1" x14ac:dyDescent="0.2">
      <c r="B2" s="131" t="s">
        <v>257</v>
      </c>
      <c r="C2" s="131"/>
      <c r="D2" s="131"/>
      <c r="E2" s="131"/>
      <c r="F2" s="131"/>
      <c r="G2" s="131"/>
      <c r="H2" s="131"/>
      <c r="I2" s="131"/>
      <c r="J2" s="131"/>
      <c r="K2" s="131"/>
      <c r="L2" s="131"/>
      <c r="M2" s="131"/>
      <c r="N2" s="131"/>
      <c r="O2" s="131"/>
    </row>
    <row r="3" spans="1:17" s="7" customFormat="1" ht="15" customHeight="1" x14ac:dyDescent="0.2">
      <c r="B3" s="130" t="s">
        <v>0</v>
      </c>
      <c r="C3" s="130"/>
      <c r="D3" s="130"/>
      <c r="E3" s="130"/>
      <c r="F3" s="130"/>
      <c r="G3" s="130"/>
      <c r="H3" s="130"/>
      <c r="I3" s="130"/>
      <c r="J3" s="130"/>
      <c r="K3" s="130"/>
      <c r="L3" s="130"/>
      <c r="M3" s="130"/>
      <c r="N3" s="130"/>
      <c r="O3" s="130"/>
    </row>
    <row r="4" spans="1:17" s="7" customFormat="1" ht="17.25" x14ac:dyDescent="0.2">
      <c r="B4" s="8" t="s">
        <v>1</v>
      </c>
      <c r="C4" s="9">
        <v>2013</v>
      </c>
      <c r="D4" s="9">
        <v>2014</v>
      </c>
      <c r="E4" s="9">
        <v>2015</v>
      </c>
      <c r="F4" s="9">
        <v>2016</v>
      </c>
      <c r="G4" s="9">
        <v>2017</v>
      </c>
      <c r="H4" s="9">
        <v>2018</v>
      </c>
      <c r="I4" s="10" t="s">
        <v>24</v>
      </c>
      <c r="J4" s="9">
        <v>2020</v>
      </c>
      <c r="K4" s="9">
        <v>2021</v>
      </c>
      <c r="L4" s="10">
        <v>2022</v>
      </c>
      <c r="M4" s="10">
        <v>2023</v>
      </c>
      <c r="N4" s="10">
        <v>2024</v>
      </c>
      <c r="O4" s="10" t="s">
        <v>264</v>
      </c>
    </row>
    <row r="5" spans="1:17" ht="18" customHeight="1" x14ac:dyDescent="0.2">
      <c r="B5" s="12" t="s">
        <v>81</v>
      </c>
      <c r="C5" s="13">
        <v>1153306</v>
      </c>
      <c r="D5" s="13">
        <v>1204621</v>
      </c>
      <c r="E5" s="13">
        <v>1460892</v>
      </c>
      <c r="F5" s="13">
        <v>1693558</v>
      </c>
      <c r="G5" s="13">
        <v>1839562</v>
      </c>
      <c r="H5" s="13">
        <v>1932459</v>
      </c>
      <c r="I5" s="13">
        <v>1898808</v>
      </c>
      <c r="J5" s="13">
        <v>1373308</v>
      </c>
      <c r="K5" s="13">
        <v>1463810</v>
      </c>
      <c r="L5" s="13">
        <v>2012589</v>
      </c>
      <c r="M5" s="13">
        <v>3074324</v>
      </c>
      <c r="N5" s="13">
        <v>4090808</v>
      </c>
      <c r="O5" s="13">
        <v>5485551.5603518402</v>
      </c>
    </row>
    <row r="6" spans="1:17" x14ac:dyDescent="0.2">
      <c r="B6" s="16" t="s">
        <v>82</v>
      </c>
      <c r="C6" s="17">
        <v>1137447</v>
      </c>
      <c r="D6" s="17">
        <v>1195206</v>
      </c>
      <c r="E6" s="17">
        <v>1454878</v>
      </c>
      <c r="F6" s="17">
        <v>1686062</v>
      </c>
      <c r="G6" s="17">
        <v>1831531</v>
      </c>
      <c r="H6" s="17">
        <v>1919973</v>
      </c>
      <c r="I6" s="17">
        <v>1890899</v>
      </c>
      <c r="J6" s="17">
        <v>1367960</v>
      </c>
      <c r="K6" s="17">
        <v>1457071</v>
      </c>
      <c r="L6" s="17">
        <v>1979184</v>
      </c>
      <c r="M6" s="17">
        <v>3048822</v>
      </c>
      <c r="N6" s="17">
        <v>4030838</v>
      </c>
      <c r="O6" s="17">
        <v>5449401.9620785303</v>
      </c>
    </row>
    <row r="7" spans="1:17" ht="16.5" customHeight="1" x14ac:dyDescent="0.2">
      <c r="B7" s="18" t="s">
        <v>83</v>
      </c>
      <c r="C7" s="17">
        <v>1005895</v>
      </c>
      <c r="D7" s="17">
        <v>1050362</v>
      </c>
      <c r="E7" s="17">
        <v>1355779</v>
      </c>
      <c r="F7" s="17">
        <v>1463689</v>
      </c>
      <c r="G7" s="17">
        <v>1670178</v>
      </c>
      <c r="H7" s="17">
        <v>1712318</v>
      </c>
      <c r="I7" s="17">
        <v>1734925</v>
      </c>
      <c r="J7" s="17">
        <v>1216542</v>
      </c>
      <c r="K7" s="17">
        <v>1298019</v>
      </c>
      <c r="L7" s="17">
        <v>1751132</v>
      </c>
      <c r="M7" s="17">
        <v>2720563</v>
      </c>
      <c r="N7" s="17">
        <v>3704577</v>
      </c>
      <c r="O7" s="17">
        <v>5049191.6576084299</v>
      </c>
    </row>
    <row r="8" spans="1:17" ht="16.5" customHeight="1" x14ac:dyDescent="0.2">
      <c r="B8" s="19" t="s">
        <v>84</v>
      </c>
      <c r="C8" s="20">
        <v>205666</v>
      </c>
      <c r="D8" s="20">
        <v>198115</v>
      </c>
      <c r="E8" s="20">
        <v>262583</v>
      </c>
      <c r="F8" s="20">
        <v>258857</v>
      </c>
      <c r="G8" s="20">
        <v>274562</v>
      </c>
      <c r="H8" s="20">
        <v>310449</v>
      </c>
      <c r="I8" s="20">
        <v>427700</v>
      </c>
      <c r="J8" s="20">
        <v>268249</v>
      </c>
      <c r="K8" s="20">
        <v>302115</v>
      </c>
      <c r="L8" s="20">
        <v>534021</v>
      </c>
      <c r="M8" s="20">
        <v>911355</v>
      </c>
      <c r="N8" s="20">
        <v>1026199</v>
      </c>
      <c r="O8" s="20">
        <v>1139373.08415676</v>
      </c>
    </row>
    <row r="9" spans="1:17" ht="15.75" customHeight="1" x14ac:dyDescent="0.2">
      <c r="B9" s="19" t="s">
        <v>85</v>
      </c>
      <c r="C9" s="20">
        <v>506906</v>
      </c>
      <c r="D9" s="20">
        <v>539023</v>
      </c>
      <c r="E9" s="20">
        <v>724282</v>
      </c>
      <c r="F9" s="20">
        <v>747147</v>
      </c>
      <c r="G9" s="20">
        <v>921244</v>
      </c>
      <c r="H9" s="20">
        <v>959365</v>
      </c>
      <c r="I9" s="20">
        <v>843355</v>
      </c>
      <c r="J9" s="20">
        <v>555718</v>
      </c>
      <c r="K9" s="20">
        <v>629812</v>
      </c>
      <c r="L9" s="20">
        <v>857459</v>
      </c>
      <c r="M9" s="20">
        <v>1399126</v>
      </c>
      <c r="N9" s="20">
        <v>2181036</v>
      </c>
      <c r="O9" s="20">
        <v>3178313.1342319702</v>
      </c>
    </row>
    <row r="10" spans="1:17" ht="16.5" customHeight="1" x14ac:dyDescent="0.2">
      <c r="B10" s="19" t="s">
        <v>86</v>
      </c>
      <c r="C10" s="20">
        <v>191815</v>
      </c>
      <c r="D10" s="20">
        <v>198483</v>
      </c>
      <c r="E10" s="20">
        <v>244231</v>
      </c>
      <c r="F10" s="20">
        <v>302538</v>
      </c>
      <c r="G10" s="20">
        <v>311782</v>
      </c>
      <c r="H10" s="20">
        <v>288341</v>
      </c>
      <c r="I10" s="20">
        <v>280965</v>
      </c>
      <c r="J10" s="20">
        <v>312334</v>
      </c>
      <c r="K10" s="20">
        <v>277275</v>
      </c>
      <c r="L10" s="20">
        <v>273926</v>
      </c>
      <c r="M10" s="20">
        <v>335266</v>
      </c>
      <c r="N10" s="20">
        <v>400149</v>
      </c>
      <c r="O10" s="20">
        <v>625517.77822296997</v>
      </c>
    </row>
    <row r="11" spans="1:17" ht="15" customHeight="1" x14ac:dyDescent="0.2">
      <c r="B11" s="19" t="s">
        <v>87</v>
      </c>
      <c r="C11" s="20">
        <v>101508</v>
      </c>
      <c r="D11" s="20">
        <v>114742</v>
      </c>
      <c r="E11" s="20">
        <v>124683</v>
      </c>
      <c r="F11" s="20">
        <v>155147</v>
      </c>
      <c r="G11" s="20">
        <v>162591</v>
      </c>
      <c r="H11" s="20">
        <v>154162</v>
      </c>
      <c r="I11" s="20">
        <v>182904</v>
      </c>
      <c r="J11" s="20">
        <v>80241</v>
      </c>
      <c r="K11" s="20">
        <v>88817</v>
      </c>
      <c r="L11" s="20">
        <v>85726</v>
      </c>
      <c r="M11" s="20">
        <v>74816</v>
      </c>
      <c r="N11" s="20">
        <v>97193</v>
      </c>
      <c r="O11" s="20">
        <v>105987.66099672974</v>
      </c>
    </row>
    <row r="12" spans="1:17" ht="15.75" customHeight="1" x14ac:dyDescent="0.2">
      <c r="B12" s="18" t="s">
        <v>88</v>
      </c>
      <c r="C12" s="17">
        <v>131552</v>
      </c>
      <c r="D12" s="17">
        <v>144844</v>
      </c>
      <c r="E12" s="17">
        <v>99099</v>
      </c>
      <c r="F12" s="17">
        <v>222374</v>
      </c>
      <c r="G12" s="17">
        <v>161353</v>
      </c>
      <c r="H12" s="17">
        <v>207656</v>
      </c>
      <c r="I12" s="17">
        <v>155974</v>
      </c>
      <c r="J12" s="17">
        <v>151417</v>
      </c>
      <c r="K12" s="17">
        <v>159052</v>
      </c>
      <c r="L12" s="17">
        <v>228052</v>
      </c>
      <c r="M12" s="17">
        <v>328259</v>
      </c>
      <c r="N12" s="17">
        <v>326261.36212500994</v>
      </c>
      <c r="O12" s="17">
        <v>400210.30447009997</v>
      </c>
      <c r="Q12" s="21"/>
    </row>
    <row r="13" spans="1:17" ht="15.75" customHeight="1" x14ac:dyDescent="0.2">
      <c r="B13" s="22" t="s">
        <v>18</v>
      </c>
      <c r="C13" s="20">
        <v>75686</v>
      </c>
      <c r="D13" s="20">
        <v>73828</v>
      </c>
      <c r="E13" s="20">
        <v>39055</v>
      </c>
      <c r="F13" s="20">
        <v>131198</v>
      </c>
      <c r="G13" s="20">
        <v>67922</v>
      </c>
      <c r="H13" s="20">
        <v>73820</v>
      </c>
      <c r="I13" s="20">
        <v>46404</v>
      </c>
      <c r="J13" s="20">
        <v>60984</v>
      </c>
      <c r="K13" s="20">
        <v>57158</v>
      </c>
      <c r="L13" s="20">
        <v>71287</v>
      </c>
      <c r="M13" s="20">
        <v>109961</v>
      </c>
      <c r="N13" s="20">
        <v>105272.11832563</v>
      </c>
      <c r="O13" s="20">
        <v>136415.01060286001</v>
      </c>
    </row>
    <row r="14" spans="1:17" ht="15" customHeight="1" x14ac:dyDescent="0.2">
      <c r="B14" s="19" t="s">
        <v>89</v>
      </c>
      <c r="C14" s="20">
        <v>37768</v>
      </c>
      <c r="D14" s="20">
        <v>35499</v>
      </c>
      <c r="E14" s="20">
        <v>42398</v>
      </c>
      <c r="F14" s="20">
        <v>68365</v>
      </c>
      <c r="G14" s="20">
        <v>66635</v>
      </c>
      <c r="H14" s="20">
        <v>101132</v>
      </c>
      <c r="I14" s="20">
        <v>73884</v>
      </c>
      <c r="J14" s="20">
        <v>47370</v>
      </c>
      <c r="K14" s="20">
        <v>42645</v>
      </c>
      <c r="L14" s="20">
        <v>90050</v>
      </c>
      <c r="M14" s="20">
        <v>146566</v>
      </c>
      <c r="N14" s="20">
        <v>154730.63670611999</v>
      </c>
      <c r="O14" s="20">
        <v>180935.45494451001</v>
      </c>
    </row>
    <row r="15" spans="1:17" ht="16.5" customHeight="1" x14ac:dyDescent="0.2">
      <c r="B15" s="19" t="s">
        <v>87</v>
      </c>
      <c r="C15" s="20">
        <v>18098</v>
      </c>
      <c r="D15" s="20">
        <v>35517</v>
      </c>
      <c r="E15" s="20">
        <v>17646</v>
      </c>
      <c r="F15" s="20">
        <v>22811</v>
      </c>
      <c r="G15" s="20">
        <v>26796</v>
      </c>
      <c r="H15" s="20">
        <v>32704</v>
      </c>
      <c r="I15" s="20">
        <v>35686</v>
      </c>
      <c r="J15" s="20">
        <v>43063</v>
      </c>
      <c r="K15" s="20">
        <v>59248</v>
      </c>
      <c r="L15" s="20">
        <v>66715</v>
      </c>
      <c r="M15" s="20">
        <v>71732</v>
      </c>
      <c r="N15" s="20">
        <v>66259</v>
      </c>
      <c r="O15" s="20">
        <v>82859.838922729949</v>
      </c>
    </row>
    <row r="16" spans="1:17" ht="17.25" customHeight="1" x14ac:dyDescent="0.2">
      <c r="B16" s="18" t="s">
        <v>90</v>
      </c>
      <c r="C16" s="17">
        <v>15859</v>
      </c>
      <c r="D16" s="17">
        <v>9415</v>
      </c>
      <c r="E16" s="17">
        <v>6014</v>
      </c>
      <c r="F16" s="17">
        <v>7496</v>
      </c>
      <c r="G16" s="17">
        <v>8031</v>
      </c>
      <c r="H16" s="17">
        <v>12486</v>
      </c>
      <c r="I16" s="17">
        <v>7909</v>
      </c>
      <c r="J16" s="17">
        <v>5348</v>
      </c>
      <c r="K16" s="17">
        <v>6740</v>
      </c>
      <c r="L16" s="17">
        <v>33405</v>
      </c>
      <c r="M16" s="17">
        <v>25502</v>
      </c>
      <c r="N16" s="17">
        <v>59970</v>
      </c>
      <c r="O16" s="17">
        <v>36149.598273310003</v>
      </c>
    </row>
    <row r="17" spans="2:15" ht="16.5" customHeight="1" x14ac:dyDescent="0.2">
      <c r="B17" s="23" t="s">
        <v>91</v>
      </c>
      <c r="C17" s="17">
        <v>1669396</v>
      </c>
      <c r="D17" s="17">
        <v>1795865</v>
      </c>
      <c r="E17" s="17">
        <v>2290394</v>
      </c>
      <c r="F17" s="17">
        <v>2333883</v>
      </c>
      <c r="G17" s="17">
        <v>2573056</v>
      </c>
      <c r="H17" s="17">
        <v>2693228</v>
      </c>
      <c r="I17" s="17">
        <v>3337896</v>
      </c>
      <c r="J17" s="17">
        <v>3040997</v>
      </c>
      <c r="K17" s="17">
        <v>3521735</v>
      </c>
      <c r="L17" s="17">
        <v>4472556</v>
      </c>
      <c r="M17" s="17">
        <v>5356591</v>
      </c>
      <c r="N17" s="17">
        <v>6130739</v>
      </c>
      <c r="O17" s="17">
        <v>6230414.7711928803</v>
      </c>
    </row>
    <row r="18" spans="2:15" ht="15" customHeight="1" x14ac:dyDescent="0.2">
      <c r="B18" s="18" t="s">
        <v>92</v>
      </c>
      <c r="C18" s="17">
        <v>1205180</v>
      </c>
      <c r="D18" s="17">
        <v>1322898</v>
      </c>
      <c r="E18" s="17">
        <v>1701658</v>
      </c>
      <c r="F18" s="17">
        <v>1757782</v>
      </c>
      <c r="G18" s="17">
        <v>1927693</v>
      </c>
      <c r="H18" s="17">
        <v>2089713</v>
      </c>
      <c r="I18" s="17">
        <v>2424582</v>
      </c>
      <c r="J18" s="17">
        <v>2548359</v>
      </c>
      <c r="K18" s="17">
        <v>2747512</v>
      </c>
      <c r="L18" s="17">
        <v>3519633</v>
      </c>
      <c r="M18" s="17">
        <v>4699679</v>
      </c>
      <c r="N18" s="17">
        <v>5339941</v>
      </c>
      <c r="O18" s="17">
        <v>5232388.4383299705</v>
      </c>
    </row>
    <row r="19" spans="2:15" ht="15" customHeight="1" x14ac:dyDescent="0.2">
      <c r="B19" s="19" t="s">
        <v>93</v>
      </c>
      <c r="C19" s="20">
        <v>512624</v>
      </c>
      <c r="D19" s="20">
        <v>568829</v>
      </c>
      <c r="E19" s="20">
        <v>772563</v>
      </c>
      <c r="F19" s="20">
        <v>746250</v>
      </c>
      <c r="G19" s="20">
        <v>756591</v>
      </c>
      <c r="H19" s="20">
        <v>806002</v>
      </c>
      <c r="I19" s="20">
        <v>848278</v>
      </c>
      <c r="J19" s="20">
        <v>974351</v>
      </c>
      <c r="K19" s="20">
        <v>1014612</v>
      </c>
      <c r="L19" s="20">
        <v>1139066</v>
      </c>
      <c r="M19" s="20">
        <v>1239195</v>
      </c>
      <c r="N19" s="20">
        <v>1416927</v>
      </c>
      <c r="O19" s="20">
        <v>1498629.0701190401</v>
      </c>
    </row>
    <row r="20" spans="2:15" ht="15.75" customHeight="1" x14ac:dyDescent="0.2">
      <c r="B20" s="24" t="s">
        <v>94</v>
      </c>
      <c r="C20" s="20">
        <v>393228</v>
      </c>
      <c r="D20" s="20">
        <v>440982</v>
      </c>
      <c r="E20" s="20">
        <v>561730</v>
      </c>
      <c r="F20" s="20">
        <v>576471</v>
      </c>
      <c r="G20" s="20">
        <v>588518</v>
      </c>
      <c r="H20" s="20">
        <v>626045</v>
      </c>
      <c r="I20" s="20">
        <v>686452</v>
      </c>
      <c r="J20" s="20">
        <v>794158</v>
      </c>
      <c r="K20" s="20">
        <v>845680</v>
      </c>
      <c r="L20" s="20">
        <v>956210</v>
      </c>
      <c r="M20" s="20">
        <v>939496</v>
      </c>
      <c r="N20" s="20">
        <v>1066048</v>
      </c>
      <c r="O20" s="20">
        <v>1163941.7604118099</v>
      </c>
    </row>
    <row r="21" spans="2:15" ht="16.5" customHeight="1" x14ac:dyDescent="0.2">
      <c r="B21" s="19" t="s">
        <v>95</v>
      </c>
      <c r="C21" s="20">
        <v>444007</v>
      </c>
      <c r="D21" s="20">
        <v>436395</v>
      </c>
      <c r="E21" s="20">
        <v>509674</v>
      </c>
      <c r="F21" s="20">
        <v>610895</v>
      </c>
      <c r="G21" s="20">
        <v>735566</v>
      </c>
      <c r="H21" s="20">
        <v>852190</v>
      </c>
      <c r="I21" s="20">
        <v>901352</v>
      </c>
      <c r="J21" s="20">
        <v>980302</v>
      </c>
      <c r="K21" s="20">
        <v>1048382</v>
      </c>
      <c r="L21" s="20">
        <v>1565190</v>
      </c>
      <c r="M21" s="20">
        <v>2455600</v>
      </c>
      <c r="N21" s="20">
        <v>2689500</v>
      </c>
      <c r="O21" s="20">
        <v>2500674.3155698101</v>
      </c>
    </row>
    <row r="22" spans="2:15" ht="15" customHeight="1" x14ac:dyDescent="0.2">
      <c r="B22" s="24" t="s">
        <v>96</v>
      </c>
      <c r="C22" s="20">
        <v>343022</v>
      </c>
      <c r="D22" s="20">
        <v>327934</v>
      </c>
      <c r="E22" s="20">
        <v>394289</v>
      </c>
      <c r="F22" s="20">
        <v>484182</v>
      </c>
      <c r="G22" s="20">
        <v>570623</v>
      </c>
      <c r="H22" s="20">
        <v>639482</v>
      </c>
      <c r="I22" s="20">
        <v>667383</v>
      </c>
      <c r="J22" s="20">
        <v>713623</v>
      </c>
      <c r="K22" s="20">
        <v>794633</v>
      </c>
      <c r="L22" s="20">
        <v>1436569</v>
      </c>
      <c r="M22" s="20">
        <v>2332208</v>
      </c>
      <c r="N22" s="20">
        <v>2289084</v>
      </c>
      <c r="O22" s="20">
        <v>2158156.0756759602</v>
      </c>
    </row>
    <row r="23" spans="2:15" ht="15.75" customHeight="1" x14ac:dyDescent="0.2">
      <c r="B23" s="24" t="s">
        <v>97</v>
      </c>
      <c r="C23" s="20">
        <v>100985</v>
      </c>
      <c r="D23" s="20">
        <v>108461</v>
      </c>
      <c r="E23" s="20">
        <v>115386</v>
      </c>
      <c r="F23" s="20">
        <v>126713</v>
      </c>
      <c r="G23" s="20">
        <v>164942</v>
      </c>
      <c r="H23" s="20">
        <v>212708</v>
      </c>
      <c r="I23" s="20">
        <v>233970</v>
      </c>
      <c r="J23" s="20">
        <v>266679</v>
      </c>
      <c r="K23" s="20">
        <v>253750</v>
      </c>
      <c r="L23" s="20">
        <v>128621</v>
      </c>
      <c r="M23" s="20">
        <v>123391</v>
      </c>
      <c r="N23" s="20">
        <v>400417</v>
      </c>
      <c r="O23" s="20">
        <v>342518.23989385</v>
      </c>
    </row>
    <row r="24" spans="2:15" ht="15.75" customHeight="1" x14ac:dyDescent="0.2">
      <c r="B24" s="19" t="s">
        <v>98</v>
      </c>
      <c r="C24" s="20">
        <v>248549</v>
      </c>
      <c r="D24" s="20">
        <v>317674</v>
      </c>
      <c r="E24" s="20">
        <v>419420</v>
      </c>
      <c r="F24" s="20">
        <v>400637</v>
      </c>
      <c r="G24" s="20">
        <v>435536</v>
      </c>
      <c r="H24" s="20">
        <v>431521</v>
      </c>
      <c r="I24" s="20">
        <v>551524</v>
      </c>
      <c r="J24" s="20">
        <v>717133</v>
      </c>
      <c r="K24" s="20">
        <v>684518</v>
      </c>
      <c r="L24" s="20">
        <v>815376</v>
      </c>
      <c r="M24" s="20">
        <v>1004884</v>
      </c>
      <c r="N24" s="20">
        <v>1233514</v>
      </c>
      <c r="O24" s="20">
        <v>1233085.05264112</v>
      </c>
    </row>
    <row r="25" spans="2:15" ht="15" customHeight="1" x14ac:dyDescent="0.2">
      <c r="B25" s="18" t="s">
        <v>99</v>
      </c>
      <c r="C25" s="17">
        <v>454303</v>
      </c>
      <c r="D25" s="17">
        <v>459855</v>
      </c>
      <c r="E25" s="17">
        <v>588175</v>
      </c>
      <c r="F25" s="17">
        <v>577036</v>
      </c>
      <c r="G25" s="17">
        <v>638343</v>
      </c>
      <c r="H25" s="17">
        <v>612561</v>
      </c>
      <c r="I25" s="17">
        <v>619069</v>
      </c>
      <c r="J25" s="17">
        <v>795368</v>
      </c>
      <c r="K25" s="17">
        <v>767606</v>
      </c>
      <c r="L25" s="17">
        <v>715429</v>
      </c>
      <c r="M25" s="17">
        <v>913601</v>
      </c>
      <c r="N25" s="17">
        <v>776571</v>
      </c>
      <c r="O25" s="17">
        <v>987457.26898937102</v>
      </c>
    </row>
    <row r="26" spans="2:15" ht="16.5" customHeight="1" x14ac:dyDescent="0.2">
      <c r="B26" s="19" t="s">
        <v>22</v>
      </c>
      <c r="C26" s="20">
        <v>252535</v>
      </c>
      <c r="D26" s="20">
        <v>252303</v>
      </c>
      <c r="E26" s="20">
        <v>313260</v>
      </c>
      <c r="F26" s="20">
        <v>328202</v>
      </c>
      <c r="G26" s="20">
        <v>360333</v>
      </c>
      <c r="H26" s="20">
        <v>355763</v>
      </c>
      <c r="I26" s="20">
        <v>385366</v>
      </c>
      <c r="J26" s="20">
        <v>483543</v>
      </c>
      <c r="K26" s="20">
        <v>438753</v>
      </c>
      <c r="L26" s="20">
        <v>445521</v>
      </c>
      <c r="M26" s="20">
        <v>647958</v>
      </c>
      <c r="N26" s="20">
        <v>569740</v>
      </c>
      <c r="O26" s="20">
        <v>720387.58366029803</v>
      </c>
    </row>
    <row r="27" spans="2:15" ht="18" customHeight="1" x14ac:dyDescent="0.2">
      <c r="B27" s="19" t="s">
        <v>100</v>
      </c>
      <c r="C27" s="20">
        <v>201768</v>
      </c>
      <c r="D27" s="20">
        <v>207551</v>
      </c>
      <c r="E27" s="20">
        <v>274916</v>
      </c>
      <c r="F27" s="20">
        <v>248834</v>
      </c>
      <c r="G27" s="20">
        <v>278010</v>
      </c>
      <c r="H27" s="20">
        <v>256798</v>
      </c>
      <c r="I27" s="20">
        <v>239688</v>
      </c>
      <c r="J27" s="20">
        <v>307917</v>
      </c>
      <c r="K27" s="20">
        <v>326578</v>
      </c>
      <c r="L27" s="20">
        <v>268601</v>
      </c>
      <c r="M27" s="20">
        <v>265644</v>
      </c>
      <c r="N27" s="20">
        <v>206831</v>
      </c>
      <c r="O27" s="20">
        <v>267069.68532907299</v>
      </c>
    </row>
    <row r="28" spans="2:15" x14ac:dyDescent="0.2">
      <c r="B28" s="19" t="s">
        <v>87</v>
      </c>
      <c r="C28" s="25" t="s">
        <v>42</v>
      </c>
      <c r="D28" s="25" t="s">
        <v>42</v>
      </c>
      <c r="E28" s="25" t="s">
        <v>42</v>
      </c>
      <c r="F28" s="25" t="s">
        <v>42</v>
      </c>
      <c r="G28" s="25" t="s">
        <v>42</v>
      </c>
      <c r="H28" s="20" t="s">
        <v>42</v>
      </c>
      <c r="I28" s="20">
        <v>-5985</v>
      </c>
      <c r="J28" s="20">
        <v>3907</v>
      </c>
      <c r="K28" s="20">
        <v>2275</v>
      </c>
      <c r="L28" s="20">
        <v>1308</v>
      </c>
      <c r="M28" s="20" t="s">
        <v>23</v>
      </c>
      <c r="N28" s="20" t="s">
        <v>23</v>
      </c>
      <c r="O28" s="20" t="s">
        <v>23</v>
      </c>
    </row>
    <row r="29" spans="2:15" ht="16.5" customHeight="1" x14ac:dyDescent="0.2">
      <c r="B29" s="18" t="s">
        <v>101</v>
      </c>
      <c r="C29" s="17">
        <v>9913</v>
      </c>
      <c r="D29" s="17">
        <v>13112</v>
      </c>
      <c r="E29" s="17">
        <v>561</v>
      </c>
      <c r="F29" s="17">
        <v>-934</v>
      </c>
      <c r="G29" s="17">
        <v>7021</v>
      </c>
      <c r="H29" s="17">
        <v>-9046</v>
      </c>
      <c r="I29" s="17">
        <v>-4933</v>
      </c>
      <c r="J29" s="17">
        <v>-3552</v>
      </c>
      <c r="K29" s="17">
        <v>6617</v>
      </c>
      <c r="L29" s="17">
        <v>237495</v>
      </c>
      <c r="M29" s="17">
        <v>-256689</v>
      </c>
      <c r="N29" s="17">
        <v>14227</v>
      </c>
      <c r="O29" s="17">
        <v>10569.063873540001</v>
      </c>
    </row>
    <row r="30" spans="2:15" ht="17.25" customHeight="1" x14ac:dyDescent="0.2">
      <c r="B30" s="26" t="s">
        <v>102</v>
      </c>
      <c r="C30" s="17">
        <v>-67733</v>
      </c>
      <c r="D30" s="17">
        <v>-127692</v>
      </c>
      <c r="E30" s="17">
        <v>-246779</v>
      </c>
      <c r="F30" s="17">
        <v>-71719</v>
      </c>
      <c r="G30" s="17">
        <v>-96162</v>
      </c>
      <c r="H30" s="17">
        <v>-169740</v>
      </c>
      <c r="I30" s="17">
        <v>-533683</v>
      </c>
      <c r="J30" s="17">
        <v>-1180399</v>
      </c>
      <c r="K30" s="17">
        <v>-1290441</v>
      </c>
      <c r="L30" s="17">
        <v>-1540448</v>
      </c>
      <c r="M30" s="17">
        <v>-1650857</v>
      </c>
      <c r="N30" s="17">
        <v>-1309103</v>
      </c>
      <c r="O30" s="17">
        <v>217013.52374855999</v>
      </c>
    </row>
    <row r="31" spans="2:15" ht="17.25" customHeight="1" x14ac:dyDescent="0.2">
      <c r="B31" s="26" t="s">
        <v>103</v>
      </c>
      <c r="C31" s="17">
        <v>-516090</v>
      </c>
      <c r="D31" s="17">
        <v>-591244</v>
      </c>
      <c r="E31" s="17">
        <v>-829502</v>
      </c>
      <c r="F31" s="17">
        <v>-640325</v>
      </c>
      <c r="G31" s="17">
        <v>-733494</v>
      </c>
      <c r="H31" s="17">
        <v>-760769</v>
      </c>
      <c r="I31" s="17">
        <v>-1439088</v>
      </c>
      <c r="J31" s="17">
        <v>-1667688</v>
      </c>
      <c r="K31" s="17">
        <v>-2057925</v>
      </c>
      <c r="L31" s="17">
        <v>-2459967</v>
      </c>
      <c r="M31" s="17">
        <v>-2282267</v>
      </c>
      <c r="N31" s="17">
        <v>-2039931</v>
      </c>
      <c r="O31" s="17">
        <v>-744863.21084104094</v>
      </c>
    </row>
    <row r="32" spans="2:15" ht="18.75" customHeight="1" x14ac:dyDescent="0.2">
      <c r="B32" s="23" t="s">
        <v>104</v>
      </c>
      <c r="C32" s="17">
        <v>516090</v>
      </c>
      <c r="D32" s="17">
        <v>591244</v>
      </c>
      <c r="E32" s="17">
        <v>829502</v>
      </c>
      <c r="F32" s="17">
        <v>640325</v>
      </c>
      <c r="G32" s="17">
        <v>733494</v>
      </c>
      <c r="H32" s="17">
        <v>760769</v>
      </c>
      <c r="I32" s="17">
        <v>1439088</v>
      </c>
      <c r="J32" s="17">
        <v>1667688</v>
      </c>
      <c r="K32" s="17">
        <v>2057925</v>
      </c>
      <c r="L32" s="17">
        <v>2459967</v>
      </c>
      <c r="M32" s="17">
        <v>2282267</v>
      </c>
      <c r="N32" s="17">
        <v>2039931</v>
      </c>
      <c r="O32" s="17">
        <v>744863.21084104094</v>
      </c>
    </row>
    <row r="33" spans="1:15" ht="16.5" customHeight="1" x14ac:dyDescent="0.2">
      <c r="B33" s="27" t="s">
        <v>105</v>
      </c>
      <c r="C33" s="20">
        <v>123700</v>
      </c>
      <c r="D33" s="20">
        <v>212523</v>
      </c>
      <c r="E33" s="20">
        <v>236803</v>
      </c>
      <c r="F33" s="20">
        <v>391914</v>
      </c>
      <c r="G33" s="20">
        <v>439243</v>
      </c>
      <c r="H33" s="20">
        <v>323535</v>
      </c>
      <c r="I33" s="20">
        <v>542641</v>
      </c>
      <c r="J33" s="20">
        <v>-83199</v>
      </c>
      <c r="K33" s="20">
        <v>-13901</v>
      </c>
      <c r="L33" s="20">
        <v>424822</v>
      </c>
      <c r="M33" s="20">
        <v>494655</v>
      </c>
      <c r="N33" s="20">
        <v>333241</v>
      </c>
      <c r="O33" s="20">
        <v>142408.48847022999</v>
      </c>
    </row>
    <row r="34" spans="1:15" ht="18.75" customHeight="1" x14ac:dyDescent="0.2">
      <c r="B34" s="28" t="s">
        <v>106</v>
      </c>
      <c r="C34" s="20">
        <v>392390</v>
      </c>
      <c r="D34" s="20">
        <v>378721</v>
      </c>
      <c r="E34" s="20">
        <v>592699</v>
      </c>
      <c r="F34" s="20">
        <v>248411</v>
      </c>
      <c r="G34" s="20">
        <v>294251</v>
      </c>
      <c r="H34" s="20">
        <v>437234</v>
      </c>
      <c r="I34" s="20">
        <v>896448</v>
      </c>
      <c r="J34" s="20">
        <v>1750887</v>
      </c>
      <c r="K34" s="20">
        <v>2071826</v>
      </c>
      <c r="L34" s="20">
        <v>2035145</v>
      </c>
      <c r="M34" s="20">
        <v>1787612</v>
      </c>
      <c r="N34" s="20">
        <v>1706691</v>
      </c>
      <c r="O34" s="20">
        <v>602454.72237081104</v>
      </c>
    </row>
    <row r="35" spans="1:15" ht="18.75" customHeight="1" x14ac:dyDescent="0.2">
      <c r="B35" s="29" t="s">
        <v>258</v>
      </c>
      <c r="C35" s="17">
        <v>6889212</v>
      </c>
      <c r="D35" s="17">
        <v>7486862</v>
      </c>
      <c r="E35" s="17">
        <v>8599190</v>
      </c>
      <c r="F35" s="17">
        <v>9478869</v>
      </c>
      <c r="G35" s="17">
        <v>10382832</v>
      </c>
      <c r="H35" s="17">
        <v>12030548</v>
      </c>
      <c r="I35" s="17">
        <v>13031543</v>
      </c>
      <c r="J35" s="17">
        <v>15117247</v>
      </c>
      <c r="K35" s="17">
        <v>17614181</v>
      </c>
      <c r="L35" s="17">
        <v>27492031</v>
      </c>
      <c r="M35" s="17">
        <v>28695949</v>
      </c>
      <c r="N35" s="17">
        <v>28738704</v>
      </c>
      <c r="O35" s="17">
        <v>29994687.874173</v>
      </c>
    </row>
    <row r="36" spans="1:15" ht="21" customHeight="1" x14ac:dyDescent="0.2">
      <c r="B36" s="30" t="s">
        <v>223</v>
      </c>
      <c r="C36" s="20">
        <v>3928788</v>
      </c>
      <c r="D36" s="20">
        <v>4373746</v>
      </c>
      <c r="E36" s="20">
        <v>5055159</v>
      </c>
      <c r="F36" s="20">
        <v>5433073</v>
      </c>
      <c r="G36" s="20">
        <v>5664215</v>
      </c>
      <c r="H36" s="20">
        <v>6071001</v>
      </c>
      <c r="I36" s="20">
        <v>6830260</v>
      </c>
      <c r="J36" s="20">
        <v>9065068</v>
      </c>
      <c r="K36" s="20">
        <v>11097223</v>
      </c>
      <c r="L36" s="20">
        <v>15033876</v>
      </c>
      <c r="M36" s="20">
        <v>17051854</v>
      </c>
      <c r="N36" s="20">
        <v>18309660</v>
      </c>
      <c r="O36" s="20">
        <v>18675324.8254756</v>
      </c>
    </row>
    <row r="37" spans="1:15" ht="22.5" customHeight="1" x14ac:dyDescent="0.2">
      <c r="B37" s="93" t="s">
        <v>224</v>
      </c>
      <c r="C37" s="20">
        <v>2960424</v>
      </c>
      <c r="D37" s="20">
        <v>3113116</v>
      </c>
      <c r="E37" s="20">
        <v>3544031</v>
      </c>
      <c r="F37" s="20">
        <v>4045796</v>
      </c>
      <c r="G37" s="20">
        <v>4718618</v>
      </c>
      <c r="H37" s="20">
        <v>5959547</v>
      </c>
      <c r="I37" s="20">
        <v>6201283</v>
      </c>
      <c r="J37" s="20">
        <v>6052179</v>
      </c>
      <c r="K37" s="20">
        <v>6516958</v>
      </c>
      <c r="L37" s="20">
        <v>12458155</v>
      </c>
      <c r="M37" s="20">
        <v>11644094</v>
      </c>
      <c r="N37" s="20">
        <v>10429044</v>
      </c>
      <c r="O37" s="20">
        <v>11319363.048697401</v>
      </c>
    </row>
    <row r="38" spans="1:15" ht="19.5" customHeight="1" x14ac:dyDescent="0.2">
      <c r="B38" s="132" t="s">
        <v>225</v>
      </c>
      <c r="C38" s="132"/>
      <c r="D38" s="132"/>
      <c r="E38" s="132"/>
      <c r="F38" s="132"/>
      <c r="G38" s="132"/>
      <c r="H38" s="132"/>
      <c r="I38" s="132"/>
      <c r="J38" s="132"/>
      <c r="K38" s="132"/>
      <c r="L38" s="132"/>
      <c r="M38" s="132"/>
      <c r="N38" s="132"/>
      <c r="O38" s="132"/>
    </row>
    <row r="39" spans="1:15" ht="17.25" customHeight="1" x14ac:dyDescent="0.2">
      <c r="B39" s="32" t="s">
        <v>107</v>
      </c>
      <c r="C39" s="33">
        <v>11.6</v>
      </c>
      <c r="D39" s="33">
        <v>11.2</v>
      </c>
      <c r="E39" s="33">
        <v>12.6</v>
      </c>
      <c r="F39" s="33">
        <v>13.2</v>
      </c>
      <c r="G39" s="33">
        <v>12.8</v>
      </c>
      <c r="H39" s="33">
        <v>12.6</v>
      </c>
      <c r="I39" s="33">
        <v>11.9</v>
      </c>
      <c r="J39" s="33">
        <v>8.8000000000000007</v>
      </c>
      <c r="K39" s="33">
        <v>8.3000000000000007</v>
      </c>
      <c r="L39" s="34">
        <v>8.4</v>
      </c>
      <c r="M39" s="33">
        <v>11.2</v>
      </c>
      <c r="N39" s="34">
        <v>13.592610301694839</v>
      </c>
      <c r="O39" s="34">
        <v>16.749344109580321</v>
      </c>
    </row>
    <row r="40" spans="1:15" ht="16.5" customHeight="1" x14ac:dyDescent="0.2">
      <c r="B40" s="32" t="s">
        <v>108</v>
      </c>
      <c r="C40" s="33">
        <v>16.8</v>
      </c>
      <c r="D40" s="33">
        <v>16.7</v>
      </c>
      <c r="E40" s="33">
        <v>19.8</v>
      </c>
      <c r="F40" s="33">
        <v>18.2</v>
      </c>
      <c r="G40" s="33">
        <v>17.899999999999999</v>
      </c>
      <c r="H40" s="33">
        <v>17.5</v>
      </c>
      <c r="I40" s="33">
        <v>21</v>
      </c>
      <c r="J40" s="33">
        <v>19.399999999999999</v>
      </c>
      <c r="K40" s="33">
        <v>20</v>
      </c>
      <c r="L40" s="34">
        <v>18.600000000000001</v>
      </c>
      <c r="M40" s="33">
        <v>19.5</v>
      </c>
      <c r="N40" s="34">
        <v>20.37073069531667</v>
      </c>
      <c r="O40" s="34">
        <v>19.023676981249341</v>
      </c>
    </row>
    <row r="41" spans="1:15" ht="15" customHeight="1" x14ac:dyDescent="0.2">
      <c r="B41" s="32" t="s">
        <v>109</v>
      </c>
      <c r="C41" s="33">
        <v>12.1</v>
      </c>
      <c r="D41" s="33">
        <v>12.3</v>
      </c>
      <c r="E41" s="33">
        <v>14.7</v>
      </c>
      <c r="F41" s="33">
        <v>13.7</v>
      </c>
      <c r="G41" s="33">
        <v>13.4</v>
      </c>
      <c r="H41" s="33">
        <v>13.6</v>
      </c>
      <c r="I41" s="33">
        <v>15.2</v>
      </c>
      <c r="J41" s="33">
        <v>16.3</v>
      </c>
      <c r="K41" s="33">
        <v>15.6</v>
      </c>
      <c r="L41" s="34">
        <v>14.6</v>
      </c>
      <c r="M41" s="33">
        <v>17.100000000000001</v>
      </c>
      <c r="N41" s="34">
        <v>17.743129659910267</v>
      </c>
      <c r="O41" s="34">
        <v>15.976346864007443</v>
      </c>
    </row>
    <row r="42" spans="1:15" ht="16.5" customHeight="1" x14ac:dyDescent="0.2">
      <c r="B42" s="32" t="s">
        <v>110</v>
      </c>
      <c r="C42" s="33">
        <v>-0.7</v>
      </c>
      <c r="D42" s="33">
        <v>-1.2</v>
      </c>
      <c r="E42" s="33">
        <v>-2.1</v>
      </c>
      <c r="F42" s="33">
        <v>-0.6</v>
      </c>
      <c r="G42" s="33">
        <v>-0.7</v>
      </c>
      <c r="H42" s="33">
        <v>-1.1000000000000001</v>
      </c>
      <c r="I42" s="33">
        <v>-3.4</v>
      </c>
      <c r="J42" s="33">
        <v>-7.5</v>
      </c>
      <c r="K42" s="33">
        <v>-7.3</v>
      </c>
      <c r="L42" s="34">
        <v>-6.4</v>
      </c>
      <c r="M42" s="33">
        <v>-6</v>
      </c>
      <c r="N42" s="34">
        <v>-4.3497825693004897</v>
      </c>
      <c r="O42" s="34">
        <v>0.66261963737044416</v>
      </c>
    </row>
    <row r="43" spans="1:15" ht="16.5" customHeight="1" x14ac:dyDescent="0.2">
      <c r="B43" s="35" t="s">
        <v>111</v>
      </c>
      <c r="C43" s="36">
        <v>-5.2</v>
      </c>
      <c r="D43" s="36">
        <v>-5.5</v>
      </c>
      <c r="E43" s="36">
        <v>-7.2</v>
      </c>
      <c r="F43" s="36">
        <v>-5</v>
      </c>
      <c r="G43" s="36">
        <v>-5.0999999999999996</v>
      </c>
      <c r="H43" s="36">
        <v>-5</v>
      </c>
      <c r="I43" s="36">
        <v>-9</v>
      </c>
      <c r="J43" s="36">
        <v>-10.7</v>
      </c>
      <c r="K43" s="36">
        <v>-11.7</v>
      </c>
      <c r="L43" s="36">
        <v>-10.199999999999999</v>
      </c>
      <c r="M43" s="36">
        <v>-8.3000000000000007</v>
      </c>
      <c r="N43" s="36">
        <v>-6.778120393621835</v>
      </c>
      <c r="O43" s="36">
        <v>-2.2743328716690203</v>
      </c>
    </row>
    <row r="44" spans="1:15" ht="12.75" customHeight="1" x14ac:dyDescent="0.2">
      <c r="B44" s="32"/>
      <c r="C44" s="37"/>
      <c r="D44" s="37"/>
      <c r="E44" s="37"/>
      <c r="F44" s="37"/>
      <c r="G44" s="37"/>
      <c r="H44" s="37"/>
      <c r="I44" s="37"/>
      <c r="J44" s="37"/>
      <c r="K44" s="37"/>
      <c r="N44" s="15"/>
      <c r="O44" s="15"/>
    </row>
    <row r="45" spans="1:15" ht="38.25" customHeight="1" x14ac:dyDescent="0.2">
      <c r="B45" s="133" t="s">
        <v>259</v>
      </c>
      <c r="C45" s="133"/>
      <c r="D45" s="133"/>
      <c r="E45" s="133"/>
      <c r="F45" s="133"/>
      <c r="G45" s="133"/>
      <c r="H45" s="133"/>
      <c r="I45" s="133"/>
      <c r="J45" s="133"/>
      <c r="K45" s="133"/>
      <c r="L45" s="133"/>
      <c r="M45" s="133"/>
      <c r="N45" s="133"/>
      <c r="O45" s="133"/>
    </row>
    <row r="46" spans="1:15" ht="15" customHeight="1" x14ac:dyDescent="0.2">
      <c r="A46" s="11" t="s">
        <v>46</v>
      </c>
      <c r="B46" s="129" t="s">
        <v>72</v>
      </c>
      <c r="C46" s="129"/>
      <c r="D46" s="129"/>
      <c r="E46" s="129"/>
      <c r="F46" s="129"/>
      <c r="G46" s="129"/>
      <c r="H46" s="129"/>
      <c r="I46" s="129"/>
      <c r="J46" s="129"/>
      <c r="K46" s="129"/>
      <c r="L46" s="129"/>
      <c r="M46" s="129"/>
      <c r="N46" s="129"/>
      <c r="O46" s="15"/>
    </row>
    <row r="47" spans="1:15" ht="14.25" customHeight="1" x14ac:dyDescent="0.2">
      <c r="A47" s="11" t="s">
        <v>47</v>
      </c>
      <c r="B47" s="129" t="s">
        <v>55</v>
      </c>
      <c r="C47" s="129"/>
      <c r="D47" s="129"/>
      <c r="E47" s="129"/>
      <c r="F47" s="129"/>
      <c r="G47" s="129"/>
      <c r="H47" s="129"/>
      <c r="I47" s="129"/>
      <c r="J47" s="129"/>
      <c r="K47" s="129"/>
      <c r="L47" s="129"/>
      <c r="M47" s="129"/>
      <c r="N47" s="129"/>
    </row>
    <row r="48" spans="1:15" ht="25.5" customHeight="1" x14ac:dyDescent="0.2">
      <c r="A48" s="11" t="s">
        <v>48</v>
      </c>
      <c r="B48" s="134" t="s">
        <v>260</v>
      </c>
      <c r="C48" s="134"/>
      <c r="D48" s="134"/>
      <c r="E48" s="134"/>
      <c r="F48" s="134"/>
      <c r="G48" s="134"/>
      <c r="H48" s="134"/>
      <c r="I48" s="134"/>
      <c r="J48" s="134"/>
      <c r="K48" s="134"/>
      <c r="L48" s="134"/>
      <c r="M48" s="134"/>
      <c r="N48" s="134"/>
      <c r="O48" s="134"/>
    </row>
    <row r="49" spans="1:15" ht="27.75" customHeight="1" x14ac:dyDescent="0.2">
      <c r="A49" s="11" t="s">
        <v>49</v>
      </c>
      <c r="B49" s="134" t="s">
        <v>247</v>
      </c>
      <c r="C49" s="134"/>
      <c r="D49" s="134"/>
      <c r="E49" s="134"/>
      <c r="F49" s="134"/>
      <c r="G49" s="134"/>
      <c r="H49" s="134"/>
      <c r="I49" s="134"/>
      <c r="J49" s="134"/>
      <c r="K49" s="134"/>
      <c r="L49" s="134"/>
      <c r="M49" s="134"/>
      <c r="N49" s="134"/>
      <c r="O49" s="134"/>
    </row>
    <row r="50" spans="1:15" ht="16.5" customHeight="1" x14ac:dyDescent="0.2">
      <c r="A50" s="11" t="s">
        <v>50</v>
      </c>
      <c r="B50" s="134" t="s">
        <v>286</v>
      </c>
      <c r="C50" s="134"/>
      <c r="D50" s="134"/>
      <c r="E50" s="134"/>
      <c r="F50" s="134"/>
      <c r="G50" s="134"/>
      <c r="H50" s="134"/>
      <c r="I50" s="134"/>
      <c r="J50" s="134"/>
      <c r="K50" s="134"/>
      <c r="L50" s="134"/>
      <c r="M50" s="134"/>
      <c r="N50" s="134"/>
    </row>
    <row r="51" spans="1:15" ht="12" customHeight="1" x14ac:dyDescent="0.2">
      <c r="A51" s="11" t="s">
        <v>51</v>
      </c>
      <c r="B51" s="134" t="s">
        <v>77</v>
      </c>
      <c r="C51" s="134"/>
      <c r="D51" s="134"/>
      <c r="E51" s="134"/>
      <c r="F51" s="134"/>
      <c r="G51" s="134"/>
      <c r="H51" s="134"/>
      <c r="I51" s="134"/>
      <c r="J51" s="134"/>
      <c r="K51" s="134"/>
      <c r="L51" s="134"/>
      <c r="M51" s="134"/>
      <c r="N51" s="134"/>
    </row>
    <row r="52" spans="1:15" ht="27.75" customHeight="1" x14ac:dyDescent="0.2">
      <c r="A52" s="11" t="s">
        <v>52</v>
      </c>
      <c r="B52" s="134" t="s">
        <v>261</v>
      </c>
      <c r="C52" s="134"/>
      <c r="D52" s="134"/>
      <c r="E52" s="134"/>
      <c r="F52" s="134"/>
      <c r="G52" s="134"/>
      <c r="H52" s="134"/>
      <c r="I52" s="134"/>
      <c r="J52" s="134"/>
      <c r="K52" s="134"/>
      <c r="L52" s="134"/>
      <c r="M52" s="134"/>
      <c r="N52" s="134"/>
      <c r="O52" s="134"/>
    </row>
    <row r="53" spans="1:15" ht="15" customHeight="1" x14ac:dyDescent="0.2">
      <c r="A53" s="11" t="s">
        <v>53</v>
      </c>
      <c r="B53" s="134" t="s">
        <v>213</v>
      </c>
      <c r="C53" s="134"/>
      <c r="D53" s="134"/>
      <c r="E53" s="134"/>
      <c r="F53" s="134"/>
      <c r="G53" s="134"/>
      <c r="H53" s="134"/>
      <c r="I53" s="134"/>
      <c r="J53" s="134"/>
      <c r="K53" s="134"/>
      <c r="L53" s="134"/>
      <c r="M53" s="134"/>
      <c r="N53" s="134"/>
    </row>
    <row r="54" spans="1:15" ht="15" customHeight="1" x14ac:dyDescent="0.2">
      <c r="A54" s="11" t="s">
        <v>54</v>
      </c>
      <c r="B54" s="134" t="s">
        <v>262</v>
      </c>
      <c r="C54" s="134"/>
      <c r="D54" s="134"/>
      <c r="E54" s="134"/>
      <c r="F54" s="134"/>
      <c r="G54" s="134"/>
      <c r="H54" s="134"/>
      <c r="I54" s="134"/>
      <c r="J54" s="134"/>
      <c r="K54" s="134"/>
      <c r="L54" s="134"/>
      <c r="M54" s="134"/>
      <c r="N54" s="134"/>
    </row>
    <row r="55" spans="1:15" ht="15" customHeight="1" x14ac:dyDescent="0.2">
      <c r="A55" s="11" t="s">
        <v>62</v>
      </c>
      <c r="B55" s="11" t="s">
        <v>263</v>
      </c>
      <c r="C55" s="100"/>
      <c r="D55" s="100"/>
      <c r="E55" s="100"/>
      <c r="F55" s="100"/>
      <c r="G55" s="100"/>
      <c r="H55" s="100"/>
      <c r="I55" s="100"/>
      <c r="J55" s="100"/>
      <c r="K55" s="100"/>
      <c r="L55" s="100"/>
    </row>
    <row r="56" spans="1:15" ht="17.25" customHeight="1" x14ac:dyDescent="0.2">
      <c r="A56" s="14" t="s">
        <v>2</v>
      </c>
    </row>
    <row r="57" spans="1:15" ht="15" customHeight="1" x14ac:dyDescent="0.2">
      <c r="A57" s="14"/>
    </row>
    <row r="58" spans="1:15" ht="17.25" customHeight="1" x14ac:dyDescent="0.2">
      <c r="A58" s="39" t="s">
        <v>58</v>
      </c>
      <c r="B58" s="40"/>
    </row>
    <row r="59" spans="1:15" ht="17.25" customHeight="1" x14ac:dyDescent="0.2">
      <c r="A59" s="41" t="s">
        <v>248</v>
      </c>
      <c r="C59" s="41"/>
      <c r="D59" s="41"/>
      <c r="E59" s="41"/>
    </row>
    <row r="60" spans="1:15" x14ac:dyDescent="0.2">
      <c r="A60" s="41"/>
    </row>
  </sheetData>
  <mergeCells count="13">
    <mergeCell ref="B53:N53"/>
    <mergeCell ref="B54:N54"/>
    <mergeCell ref="B47:N47"/>
    <mergeCell ref="B50:N50"/>
    <mergeCell ref="B51:N51"/>
    <mergeCell ref="B48:O48"/>
    <mergeCell ref="B49:O49"/>
    <mergeCell ref="B52:O52"/>
    <mergeCell ref="B46:N46"/>
    <mergeCell ref="B3:O3"/>
    <mergeCell ref="B2:O2"/>
    <mergeCell ref="B38:O38"/>
    <mergeCell ref="B45:O45"/>
  </mergeCells>
  <pageMargins left="0.7" right="0.7" top="0.75" bottom="0.75" header="0.3" footer="0.3"/>
  <pageSetup paperSize="8" orientation="landscape" r:id="rId1"/>
  <headerFooter>
    <oddHeader>&amp;L&amp;"Calibri"&amp;10&amp;K000000 [Limited Sharing]&amp;1#_x000D_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C289-4AA6-4182-8B9F-D8382363BADA}">
  <sheetPr codeName="Sheet2">
    <tabColor theme="6" tint="-0.499984740745262"/>
  </sheetPr>
  <dimension ref="A1:O53"/>
  <sheetViews>
    <sheetView zoomScaleNormal="100" workbookViewId="0">
      <pane ySplit="4" topLeftCell="A21" activePane="bottomLeft" state="frozen"/>
      <selection activeCell="M110" sqref="M110"/>
      <selection pane="bottomLeft" activeCell="M110" sqref="M110"/>
    </sheetView>
  </sheetViews>
  <sheetFormatPr defaultColWidth="9.33203125" defaultRowHeight="12.75" x14ac:dyDescent="0.2"/>
  <cols>
    <col min="1" max="1" width="4.1640625" style="1" customWidth="1"/>
    <col min="2" max="2" width="69.33203125" style="14" bestFit="1" customWidth="1"/>
    <col min="3" max="13" width="13.83203125" style="14" customWidth="1"/>
    <col min="14" max="14" width="13.83203125" style="65" customWidth="1"/>
    <col min="15" max="15" width="13.1640625" style="1" customWidth="1"/>
    <col min="16" max="16384" width="9.33203125" style="1"/>
  </cols>
  <sheetData>
    <row r="1" spans="1:15" s="7" customFormat="1" ht="47.25" customHeight="1" x14ac:dyDescent="0.25">
      <c r="A1" s="1"/>
      <c r="B1" s="2" t="s">
        <v>198</v>
      </c>
      <c r="C1" s="3"/>
      <c r="D1" s="3"/>
      <c r="E1" s="3"/>
      <c r="F1" s="3"/>
      <c r="G1" s="3"/>
      <c r="H1" s="3"/>
      <c r="I1" s="3"/>
      <c r="J1" s="3"/>
      <c r="K1" s="3"/>
      <c r="L1" s="4"/>
      <c r="M1" s="4"/>
      <c r="N1" s="4"/>
      <c r="O1" s="4" t="s">
        <v>253</v>
      </c>
    </row>
    <row r="2" spans="1:15" s="7" customFormat="1" ht="15" customHeight="1" x14ac:dyDescent="0.25">
      <c r="B2" s="135" t="s">
        <v>226</v>
      </c>
      <c r="C2" s="135"/>
      <c r="D2" s="135"/>
      <c r="E2" s="135"/>
      <c r="F2" s="135"/>
      <c r="G2" s="135"/>
      <c r="H2" s="135"/>
      <c r="I2" s="135"/>
      <c r="J2" s="135"/>
      <c r="K2" s="135"/>
      <c r="L2" s="135"/>
      <c r="M2" s="135"/>
      <c r="N2" s="135"/>
      <c r="O2" s="135"/>
    </row>
    <row r="3" spans="1:15" s="7" customFormat="1" ht="15" customHeight="1" x14ac:dyDescent="0.2">
      <c r="B3" s="136" t="s">
        <v>0</v>
      </c>
      <c r="C3" s="136"/>
      <c r="D3" s="136"/>
      <c r="E3" s="136"/>
      <c r="F3" s="136"/>
      <c r="G3" s="136"/>
      <c r="H3" s="136"/>
      <c r="I3" s="136"/>
      <c r="J3" s="136"/>
      <c r="K3" s="136"/>
      <c r="L3" s="136"/>
      <c r="M3" s="136"/>
      <c r="N3" s="136"/>
      <c r="O3" s="136"/>
    </row>
    <row r="4" spans="1:15" s="7" customFormat="1" ht="17.25" x14ac:dyDescent="0.25">
      <c r="B4" s="43" t="s">
        <v>1</v>
      </c>
      <c r="C4" s="61">
        <v>2013</v>
      </c>
      <c r="D4" s="61">
        <v>2014</v>
      </c>
      <c r="E4" s="61">
        <v>2015</v>
      </c>
      <c r="F4" s="61">
        <v>2016</v>
      </c>
      <c r="G4" s="61">
        <v>2017</v>
      </c>
      <c r="H4" s="62">
        <v>2018</v>
      </c>
      <c r="I4" s="61" t="s">
        <v>227</v>
      </c>
      <c r="J4" s="61">
        <v>2020</v>
      </c>
      <c r="K4" s="62">
        <v>2021</v>
      </c>
      <c r="L4" s="62">
        <v>2022</v>
      </c>
      <c r="M4" s="62">
        <v>2023</v>
      </c>
      <c r="N4" s="10">
        <v>2024</v>
      </c>
      <c r="O4" s="10" t="s">
        <v>264</v>
      </c>
    </row>
    <row r="5" spans="1:15" ht="16.5" customHeight="1" x14ac:dyDescent="0.2">
      <c r="B5" s="45" t="s">
        <v>207</v>
      </c>
      <c r="C5" s="64">
        <v>1005895</v>
      </c>
      <c r="D5" s="64">
        <v>1050362</v>
      </c>
      <c r="E5" s="64">
        <v>1355779</v>
      </c>
      <c r="F5" s="64">
        <v>1463689</v>
      </c>
      <c r="G5" s="64">
        <v>1670178</v>
      </c>
      <c r="H5" s="64">
        <v>1712318</v>
      </c>
      <c r="I5" s="64">
        <v>1734925</v>
      </c>
      <c r="J5" s="64">
        <v>1216542</v>
      </c>
      <c r="K5" s="64">
        <v>1298019</v>
      </c>
      <c r="L5" s="64">
        <v>1751132</v>
      </c>
      <c r="M5" s="64">
        <v>2720563</v>
      </c>
      <c r="N5" s="64">
        <v>3704577</v>
      </c>
      <c r="O5" s="64">
        <v>5049191.6576084299</v>
      </c>
    </row>
    <row r="6" spans="1:15" ht="16.5" customHeight="1" x14ac:dyDescent="0.2">
      <c r="B6" s="54" t="s">
        <v>130</v>
      </c>
      <c r="C6" s="47">
        <v>191815</v>
      </c>
      <c r="D6" s="47">
        <v>198483</v>
      </c>
      <c r="E6" s="47">
        <v>244231</v>
      </c>
      <c r="F6" s="47">
        <v>302538</v>
      </c>
      <c r="G6" s="47">
        <v>311782</v>
      </c>
      <c r="H6" s="47">
        <v>288341</v>
      </c>
      <c r="I6" s="47">
        <v>280965</v>
      </c>
      <c r="J6" s="47">
        <v>312334</v>
      </c>
      <c r="K6" s="47">
        <v>277275</v>
      </c>
      <c r="L6" s="47">
        <v>273926</v>
      </c>
      <c r="M6" s="47">
        <v>335266</v>
      </c>
      <c r="N6" s="47">
        <v>400149</v>
      </c>
      <c r="O6" s="47">
        <v>625517.77822296997</v>
      </c>
    </row>
    <row r="7" spans="1:15" ht="16.5" customHeight="1" x14ac:dyDescent="0.2">
      <c r="B7" s="28" t="s">
        <v>183</v>
      </c>
      <c r="C7" s="47">
        <v>83123</v>
      </c>
      <c r="D7" s="47">
        <v>81108</v>
      </c>
      <c r="E7" s="47">
        <v>132189</v>
      </c>
      <c r="F7" s="47">
        <v>156487</v>
      </c>
      <c r="G7" s="47">
        <v>136501</v>
      </c>
      <c r="H7" s="47">
        <v>96991</v>
      </c>
      <c r="I7" s="47">
        <v>98427</v>
      </c>
      <c r="J7" s="47">
        <v>114183</v>
      </c>
      <c r="K7" s="47">
        <v>64339</v>
      </c>
      <c r="L7" s="47">
        <v>50009</v>
      </c>
      <c r="M7" s="47">
        <v>105120</v>
      </c>
      <c r="N7" s="47">
        <v>111147</v>
      </c>
      <c r="O7" s="47">
        <v>275894.02415052999</v>
      </c>
    </row>
    <row r="8" spans="1:15" ht="16.5" customHeight="1" x14ac:dyDescent="0.2">
      <c r="B8" s="93" t="s">
        <v>228</v>
      </c>
      <c r="C8" s="47">
        <v>108692</v>
      </c>
      <c r="D8" s="47">
        <v>117375</v>
      </c>
      <c r="E8" s="47">
        <v>112042</v>
      </c>
      <c r="F8" s="47">
        <v>146051</v>
      </c>
      <c r="G8" s="47">
        <v>175280</v>
      </c>
      <c r="H8" s="47">
        <v>191351</v>
      </c>
      <c r="I8" s="47">
        <v>182538</v>
      </c>
      <c r="J8" s="47">
        <v>198151</v>
      </c>
      <c r="K8" s="47">
        <v>212935</v>
      </c>
      <c r="L8" s="47">
        <v>223917</v>
      </c>
      <c r="M8" s="47">
        <v>230146</v>
      </c>
      <c r="N8" s="47">
        <v>289003</v>
      </c>
      <c r="O8" s="47">
        <v>349623.75407243997</v>
      </c>
    </row>
    <row r="9" spans="1:15" ht="16.5" customHeight="1" x14ac:dyDescent="0.2">
      <c r="B9" s="55" t="s">
        <v>131</v>
      </c>
      <c r="C9" s="47">
        <v>506906</v>
      </c>
      <c r="D9" s="47">
        <v>539023</v>
      </c>
      <c r="E9" s="47">
        <v>724282</v>
      </c>
      <c r="F9" s="47">
        <v>747147</v>
      </c>
      <c r="G9" s="47">
        <v>921244</v>
      </c>
      <c r="H9" s="47">
        <v>959365</v>
      </c>
      <c r="I9" s="47">
        <v>843355</v>
      </c>
      <c r="J9" s="47">
        <v>555718</v>
      </c>
      <c r="K9" s="47">
        <v>629812</v>
      </c>
      <c r="L9" s="47">
        <v>857459</v>
      </c>
      <c r="M9" s="47">
        <v>1399126</v>
      </c>
      <c r="N9" s="47">
        <v>2181036</v>
      </c>
      <c r="O9" s="47">
        <v>3178313.1342319702</v>
      </c>
    </row>
    <row r="10" spans="1:15" ht="16.5" customHeight="1" x14ac:dyDescent="0.2">
      <c r="B10" s="28" t="s">
        <v>132</v>
      </c>
      <c r="C10" s="47">
        <v>250757</v>
      </c>
      <c r="D10" s="47">
        <v>275350</v>
      </c>
      <c r="E10" s="47">
        <v>219700</v>
      </c>
      <c r="F10" s="47">
        <v>283470</v>
      </c>
      <c r="G10" s="47">
        <v>443760</v>
      </c>
      <c r="H10" s="47">
        <v>461740</v>
      </c>
      <c r="I10" s="47">
        <v>443877</v>
      </c>
      <c r="J10" s="47">
        <v>233786</v>
      </c>
      <c r="K10" s="47">
        <v>308213</v>
      </c>
      <c r="L10" s="47">
        <v>463072</v>
      </c>
      <c r="M10" s="47">
        <v>694460</v>
      </c>
      <c r="N10" s="47">
        <v>1309680</v>
      </c>
      <c r="O10" s="47">
        <v>1746874.44636141</v>
      </c>
    </row>
    <row r="11" spans="1:15" ht="16.5" customHeight="1" x14ac:dyDescent="0.2">
      <c r="B11" s="19" t="s">
        <v>96</v>
      </c>
      <c r="C11" s="47">
        <v>124440</v>
      </c>
      <c r="D11" s="47">
        <v>140084</v>
      </c>
      <c r="E11" s="47">
        <v>130527</v>
      </c>
      <c r="F11" s="47">
        <v>168134</v>
      </c>
      <c r="G11" s="47">
        <v>275367</v>
      </c>
      <c r="H11" s="47">
        <v>282576</v>
      </c>
      <c r="I11" s="47">
        <v>273963</v>
      </c>
      <c r="J11" s="47">
        <v>148061</v>
      </c>
      <c r="K11" s="47">
        <v>185462</v>
      </c>
      <c r="L11" s="47">
        <v>291619</v>
      </c>
      <c r="M11" s="47">
        <v>469107</v>
      </c>
      <c r="N11" s="47">
        <v>712187</v>
      </c>
      <c r="O11" s="47">
        <v>855484.62759743002</v>
      </c>
    </row>
    <row r="12" spans="1:15" ht="16.5" customHeight="1" x14ac:dyDescent="0.2">
      <c r="B12" s="19" t="s">
        <v>184</v>
      </c>
      <c r="C12" s="47">
        <v>126317</v>
      </c>
      <c r="D12" s="47">
        <v>135266</v>
      </c>
      <c r="E12" s="47">
        <v>89173</v>
      </c>
      <c r="F12" s="47">
        <v>115336</v>
      </c>
      <c r="G12" s="47">
        <v>168393</v>
      </c>
      <c r="H12" s="47">
        <v>179163</v>
      </c>
      <c r="I12" s="47">
        <v>169914</v>
      </c>
      <c r="J12" s="47">
        <v>85725</v>
      </c>
      <c r="K12" s="47">
        <v>122751</v>
      </c>
      <c r="L12" s="47">
        <v>171452</v>
      </c>
      <c r="M12" s="47">
        <v>225353</v>
      </c>
      <c r="N12" s="47">
        <v>597493</v>
      </c>
      <c r="O12" s="47">
        <v>891389.81876397994</v>
      </c>
    </row>
    <row r="13" spans="1:15" ht="16.5" customHeight="1" x14ac:dyDescent="0.2">
      <c r="B13" s="28" t="s">
        <v>133</v>
      </c>
      <c r="C13" s="47">
        <v>250700</v>
      </c>
      <c r="D13" s="47">
        <v>256691</v>
      </c>
      <c r="E13" s="47">
        <v>497652</v>
      </c>
      <c r="F13" s="47">
        <v>454952</v>
      </c>
      <c r="G13" s="47">
        <v>469500</v>
      </c>
      <c r="H13" s="47">
        <v>484287</v>
      </c>
      <c r="I13" s="47">
        <v>399478</v>
      </c>
      <c r="J13" s="47">
        <v>321932</v>
      </c>
      <c r="K13" s="47">
        <v>306861</v>
      </c>
      <c r="L13" s="47">
        <v>342523</v>
      </c>
      <c r="M13" s="47">
        <v>469622</v>
      </c>
      <c r="N13" s="47">
        <v>598529</v>
      </c>
      <c r="O13" s="47">
        <v>1058706.64464075</v>
      </c>
    </row>
    <row r="14" spans="1:15" ht="16.5" customHeight="1" x14ac:dyDescent="0.2">
      <c r="B14" s="19" t="s">
        <v>185</v>
      </c>
      <c r="C14" s="47">
        <v>66008</v>
      </c>
      <c r="D14" s="47">
        <v>69100</v>
      </c>
      <c r="E14" s="47">
        <v>105264</v>
      </c>
      <c r="F14" s="47">
        <v>120238</v>
      </c>
      <c r="G14" s="47">
        <v>113684</v>
      </c>
      <c r="H14" s="47">
        <v>113944</v>
      </c>
      <c r="I14" s="47">
        <v>115443</v>
      </c>
      <c r="J14" s="47">
        <v>120990</v>
      </c>
      <c r="K14" s="47">
        <v>138637</v>
      </c>
      <c r="L14" s="47">
        <v>165188</v>
      </c>
      <c r="M14" s="47">
        <v>170260</v>
      </c>
      <c r="N14" s="47">
        <v>213390</v>
      </c>
      <c r="O14" s="47">
        <v>231541.85169149001</v>
      </c>
    </row>
    <row r="15" spans="1:15" ht="16.5" customHeight="1" x14ac:dyDescent="0.2">
      <c r="B15" s="19" t="s">
        <v>186</v>
      </c>
      <c r="C15" s="47">
        <v>58567</v>
      </c>
      <c r="D15" s="47">
        <v>57240</v>
      </c>
      <c r="E15" s="47">
        <v>80015</v>
      </c>
      <c r="F15" s="47">
        <v>88792</v>
      </c>
      <c r="G15" s="47">
        <v>86002</v>
      </c>
      <c r="H15" s="47">
        <v>92243</v>
      </c>
      <c r="I15" s="47">
        <v>87367</v>
      </c>
      <c r="J15" s="47">
        <v>94345</v>
      </c>
      <c r="K15" s="47">
        <v>88539</v>
      </c>
      <c r="L15" s="47">
        <v>104160</v>
      </c>
      <c r="M15" s="47">
        <v>118481</v>
      </c>
      <c r="N15" s="47">
        <v>118339</v>
      </c>
      <c r="O15" s="47">
        <v>102718.25226795999</v>
      </c>
    </row>
    <row r="16" spans="1:15" ht="16.5" customHeight="1" x14ac:dyDescent="0.2">
      <c r="B16" s="19" t="s">
        <v>44</v>
      </c>
      <c r="C16" s="47">
        <v>27131</v>
      </c>
      <c r="D16" s="47">
        <v>28732</v>
      </c>
      <c r="E16" s="47">
        <v>45092</v>
      </c>
      <c r="F16" s="47">
        <v>55719</v>
      </c>
      <c r="G16" s="47">
        <v>73983</v>
      </c>
      <c r="H16" s="47">
        <v>66318</v>
      </c>
      <c r="I16" s="47">
        <v>61740</v>
      </c>
      <c r="J16" s="47">
        <v>53111</v>
      </c>
      <c r="K16" s="47">
        <v>55339</v>
      </c>
      <c r="L16" s="47">
        <v>53074</v>
      </c>
      <c r="M16" s="47">
        <v>143642</v>
      </c>
      <c r="N16" s="47">
        <v>200200</v>
      </c>
      <c r="O16" s="47">
        <v>240575.01640726</v>
      </c>
    </row>
    <row r="17" spans="2:15" ht="16.5" customHeight="1" x14ac:dyDescent="0.2">
      <c r="B17" s="19" t="s">
        <v>45</v>
      </c>
      <c r="C17" s="47">
        <v>98994</v>
      </c>
      <c r="D17" s="47">
        <v>101618</v>
      </c>
      <c r="E17" s="47">
        <v>267282</v>
      </c>
      <c r="F17" s="47">
        <v>190203</v>
      </c>
      <c r="G17" s="47">
        <v>195831</v>
      </c>
      <c r="H17" s="47">
        <v>211781</v>
      </c>
      <c r="I17" s="47">
        <v>134927</v>
      </c>
      <c r="J17" s="47">
        <v>53486</v>
      </c>
      <c r="K17" s="47">
        <v>24346</v>
      </c>
      <c r="L17" s="47">
        <v>20101</v>
      </c>
      <c r="M17" s="47">
        <v>37239</v>
      </c>
      <c r="N17" s="47">
        <v>66601</v>
      </c>
      <c r="O17" s="47">
        <v>483871.52427404001</v>
      </c>
    </row>
    <row r="18" spans="2:15" ht="16.5" customHeight="1" x14ac:dyDescent="0.2">
      <c r="B18" s="28" t="s">
        <v>249</v>
      </c>
      <c r="C18" s="47">
        <v>5449</v>
      </c>
      <c r="D18" s="47">
        <v>6983</v>
      </c>
      <c r="E18" s="47">
        <v>6929</v>
      </c>
      <c r="F18" s="47">
        <v>8726</v>
      </c>
      <c r="G18" s="47">
        <v>7984</v>
      </c>
      <c r="H18" s="47">
        <v>13339</v>
      </c>
      <c r="I18" s="104" t="s">
        <v>42</v>
      </c>
      <c r="J18" s="47" t="s">
        <v>42</v>
      </c>
      <c r="K18" s="47">
        <v>14738</v>
      </c>
      <c r="L18" s="47">
        <v>51864</v>
      </c>
      <c r="M18" s="47">
        <v>235044</v>
      </c>
      <c r="N18" s="47">
        <v>272827</v>
      </c>
      <c r="O18" s="47">
        <v>372732.04322980897</v>
      </c>
    </row>
    <row r="19" spans="2:15" ht="16.5" customHeight="1" x14ac:dyDescent="0.2">
      <c r="B19" s="55" t="s">
        <v>250</v>
      </c>
      <c r="C19" s="47">
        <v>205666</v>
      </c>
      <c r="D19" s="47">
        <v>198115</v>
      </c>
      <c r="E19" s="47">
        <v>262583</v>
      </c>
      <c r="F19" s="47">
        <v>258857</v>
      </c>
      <c r="G19" s="47">
        <v>274562</v>
      </c>
      <c r="H19" s="47">
        <v>310449</v>
      </c>
      <c r="I19" s="47">
        <v>427700</v>
      </c>
      <c r="J19" s="47">
        <v>268249</v>
      </c>
      <c r="K19" s="47">
        <v>302115</v>
      </c>
      <c r="L19" s="47">
        <v>534021</v>
      </c>
      <c r="M19" s="47">
        <v>911355</v>
      </c>
      <c r="N19" s="47">
        <v>1026199</v>
      </c>
      <c r="O19" s="47">
        <v>1139373.08415676</v>
      </c>
    </row>
    <row r="20" spans="2:15" ht="19.5" customHeight="1" x14ac:dyDescent="0.2">
      <c r="B20" s="28" t="s">
        <v>187</v>
      </c>
      <c r="C20" s="47">
        <v>100649</v>
      </c>
      <c r="D20" s="47">
        <v>98183</v>
      </c>
      <c r="E20" s="47">
        <v>162019</v>
      </c>
      <c r="F20" s="47">
        <v>164592</v>
      </c>
      <c r="G20" s="47">
        <v>177591</v>
      </c>
      <c r="H20" s="47">
        <v>212112</v>
      </c>
      <c r="I20" s="105" t="s">
        <v>265</v>
      </c>
      <c r="J20" s="47" t="s">
        <v>266</v>
      </c>
      <c r="K20" s="47">
        <v>252673</v>
      </c>
      <c r="L20" s="47">
        <v>464443</v>
      </c>
      <c r="M20" s="47">
        <v>559710</v>
      </c>
      <c r="N20" s="47">
        <v>584140</v>
      </c>
      <c r="O20" s="47">
        <v>677666.67332067003</v>
      </c>
    </row>
    <row r="21" spans="2:15" ht="15.75" customHeight="1" x14ac:dyDescent="0.2">
      <c r="B21" s="28" t="s">
        <v>188</v>
      </c>
      <c r="C21" s="47">
        <v>27337</v>
      </c>
      <c r="D21" s="47">
        <v>30529</v>
      </c>
      <c r="E21" s="47">
        <v>38152</v>
      </c>
      <c r="F21" s="47">
        <v>46426</v>
      </c>
      <c r="G21" s="47">
        <v>45619</v>
      </c>
      <c r="H21" s="47">
        <v>62242</v>
      </c>
      <c r="I21" s="47">
        <v>60959</v>
      </c>
      <c r="J21" s="47">
        <v>28490</v>
      </c>
      <c r="K21" s="47">
        <v>36303</v>
      </c>
      <c r="L21" s="47">
        <v>49537</v>
      </c>
      <c r="M21" s="47">
        <v>193488</v>
      </c>
      <c r="N21" s="47">
        <v>278024</v>
      </c>
      <c r="O21" s="47">
        <v>285889.11359789001</v>
      </c>
    </row>
    <row r="22" spans="2:15" ht="15.75" customHeight="1" x14ac:dyDescent="0.2">
      <c r="B22" s="28" t="s">
        <v>189</v>
      </c>
      <c r="C22" s="47">
        <v>77679</v>
      </c>
      <c r="D22" s="47">
        <v>69402</v>
      </c>
      <c r="E22" s="47">
        <v>62412</v>
      </c>
      <c r="F22" s="47">
        <v>47839</v>
      </c>
      <c r="G22" s="47">
        <v>51351</v>
      </c>
      <c r="H22" s="47">
        <v>35991</v>
      </c>
      <c r="I22" s="47">
        <v>50351</v>
      </c>
      <c r="J22" s="47">
        <v>9989</v>
      </c>
      <c r="K22" s="47">
        <v>12410</v>
      </c>
      <c r="L22" s="47">
        <v>19839</v>
      </c>
      <c r="M22" s="47">
        <v>157911</v>
      </c>
      <c r="N22" s="47">
        <v>163790</v>
      </c>
      <c r="O22" s="47">
        <v>175792.47065984001</v>
      </c>
    </row>
    <row r="23" spans="2:15" x14ac:dyDescent="0.2">
      <c r="B23" s="28" t="s">
        <v>87</v>
      </c>
      <c r="C23" s="104" t="s">
        <v>42</v>
      </c>
      <c r="D23" s="104" t="s">
        <v>42</v>
      </c>
      <c r="E23" s="104" t="s">
        <v>42</v>
      </c>
      <c r="F23" s="104" t="s">
        <v>42</v>
      </c>
      <c r="G23" s="104" t="s">
        <v>42</v>
      </c>
      <c r="H23" s="47">
        <v>104</v>
      </c>
      <c r="I23" s="47">
        <v>55302</v>
      </c>
      <c r="J23" s="47">
        <v>14951</v>
      </c>
      <c r="K23" s="47">
        <v>728</v>
      </c>
      <c r="L23" s="47">
        <v>202</v>
      </c>
      <c r="M23" s="47">
        <v>247</v>
      </c>
      <c r="N23" s="47">
        <v>245</v>
      </c>
      <c r="O23" s="47">
        <v>24.826578359876301</v>
      </c>
    </row>
    <row r="24" spans="2:15" ht="16.5" customHeight="1" x14ac:dyDescent="0.2">
      <c r="B24" s="15" t="s">
        <v>229</v>
      </c>
      <c r="C24" s="47">
        <v>101508</v>
      </c>
      <c r="D24" s="47">
        <v>114742</v>
      </c>
      <c r="E24" s="47">
        <v>124683</v>
      </c>
      <c r="F24" s="47">
        <v>155147</v>
      </c>
      <c r="G24" s="47">
        <v>162591</v>
      </c>
      <c r="H24" s="47">
        <v>154162</v>
      </c>
      <c r="I24" s="47">
        <v>182904</v>
      </c>
      <c r="J24" s="47">
        <v>80241</v>
      </c>
      <c r="K24" s="47">
        <v>88817</v>
      </c>
      <c r="L24" s="47">
        <v>85726</v>
      </c>
      <c r="M24" s="47">
        <v>74816</v>
      </c>
      <c r="N24" s="47">
        <v>97193</v>
      </c>
      <c r="O24" s="47">
        <v>105987.66099673</v>
      </c>
    </row>
    <row r="25" spans="2:15" ht="16.5" customHeight="1" x14ac:dyDescent="0.2">
      <c r="B25" s="58" t="s">
        <v>190</v>
      </c>
      <c r="C25" s="50">
        <v>131552</v>
      </c>
      <c r="D25" s="50">
        <v>144844</v>
      </c>
      <c r="E25" s="50">
        <v>99099</v>
      </c>
      <c r="F25" s="50">
        <v>222374</v>
      </c>
      <c r="G25" s="50">
        <v>161353</v>
      </c>
      <c r="H25" s="50">
        <v>207656</v>
      </c>
      <c r="I25" s="50">
        <v>155974</v>
      </c>
      <c r="J25" s="50">
        <v>151417</v>
      </c>
      <c r="K25" s="50">
        <v>159052</v>
      </c>
      <c r="L25" s="50">
        <v>228052</v>
      </c>
      <c r="M25" s="50">
        <v>328259</v>
      </c>
      <c r="N25" s="50">
        <v>326261</v>
      </c>
      <c r="O25" s="50">
        <v>400210.30447009997</v>
      </c>
    </row>
    <row r="26" spans="2:15" ht="16.5" customHeight="1" x14ac:dyDescent="0.2">
      <c r="B26" s="28" t="s">
        <v>191</v>
      </c>
      <c r="C26" s="47">
        <v>75686</v>
      </c>
      <c r="D26" s="47">
        <v>73828</v>
      </c>
      <c r="E26" s="47">
        <v>39055</v>
      </c>
      <c r="F26" s="47">
        <v>131198</v>
      </c>
      <c r="G26" s="47">
        <v>67922</v>
      </c>
      <c r="H26" s="47">
        <v>73820</v>
      </c>
      <c r="I26" s="47">
        <v>46404</v>
      </c>
      <c r="J26" s="47">
        <v>60984</v>
      </c>
      <c r="K26" s="47">
        <v>57158</v>
      </c>
      <c r="L26" s="47">
        <v>71287</v>
      </c>
      <c r="M26" s="47">
        <v>109961</v>
      </c>
      <c r="N26" s="47">
        <v>105272</v>
      </c>
      <c r="O26" s="47">
        <v>136415.01060286001</v>
      </c>
    </row>
    <row r="27" spans="2:15" ht="16.5" customHeight="1" x14ac:dyDescent="0.2">
      <c r="B27" s="19" t="s">
        <v>192</v>
      </c>
      <c r="C27" s="47">
        <v>2331</v>
      </c>
      <c r="D27" s="47">
        <v>5669</v>
      </c>
      <c r="E27" s="47">
        <v>2823</v>
      </c>
      <c r="F27" s="47">
        <v>10980</v>
      </c>
      <c r="G27" s="47">
        <v>4450</v>
      </c>
      <c r="H27" s="47">
        <v>5591</v>
      </c>
      <c r="I27" s="47">
        <v>4727</v>
      </c>
      <c r="J27" s="47">
        <v>12055</v>
      </c>
      <c r="K27" s="47">
        <v>5090</v>
      </c>
      <c r="L27" s="47">
        <v>5862</v>
      </c>
      <c r="M27" s="47">
        <v>6986</v>
      </c>
      <c r="N27" s="47">
        <v>6428</v>
      </c>
      <c r="O27" s="47">
        <v>7843.4478880799998</v>
      </c>
    </row>
    <row r="28" spans="2:15" ht="16.5" customHeight="1" x14ac:dyDescent="0.2">
      <c r="B28" s="19" t="s">
        <v>193</v>
      </c>
      <c r="C28" s="47">
        <v>9664</v>
      </c>
      <c r="D28" s="47">
        <v>7978</v>
      </c>
      <c r="E28" s="47">
        <v>4498</v>
      </c>
      <c r="F28" s="47">
        <v>4826</v>
      </c>
      <c r="G28" s="47">
        <v>7395</v>
      </c>
      <c r="H28" s="47">
        <v>8140</v>
      </c>
      <c r="I28" s="47">
        <v>13819</v>
      </c>
      <c r="J28" s="47">
        <v>7297</v>
      </c>
      <c r="K28" s="47">
        <v>6466</v>
      </c>
      <c r="L28" s="47">
        <v>7326</v>
      </c>
      <c r="M28" s="47">
        <v>26245</v>
      </c>
      <c r="N28" s="47">
        <v>57764</v>
      </c>
      <c r="O28" s="47">
        <v>72028.384571460003</v>
      </c>
    </row>
    <row r="29" spans="2:15" ht="16.5" customHeight="1" x14ac:dyDescent="0.2">
      <c r="B29" s="19" t="s">
        <v>194</v>
      </c>
      <c r="C29" s="47">
        <v>35169</v>
      </c>
      <c r="D29" s="47">
        <v>46814</v>
      </c>
      <c r="E29" s="47">
        <v>29798</v>
      </c>
      <c r="F29" s="47">
        <v>108160</v>
      </c>
      <c r="G29" s="47">
        <v>53998</v>
      </c>
      <c r="H29" s="47">
        <v>41828</v>
      </c>
      <c r="I29" s="47">
        <v>27857</v>
      </c>
      <c r="J29" s="47">
        <v>17624</v>
      </c>
      <c r="K29" s="47">
        <v>30591</v>
      </c>
      <c r="L29" s="47">
        <v>28092</v>
      </c>
      <c r="M29" s="47">
        <v>75701</v>
      </c>
      <c r="N29" s="47">
        <v>41080</v>
      </c>
      <c r="O29" s="47">
        <v>56543.178143320001</v>
      </c>
    </row>
    <row r="30" spans="2:15" ht="16.5" customHeight="1" x14ac:dyDescent="0.2">
      <c r="B30" s="19" t="s">
        <v>195</v>
      </c>
      <c r="C30" s="47">
        <v>2173</v>
      </c>
      <c r="D30" s="47">
        <v>1868</v>
      </c>
      <c r="E30" s="47">
        <v>1936</v>
      </c>
      <c r="F30" s="47">
        <v>2231</v>
      </c>
      <c r="G30" s="47">
        <v>2079</v>
      </c>
      <c r="H30" s="104">
        <v>3261</v>
      </c>
      <c r="I30" s="104" t="s">
        <v>23</v>
      </c>
      <c r="J30" s="104" t="s">
        <v>23</v>
      </c>
      <c r="K30" s="104" t="s">
        <v>23</v>
      </c>
      <c r="L30" s="104" t="s">
        <v>23</v>
      </c>
      <c r="M30" s="104" t="s">
        <v>23</v>
      </c>
      <c r="N30" s="104" t="s">
        <v>23</v>
      </c>
      <c r="O30" s="104" t="s">
        <v>23</v>
      </c>
    </row>
    <row r="31" spans="2:15" ht="16.5" customHeight="1" x14ac:dyDescent="0.2">
      <c r="B31" s="19" t="s">
        <v>196</v>
      </c>
      <c r="C31" s="47">
        <v>26350</v>
      </c>
      <c r="D31" s="104">
        <v>11500</v>
      </c>
      <c r="E31" s="104" t="s">
        <v>23</v>
      </c>
      <c r="F31" s="47">
        <v>5000</v>
      </c>
      <c r="G31" s="104" t="s">
        <v>23</v>
      </c>
      <c r="H31" s="47">
        <v>15000</v>
      </c>
      <c r="I31" s="104" t="s">
        <v>23</v>
      </c>
      <c r="J31" s="47">
        <v>24009</v>
      </c>
      <c r="K31" s="47">
        <v>15012</v>
      </c>
      <c r="L31" s="47">
        <v>30007</v>
      </c>
      <c r="M31" s="47">
        <v>1029</v>
      </c>
      <c r="N31" s="104" t="s">
        <v>23</v>
      </c>
      <c r="O31" s="104" t="s">
        <v>23</v>
      </c>
    </row>
    <row r="32" spans="2:15" ht="16.5" customHeight="1" x14ac:dyDescent="0.2">
      <c r="B32" s="28" t="s">
        <v>197</v>
      </c>
      <c r="C32" s="47">
        <v>15145</v>
      </c>
      <c r="D32" s="47">
        <v>14919</v>
      </c>
      <c r="E32" s="47">
        <v>15213</v>
      </c>
      <c r="F32" s="47">
        <v>18046</v>
      </c>
      <c r="G32" s="47">
        <v>22940</v>
      </c>
      <c r="H32" s="47">
        <v>25215</v>
      </c>
      <c r="I32" s="47">
        <v>28985</v>
      </c>
      <c r="J32" s="47">
        <v>32417</v>
      </c>
      <c r="K32" s="47">
        <v>34619</v>
      </c>
      <c r="L32" s="47">
        <v>37416</v>
      </c>
      <c r="M32" s="47">
        <v>36258</v>
      </c>
      <c r="N32" s="47">
        <v>43089</v>
      </c>
      <c r="O32" s="47">
        <v>58793.794248630002</v>
      </c>
    </row>
    <row r="33" spans="1:15" ht="16.5" customHeight="1" x14ac:dyDescent="0.2">
      <c r="B33" s="28" t="s">
        <v>138</v>
      </c>
      <c r="C33" s="47">
        <v>37768</v>
      </c>
      <c r="D33" s="47">
        <v>35499</v>
      </c>
      <c r="E33" s="47">
        <v>42398</v>
      </c>
      <c r="F33" s="47">
        <v>68365</v>
      </c>
      <c r="G33" s="47">
        <v>66635</v>
      </c>
      <c r="H33" s="47">
        <v>101132</v>
      </c>
      <c r="I33" s="47">
        <v>73884</v>
      </c>
      <c r="J33" s="47">
        <v>47370</v>
      </c>
      <c r="K33" s="47">
        <v>42645</v>
      </c>
      <c r="L33" s="47">
        <v>90050</v>
      </c>
      <c r="M33" s="47">
        <v>146566</v>
      </c>
      <c r="N33" s="47">
        <v>154731</v>
      </c>
      <c r="O33" s="47">
        <v>180935.45494451001</v>
      </c>
    </row>
    <row r="34" spans="1:15" ht="16.5" customHeight="1" x14ac:dyDescent="0.2">
      <c r="B34" s="93" t="s">
        <v>267</v>
      </c>
      <c r="C34" s="47">
        <v>2953</v>
      </c>
      <c r="D34" s="47">
        <v>20597</v>
      </c>
      <c r="E34" s="47">
        <v>2432</v>
      </c>
      <c r="F34" s="47">
        <v>4764</v>
      </c>
      <c r="G34" s="47">
        <v>3855</v>
      </c>
      <c r="H34" s="47">
        <v>7490</v>
      </c>
      <c r="I34" s="47">
        <v>6701</v>
      </c>
      <c r="J34" s="47">
        <v>10646</v>
      </c>
      <c r="K34" s="47">
        <v>24630</v>
      </c>
      <c r="L34" s="47">
        <v>29300</v>
      </c>
      <c r="M34" s="47">
        <v>35474</v>
      </c>
      <c r="N34" s="47">
        <v>23170</v>
      </c>
      <c r="O34" s="47">
        <v>24066.044674100001</v>
      </c>
    </row>
    <row r="35" spans="1:15" ht="16.5" customHeight="1" x14ac:dyDescent="0.2">
      <c r="B35" s="118" t="s">
        <v>28</v>
      </c>
      <c r="C35" s="90">
        <v>1137447</v>
      </c>
      <c r="D35" s="90">
        <v>1195206</v>
      </c>
      <c r="E35" s="90">
        <v>1454878</v>
      </c>
      <c r="F35" s="90">
        <v>1686062</v>
      </c>
      <c r="G35" s="90">
        <v>1831531</v>
      </c>
      <c r="H35" s="90">
        <v>1919973</v>
      </c>
      <c r="I35" s="90">
        <v>1890899</v>
      </c>
      <c r="J35" s="90">
        <v>1367960</v>
      </c>
      <c r="K35" s="90">
        <v>1457071</v>
      </c>
      <c r="L35" s="90">
        <v>1979184</v>
      </c>
      <c r="M35" s="90">
        <v>3048822</v>
      </c>
      <c r="N35" s="90">
        <v>4030838</v>
      </c>
      <c r="O35" s="90">
        <v>5449401.9620785303</v>
      </c>
    </row>
    <row r="36" spans="1:15" ht="12.75" customHeight="1" x14ac:dyDescent="0.2">
      <c r="B36" s="15"/>
      <c r="C36" s="15"/>
      <c r="D36" s="15"/>
      <c r="E36" s="15"/>
      <c r="F36" s="15"/>
      <c r="G36" s="15"/>
      <c r="I36" s="15"/>
      <c r="J36" s="15"/>
      <c r="K36" s="15"/>
      <c r="L36" s="15"/>
      <c r="M36" s="15"/>
    </row>
    <row r="37" spans="1:15" ht="26.25" customHeight="1" x14ac:dyDescent="0.2">
      <c r="B37" s="134" t="s">
        <v>230</v>
      </c>
      <c r="C37" s="134"/>
      <c r="D37" s="134"/>
      <c r="E37" s="134"/>
      <c r="F37" s="134"/>
      <c r="G37" s="134"/>
      <c r="H37" s="134"/>
      <c r="I37" s="134"/>
      <c r="J37" s="134"/>
      <c r="K37" s="134"/>
      <c r="L37" s="134"/>
      <c r="M37" s="134"/>
      <c r="N37" s="134"/>
    </row>
    <row r="38" spans="1:15" ht="12.75" customHeight="1" x14ac:dyDescent="0.2">
      <c r="A38" s="72" t="s">
        <v>46</v>
      </c>
      <c r="B38" s="14" t="s">
        <v>287</v>
      </c>
      <c r="C38" s="15"/>
      <c r="D38" s="15"/>
      <c r="E38" s="15"/>
      <c r="F38" s="15"/>
      <c r="G38" s="15"/>
      <c r="I38" s="15"/>
      <c r="J38" s="15"/>
      <c r="K38" s="15"/>
      <c r="L38" s="15"/>
      <c r="M38" s="15"/>
    </row>
    <row r="39" spans="1:15" x14ac:dyDescent="0.2">
      <c r="A39" s="14" t="s">
        <v>47</v>
      </c>
      <c r="B39" s="14" t="s">
        <v>55</v>
      </c>
    </row>
    <row r="40" spans="1:15" x14ac:dyDescent="0.2">
      <c r="A40" s="14" t="s">
        <v>48</v>
      </c>
      <c r="B40" s="14" t="s">
        <v>56</v>
      </c>
    </row>
    <row r="41" spans="1:15" x14ac:dyDescent="0.2">
      <c r="A41" s="14" t="s">
        <v>2</v>
      </c>
    </row>
    <row r="42" spans="1:15" x14ac:dyDescent="0.2">
      <c r="A42" s="14"/>
    </row>
    <row r="43" spans="1:15" x14ac:dyDescent="0.2">
      <c r="A43" s="39" t="s">
        <v>59</v>
      </c>
    </row>
    <row r="44" spans="1:15" x14ac:dyDescent="0.2">
      <c r="A44" s="15" t="s">
        <v>248</v>
      </c>
    </row>
    <row r="45" spans="1:15" x14ac:dyDescent="0.2">
      <c r="A45" s="14"/>
    </row>
    <row r="46" spans="1:15" x14ac:dyDescent="0.2">
      <c r="A46" s="14"/>
    </row>
    <row r="47" spans="1:15" x14ac:dyDescent="0.2">
      <c r="A47" s="14"/>
    </row>
    <row r="48" spans="1:15" x14ac:dyDescent="0.2">
      <c r="A48" s="14"/>
    </row>
    <row r="49" spans="1:1" x14ac:dyDescent="0.2">
      <c r="A49" s="14"/>
    </row>
    <row r="50" spans="1:1" x14ac:dyDescent="0.2">
      <c r="A50" s="14"/>
    </row>
    <row r="51" spans="1:1" x14ac:dyDescent="0.2">
      <c r="A51" s="14"/>
    </row>
    <row r="52" spans="1:1" x14ac:dyDescent="0.2">
      <c r="A52" s="14"/>
    </row>
    <row r="53" spans="1:1" x14ac:dyDescent="0.2">
      <c r="A53" s="14"/>
    </row>
  </sheetData>
  <mergeCells count="3">
    <mergeCell ref="B37:N37"/>
    <mergeCell ref="B2:O2"/>
    <mergeCell ref="B3:O3"/>
  </mergeCells>
  <phoneticPr fontId="26" type="noConversion"/>
  <pageMargins left="0.7" right="0.7" top="0.75" bottom="0.75" header="0.3" footer="0.3"/>
  <pageSetup paperSize="8" orientation="landscape" r:id="rId1"/>
  <headerFooter>
    <oddHeader>&amp;L&amp;"Calibri"&amp;10&amp;K000000 [Limited Sharing]&amp;1#_x000D_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11ED8-EE16-4FD2-9B96-FB42BFD719F6}">
  <sheetPr codeName="Sheet3">
    <tabColor theme="6" tint="-0.499984740745262"/>
  </sheetPr>
  <dimension ref="A1:O58"/>
  <sheetViews>
    <sheetView zoomScaleNormal="100" workbookViewId="0">
      <pane ySplit="4" topLeftCell="A5" activePane="bottomLeft" state="frozen"/>
      <selection activeCell="M110" sqref="M110"/>
      <selection pane="bottomLeft" activeCell="M110" sqref="M110"/>
    </sheetView>
  </sheetViews>
  <sheetFormatPr defaultColWidth="9.33203125" defaultRowHeight="12.75" x14ac:dyDescent="0.2"/>
  <cols>
    <col min="1" max="1" width="3.33203125" style="1" customWidth="1"/>
    <col min="2" max="2" width="100.5" style="14" bestFit="1" customWidth="1"/>
    <col min="3" max="12" width="14" style="14" customWidth="1"/>
    <col min="13" max="14" width="14" style="1" customWidth="1"/>
    <col min="15" max="15" width="12.83203125" style="1" customWidth="1"/>
    <col min="16" max="16384" width="9.33203125" style="1"/>
  </cols>
  <sheetData>
    <row r="1" spans="1:15" s="7" customFormat="1" ht="47.25" customHeight="1" x14ac:dyDescent="0.25">
      <c r="A1" s="1"/>
      <c r="B1" s="2" t="s">
        <v>198</v>
      </c>
      <c r="C1" s="3"/>
      <c r="D1" s="3"/>
      <c r="E1" s="3"/>
      <c r="F1" s="3"/>
      <c r="G1" s="3"/>
      <c r="H1" s="3"/>
      <c r="I1" s="3"/>
      <c r="J1" s="3"/>
      <c r="K1" s="3"/>
      <c r="L1" s="4"/>
      <c r="M1" s="4"/>
      <c r="N1" s="4"/>
      <c r="O1" s="4" t="s">
        <v>200</v>
      </c>
    </row>
    <row r="2" spans="1:15" s="7" customFormat="1" ht="15" x14ac:dyDescent="0.25">
      <c r="B2" s="135" t="s">
        <v>231</v>
      </c>
      <c r="C2" s="135"/>
      <c r="D2" s="135"/>
      <c r="E2" s="135"/>
      <c r="F2" s="135"/>
      <c r="G2" s="135"/>
      <c r="H2" s="135"/>
      <c r="I2" s="135"/>
      <c r="J2" s="135"/>
      <c r="K2" s="135"/>
      <c r="L2" s="135"/>
      <c r="M2" s="135"/>
      <c r="N2" s="135"/>
      <c r="O2" s="135"/>
    </row>
    <row r="3" spans="1:15" s="7" customFormat="1" x14ac:dyDescent="0.2">
      <c r="B3" s="136" t="s">
        <v>0</v>
      </c>
      <c r="C3" s="136"/>
      <c r="D3" s="136"/>
      <c r="E3" s="136"/>
      <c r="F3" s="136"/>
      <c r="G3" s="136"/>
      <c r="H3" s="136"/>
      <c r="I3" s="136"/>
      <c r="J3" s="136"/>
      <c r="K3" s="136"/>
      <c r="L3" s="136"/>
      <c r="M3" s="136"/>
      <c r="N3" s="136"/>
      <c r="O3" s="136"/>
    </row>
    <row r="4" spans="1:15" s="7" customFormat="1" ht="17.25" x14ac:dyDescent="0.25">
      <c r="B4" s="43" t="s">
        <v>1</v>
      </c>
      <c r="C4" s="61">
        <v>2013</v>
      </c>
      <c r="D4" s="61">
        <v>2014</v>
      </c>
      <c r="E4" s="61">
        <v>2015</v>
      </c>
      <c r="F4" s="61">
        <v>2016</v>
      </c>
      <c r="G4" s="61">
        <v>2017</v>
      </c>
      <c r="H4" s="62">
        <v>2018</v>
      </c>
      <c r="I4" s="61" t="s">
        <v>227</v>
      </c>
      <c r="J4" s="61">
        <v>2020</v>
      </c>
      <c r="K4" s="62">
        <v>2021</v>
      </c>
      <c r="L4" s="62">
        <v>2022</v>
      </c>
      <c r="M4" s="62">
        <v>2023</v>
      </c>
      <c r="N4" s="10">
        <v>2024</v>
      </c>
      <c r="O4" s="10" t="s">
        <v>264</v>
      </c>
    </row>
    <row r="5" spans="1:15" x14ac:dyDescent="0.2">
      <c r="B5" s="86" t="s">
        <v>221</v>
      </c>
      <c r="C5" s="13">
        <v>1205180</v>
      </c>
      <c r="D5" s="13">
        <v>1322898</v>
      </c>
      <c r="E5" s="13">
        <v>1701658</v>
      </c>
      <c r="F5" s="13">
        <v>1757782</v>
      </c>
      <c r="G5" s="13">
        <v>1927693</v>
      </c>
      <c r="H5" s="13">
        <v>2089713</v>
      </c>
      <c r="I5" s="13">
        <v>2424582</v>
      </c>
      <c r="J5" s="13">
        <v>2548359</v>
      </c>
      <c r="K5" s="13">
        <v>2747512</v>
      </c>
      <c r="L5" s="13">
        <v>3519633</v>
      </c>
      <c r="M5" s="13">
        <v>4699679</v>
      </c>
      <c r="N5" s="13">
        <v>5339941</v>
      </c>
      <c r="O5" s="13">
        <v>5232388.4383299705</v>
      </c>
    </row>
    <row r="6" spans="1:15" x14ac:dyDescent="0.2">
      <c r="B6" s="27" t="s">
        <v>93</v>
      </c>
      <c r="C6" s="20">
        <v>512624</v>
      </c>
      <c r="D6" s="20">
        <v>568829</v>
      </c>
      <c r="E6" s="20">
        <v>772563</v>
      </c>
      <c r="F6" s="20">
        <v>746250</v>
      </c>
      <c r="G6" s="20">
        <v>756591</v>
      </c>
      <c r="H6" s="20">
        <v>806002</v>
      </c>
      <c r="I6" s="20">
        <v>848278</v>
      </c>
      <c r="J6" s="20">
        <v>974351</v>
      </c>
      <c r="K6" s="20">
        <v>1014612</v>
      </c>
      <c r="L6" s="20">
        <v>1139066</v>
      </c>
      <c r="M6" s="20">
        <v>1239195</v>
      </c>
      <c r="N6" s="20">
        <v>1416927</v>
      </c>
      <c r="O6" s="20">
        <v>1498629.0701190401</v>
      </c>
    </row>
    <row r="7" spans="1:15" x14ac:dyDescent="0.2">
      <c r="B7" s="19" t="s">
        <v>170</v>
      </c>
      <c r="C7" s="20">
        <v>393228</v>
      </c>
      <c r="D7" s="20">
        <v>440982</v>
      </c>
      <c r="E7" s="20">
        <v>561730</v>
      </c>
      <c r="F7" s="20">
        <v>576471</v>
      </c>
      <c r="G7" s="20">
        <v>588518</v>
      </c>
      <c r="H7" s="20">
        <v>626045</v>
      </c>
      <c r="I7" s="20">
        <v>686452</v>
      </c>
      <c r="J7" s="20">
        <v>794158</v>
      </c>
      <c r="K7" s="20">
        <v>845680</v>
      </c>
      <c r="L7" s="20">
        <v>956210</v>
      </c>
      <c r="M7" s="20">
        <v>939496</v>
      </c>
      <c r="N7" s="20">
        <v>1066048</v>
      </c>
      <c r="O7" s="20">
        <v>1163941.7604118099</v>
      </c>
    </row>
    <row r="8" spans="1:15" x14ac:dyDescent="0.2">
      <c r="B8" s="92" t="s">
        <v>171</v>
      </c>
      <c r="C8" s="20">
        <v>218256</v>
      </c>
      <c r="D8" s="20">
        <v>255373</v>
      </c>
      <c r="E8" s="20">
        <v>323287</v>
      </c>
      <c r="F8" s="20">
        <v>334306</v>
      </c>
      <c r="G8" s="20">
        <v>342371</v>
      </c>
      <c r="H8" s="20">
        <v>374567</v>
      </c>
      <c r="I8" s="20">
        <v>420300</v>
      </c>
      <c r="J8" s="20">
        <v>509555</v>
      </c>
      <c r="K8" s="20">
        <v>553492</v>
      </c>
      <c r="L8" s="20">
        <v>636331</v>
      </c>
      <c r="M8" s="20">
        <v>627501</v>
      </c>
      <c r="N8" s="20">
        <v>743812</v>
      </c>
      <c r="O8" s="20">
        <v>835762.01432517997</v>
      </c>
    </row>
    <row r="9" spans="1:15" x14ac:dyDescent="0.2">
      <c r="B9" s="92" t="s">
        <v>172</v>
      </c>
      <c r="C9" s="20">
        <v>174972</v>
      </c>
      <c r="D9" s="20">
        <v>185609</v>
      </c>
      <c r="E9" s="20">
        <v>238443</v>
      </c>
      <c r="F9" s="20">
        <v>242165</v>
      </c>
      <c r="G9" s="20">
        <v>246148</v>
      </c>
      <c r="H9" s="20">
        <v>251478</v>
      </c>
      <c r="I9" s="20">
        <v>266152</v>
      </c>
      <c r="J9" s="20">
        <v>284603</v>
      </c>
      <c r="K9" s="20">
        <v>292188</v>
      </c>
      <c r="L9" s="20">
        <v>319880</v>
      </c>
      <c r="M9" s="20">
        <v>311995</v>
      </c>
      <c r="N9" s="20">
        <v>322236</v>
      </c>
      <c r="O9" s="20">
        <v>328179.74608662998</v>
      </c>
    </row>
    <row r="10" spans="1:15" x14ac:dyDescent="0.2">
      <c r="B10" s="19" t="s">
        <v>140</v>
      </c>
      <c r="C10" s="20">
        <v>119396</v>
      </c>
      <c r="D10" s="20">
        <v>127847</v>
      </c>
      <c r="E10" s="20">
        <v>210834</v>
      </c>
      <c r="F10" s="20">
        <v>169779</v>
      </c>
      <c r="G10" s="20">
        <v>168072</v>
      </c>
      <c r="H10" s="20">
        <v>179957</v>
      </c>
      <c r="I10" s="20">
        <v>161826</v>
      </c>
      <c r="J10" s="20">
        <v>180193</v>
      </c>
      <c r="K10" s="20">
        <v>168932</v>
      </c>
      <c r="L10" s="20">
        <v>182856</v>
      </c>
      <c r="M10" s="20">
        <v>299700</v>
      </c>
      <c r="N10" s="20">
        <v>350879</v>
      </c>
      <c r="O10" s="20">
        <v>334687.30970723002</v>
      </c>
    </row>
    <row r="11" spans="1:15" x14ac:dyDescent="0.2">
      <c r="B11" s="92" t="s">
        <v>171</v>
      </c>
      <c r="C11" s="20">
        <v>78117</v>
      </c>
      <c r="D11" s="20">
        <v>52383</v>
      </c>
      <c r="E11" s="20">
        <v>144079</v>
      </c>
      <c r="F11" s="20">
        <v>108286</v>
      </c>
      <c r="G11" s="20">
        <v>102420</v>
      </c>
      <c r="H11" s="20">
        <v>116850</v>
      </c>
      <c r="I11" s="20">
        <v>82489</v>
      </c>
      <c r="J11" s="20">
        <v>100006</v>
      </c>
      <c r="K11" s="20">
        <v>82079</v>
      </c>
      <c r="L11" s="20">
        <v>85402</v>
      </c>
      <c r="M11" s="20">
        <v>144688</v>
      </c>
      <c r="N11" s="20">
        <v>178819</v>
      </c>
      <c r="O11" s="20">
        <v>140264.17750752001</v>
      </c>
    </row>
    <row r="12" spans="1:15" x14ac:dyDescent="0.2">
      <c r="B12" s="92" t="s">
        <v>172</v>
      </c>
      <c r="C12" s="20">
        <v>41279</v>
      </c>
      <c r="D12" s="20">
        <v>75463</v>
      </c>
      <c r="E12" s="20">
        <v>66755</v>
      </c>
      <c r="F12" s="20">
        <v>61493</v>
      </c>
      <c r="G12" s="20">
        <v>65652</v>
      </c>
      <c r="H12" s="20">
        <v>63107</v>
      </c>
      <c r="I12" s="20">
        <v>79338</v>
      </c>
      <c r="J12" s="20">
        <v>80187</v>
      </c>
      <c r="K12" s="20">
        <v>86853</v>
      </c>
      <c r="L12" s="20">
        <v>97455</v>
      </c>
      <c r="M12" s="20">
        <v>155011</v>
      </c>
      <c r="N12" s="20">
        <v>172060</v>
      </c>
      <c r="O12" s="20">
        <v>194423.13219971</v>
      </c>
    </row>
    <row r="13" spans="1:15" x14ac:dyDescent="0.2">
      <c r="B13" s="28" t="s">
        <v>95</v>
      </c>
      <c r="C13" s="20">
        <v>444007</v>
      </c>
      <c r="D13" s="20">
        <v>436395</v>
      </c>
      <c r="E13" s="20">
        <v>509674</v>
      </c>
      <c r="F13" s="20">
        <v>610895</v>
      </c>
      <c r="G13" s="20">
        <v>735566</v>
      </c>
      <c r="H13" s="20">
        <v>852190</v>
      </c>
      <c r="I13" s="20">
        <v>901353</v>
      </c>
      <c r="J13" s="20">
        <v>980302</v>
      </c>
      <c r="K13" s="20">
        <v>1048382</v>
      </c>
      <c r="L13" s="20">
        <v>1565190</v>
      </c>
      <c r="M13" s="20">
        <v>2455600</v>
      </c>
      <c r="N13" s="20">
        <v>2689500</v>
      </c>
      <c r="O13" s="20">
        <v>2500674.3155698101</v>
      </c>
    </row>
    <row r="14" spans="1:15" x14ac:dyDescent="0.2">
      <c r="B14" s="19" t="s">
        <v>97</v>
      </c>
      <c r="C14" s="20">
        <v>100985</v>
      </c>
      <c r="D14" s="20">
        <v>108461</v>
      </c>
      <c r="E14" s="20">
        <v>115386</v>
      </c>
      <c r="F14" s="20">
        <v>126713</v>
      </c>
      <c r="G14" s="20">
        <v>164942</v>
      </c>
      <c r="H14" s="20">
        <v>212708</v>
      </c>
      <c r="I14" s="20">
        <v>233970</v>
      </c>
      <c r="J14" s="20">
        <v>266679</v>
      </c>
      <c r="K14" s="20">
        <v>253750</v>
      </c>
      <c r="L14" s="20">
        <v>128621</v>
      </c>
      <c r="M14" s="20">
        <v>123391</v>
      </c>
      <c r="N14" s="20">
        <v>400417</v>
      </c>
      <c r="O14" s="20">
        <v>342518.23989385</v>
      </c>
    </row>
    <row r="15" spans="1:15" x14ac:dyDescent="0.2">
      <c r="B15" s="19" t="s">
        <v>96</v>
      </c>
      <c r="C15" s="20">
        <v>343022</v>
      </c>
      <c r="D15" s="20">
        <v>327934</v>
      </c>
      <c r="E15" s="20">
        <v>394289</v>
      </c>
      <c r="F15" s="20">
        <v>484182</v>
      </c>
      <c r="G15" s="20">
        <v>570623</v>
      </c>
      <c r="H15" s="20">
        <v>639482</v>
      </c>
      <c r="I15" s="20">
        <v>667383</v>
      </c>
      <c r="J15" s="20">
        <v>713623</v>
      </c>
      <c r="K15" s="20">
        <v>794633</v>
      </c>
      <c r="L15" s="20">
        <v>1436569</v>
      </c>
      <c r="M15" s="20">
        <v>2332208</v>
      </c>
      <c r="N15" s="20">
        <v>2289084</v>
      </c>
      <c r="O15" s="20">
        <v>2158156.0756759602</v>
      </c>
    </row>
    <row r="16" spans="1:15" x14ac:dyDescent="0.2">
      <c r="B16" s="28" t="s">
        <v>98</v>
      </c>
      <c r="C16" s="20">
        <v>248549</v>
      </c>
      <c r="D16" s="20">
        <v>317674</v>
      </c>
      <c r="E16" s="20">
        <v>419420</v>
      </c>
      <c r="F16" s="20">
        <v>400637</v>
      </c>
      <c r="G16" s="20">
        <v>435536</v>
      </c>
      <c r="H16" s="20">
        <v>431521</v>
      </c>
      <c r="I16" s="20">
        <v>551524</v>
      </c>
      <c r="J16" s="20">
        <v>717133</v>
      </c>
      <c r="K16" s="20">
        <v>684518</v>
      </c>
      <c r="L16" s="20">
        <v>815376</v>
      </c>
      <c r="M16" s="20">
        <v>1004884</v>
      </c>
      <c r="N16" s="20">
        <v>1233514</v>
      </c>
      <c r="O16" s="20">
        <v>1233085.05264112</v>
      </c>
    </row>
    <row r="17" spans="2:15" x14ac:dyDescent="0.2">
      <c r="B17" s="19" t="s">
        <v>173</v>
      </c>
      <c r="C17" s="20">
        <v>195288</v>
      </c>
      <c r="D17" s="20">
        <v>251665</v>
      </c>
      <c r="E17" s="20">
        <v>345483</v>
      </c>
      <c r="F17" s="20">
        <v>317153</v>
      </c>
      <c r="G17" s="20">
        <v>350420</v>
      </c>
      <c r="H17" s="20">
        <v>342546</v>
      </c>
      <c r="I17" s="20">
        <v>456241</v>
      </c>
      <c r="J17" s="20">
        <v>610486</v>
      </c>
      <c r="K17" s="20">
        <v>595696</v>
      </c>
      <c r="L17" s="20">
        <v>719467</v>
      </c>
      <c r="M17" s="20">
        <v>912416</v>
      </c>
      <c r="N17" s="20">
        <v>1134841</v>
      </c>
      <c r="O17" s="20">
        <v>1121222.34865569</v>
      </c>
    </row>
    <row r="18" spans="2:15" x14ac:dyDescent="0.2">
      <c r="B18" s="19" t="s">
        <v>174</v>
      </c>
      <c r="C18" s="20">
        <v>13854</v>
      </c>
      <c r="D18" s="20">
        <v>19431</v>
      </c>
      <c r="E18" s="20">
        <v>27929</v>
      </c>
      <c r="F18" s="20">
        <v>33220</v>
      </c>
      <c r="G18" s="20">
        <v>30728</v>
      </c>
      <c r="H18" s="20">
        <v>27330</v>
      </c>
      <c r="I18" s="20">
        <v>26153</v>
      </c>
      <c r="J18" s="20">
        <v>17712</v>
      </c>
      <c r="K18" s="20">
        <v>17110</v>
      </c>
      <c r="L18" s="20">
        <v>28949</v>
      </c>
      <c r="M18" s="20">
        <v>27133</v>
      </c>
      <c r="N18" s="20">
        <v>28445</v>
      </c>
      <c r="O18" s="20">
        <v>33580.609181729997</v>
      </c>
    </row>
    <row r="19" spans="2:15" x14ac:dyDescent="0.2">
      <c r="B19" s="19" t="s">
        <v>175</v>
      </c>
      <c r="C19" s="20">
        <v>39407</v>
      </c>
      <c r="D19" s="20">
        <v>46577</v>
      </c>
      <c r="E19" s="20">
        <v>46009</v>
      </c>
      <c r="F19" s="20">
        <v>50264</v>
      </c>
      <c r="G19" s="20">
        <v>54389</v>
      </c>
      <c r="H19" s="20">
        <v>61646</v>
      </c>
      <c r="I19" s="20">
        <v>69130</v>
      </c>
      <c r="J19" s="20">
        <v>88936</v>
      </c>
      <c r="K19" s="20">
        <v>71712</v>
      </c>
      <c r="L19" s="20">
        <v>66961</v>
      </c>
      <c r="M19" s="20">
        <v>65335</v>
      </c>
      <c r="N19" s="20">
        <v>70227</v>
      </c>
      <c r="O19" s="20">
        <v>78282.094803700005</v>
      </c>
    </row>
    <row r="20" spans="2:15" x14ac:dyDescent="0.2">
      <c r="B20" s="28" t="s">
        <v>141</v>
      </c>
      <c r="C20" s="104" t="s">
        <v>23</v>
      </c>
      <c r="D20" s="104" t="s">
        <v>23</v>
      </c>
      <c r="E20" s="104" t="s">
        <v>23</v>
      </c>
      <c r="F20" s="104" t="s">
        <v>23</v>
      </c>
      <c r="G20" s="104" t="s">
        <v>23</v>
      </c>
      <c r="H20" s="104" t="s">
        <v>23</v>
      </c>
      <c r="I20" s="20">
        <v>123428</v>
      </c>
      <c r="J20" s="25">
        <v>-123428</v>
      </c>
      <c r="K20" s="104" t="s">
        <v>23</v>
      </c>
      <c r="L20" s="104" t="s">
        <v>23</v>
      </c>
      <c r="M20" s="104" t="s">
        <v>23</v>
      </c>
      <c r="N20" s="104" t="s">
        <v>23</v>
      </c>
      <c r="O20" s="104" t="s">
        <v>23</v>
      </c>
    </row>
    <row r="21" spans="2:15" x14ac:dyDescent="0.2">
      <c r="B21" s="58" t="s">
        <v>176</v>
      </c>
      <c r="C21" s="17">
        <v>454303</v>
      </c>
      <c r="D21" s="17">
        <v>459855</v>
      </c>
      <c r="E21" s="17">
        <v>588175</v>
      </c>
      <c r="F21" s="17">
        <v>577036</v>
      </c>
      <c r="G21" s="17">
        <v>638343</v>
      </c>
      <c r="H21" s="17">
        <v>612561</v>
      </c>
      <c r="I21" s="17">
        <v>619069</v>
      </c>
      <c r="J21" s="17">
        <v>795368</v>
      </c>
      <c r="K21" s="17">
        <v>767606</v>
      </c>
      <c r="L21" s="17">
        <v>715429</v>
      </c>
      <c r="M21" s="17">
        <v>913601</v>
      </c>
      <c r="N21" s="17">
        <v>776571</v>
      </c>
      <c r="O21" s="17">
        <v>987457.26898937102</v>
      </c>
    </row>
    <row r="22" spans="2:15" x14ac:dyDescent="0.2">
      <c r="B22" s="27" t="s">
        <v>142</v>
      </c>
      <c r="C22" s="20">
        <v>252535</v>
      </c>
      <c r="D22" s="20">
        <v>252303</v>
      </c>
      <c r="E22" s="20">
        <v>313260</v>
      </c>
      <c r="F22" s="20">
        <v>328202</v>
      </c>
      <c r="G22" s="20">
        <v>360333</v>
      </c>
      <c r="H22" s="20">
        <v>355763</v>
      </c>
      <c r="I22" s="20">
        <v>385366</v>
      </c>
      <c r="J22" s="20">
        <v>483543</v>
      </c>
      <c r="K22" s="20">
        <v>438753</v>
      </c>
      <c r="L22" s="20">
        <v>445521</v>
      </c>
      <c r="M22" s="20">
        <v>647958</v>
      </c>
      <c r="N22" s="20">
        <v>569740</v>
      </c>
      <c r="O22" s="20">
        <v>720387.58366029803</v>
      </c>
    </row>
    <row r="23" spans="2:15" x14ac:dyDescent="0.2">
      <c r="B23" s="28" t="s">
        <v>100</v>
      </c>
      <c r="C23" s="20">
        <v>201768</v>
      </c>
      <c r="D23" s="20">
        <v>207551</v>
      </c>
      <c r="E23" s="20">
        <v>274916</v>
      </c>
      <c r="F23" s="20">
        <v>248834</v>
      </c>
      <c r="G23" s="20">
        <v>278010</v>
      </c>
      <c r="H23" s="20">
        <v>256798</v>
      </c>
      <c r="I23" s="20">
        <v>239688</v>
      </c>
      <c r="J23" s="20">
        <v>307917</v>
      </c>
      <c r="K23" s="20">
        <v>326578</v>
      </c>
      <c r="L23" s="20">
        <v>268601</v>
      </c>
      <c r="M23" s="20">
        <v>265644</v>
      </c>
      <c r="N23" s="20">
        <v>206831</v>
      </c>
      <c r="O23" s="20">
        <v>267069.68532907299</v>
      </c>
    </row>
    <row r="24" spans="2:15" x14ac:dyDescent="0.2">
      <c r="B24" s="19" t="s">
        <v>177</v>
      </c>
      <c r="C24" s="20">
        <v>143504</v>
      </c>
      <c r="D24" s="20">
        <v>147166</v>
      </c>
      <c r="E24" s="20">
        <v>197712</v>
      </c>
      <c r="F24" s="20">
        <v>184689</v>
      </c>
      <c r="G24" s="20">
        <v>215508</v>
      </c>
      <c r="H24" s="20">
        <v>200265</v>
      </c>
      <c r="I24" s="20">
        <v>200172</v>
      </c>
      <c r="J24" s="20">
        <v>254384</v>
      </c>
      <c r="K24" s="20">
        <v>265074</v>
      </c>
      <c r="L24" s="20">
        <v>229425</v>
      </c>
      <c r="M24" s="20">
        <v>218379</v>
      </c>
      <c r="N24" s="20">
        <v>156606</v>
      </c>
      <c r="O24" s="20">
        <v>179423.32673791301</v>
      </c>
    </row>
    <row r="25" spans="2:15" x14ac:dyDescent="0.2">
      <c r="B25" s="19" t="s">
        <v>174</v>
      </c>
      <c r="C25" s="20">
        <v>27193</v>
      </c>
      <c r="D25" s="20">
        <v>28322</v>
      </c>
      <c r="E25" s="20">
        <v>42473</v>
      </c>
      <c r="F25" s="20">
        <v>32066</v>
      </c>
      <c r="G25" s="20">
        <v>26377</v>
      </c>
      <c r="H25" s="20">
        <v>29474</v>
      </c>
      <c r="I25" s="20">
        <v>20704</v>
      </c>
      <c r="J25" s="20">
        <v>34365</v>
      </c>
      <c r="K25" s="20">
        <v>27801</v>
      </c>
      <c r="L25" s="20">
        <v>19194</v>
      </c>
      <c r="M25" s="20">
        <v>12625</v>
      </c>
      <c r="N25" s="20">
        <v>11978</v>
      </c>
      <c r="O25" s="20">
        <v>20411.140751030001</v>
      </c>
    </row>
    <row r="26" spans="2:15" x14ac:dyDescent="0.2">
      <c r="B26" s="19" t="s">
        <v>178</v>
      </c>
      <c r="C26" s="20">
        <v>29692</v>
      </c>
      <c r="D26" s="20">
        <v>31547</v>
      </c>
      <c r="E26" s="20">
        <v>34063</v>
      </c>
      <c r="F26" s="20">
        <v>29887</v>
      </c>
      <c r="G26" s="20">
        <v>34511</v>
      </c>
      <c r="H26" s="20">
        <v>23481</v>
      </c>
      <c r="I26" s="20">
        <v>18812</v>
      </c>
      <c r="J26" s="20">
        <v>19168</v>
      </c>
      <c r="K26" s="20">
        <v>33704</v>
      </c>
      <c r="L26" s="20">
        <v>19982</v>
      </c>
      <c r="M26" s="20">
        <v>34640</v>
      </c>
      <c r="N26" s="20">
        <v>38246</v>
      </c>
      <c r="O26" s="20">
        <v>67235.217840130004</v>
      </c>
    </row>
    <row r="27" spans="2:15" x14ac:dyDescent="0.2">
      <c r="B27" s="28" t="s">
        <v>87</v>
      </c>
      <c r="C27" s="25" t="s">
        <v>42</v>
      </c>
      <c r="D27" s="25">
        <v>516</v>
      </c>
      <c r="E27" s="25">
        <v>668</v>
      </c>
      <c r="F27" s="25">
        <v>2191</v>
      </c>
      <c r="G27" s="25">
        <v>1614</v>
      </c>
      <c r="H27" s="20">
        <v>3579</v>
      </c>
      <c r="I27" s="20">
        <v>-5985</v>
      </c>
      <c r="J27" s="20">
        <v>3907</v>
      </c>
      <c r="K27" s="20">
        <v>2275</v>
      </c>
      <c r="L27" s="25">
        <v>1308</v>
      </c>
      <c r="M27" s="104" t="s">
        <v>23</v>
      </c>
      <c r="N27" s="104" t="s">
        <v>23</v>
      </c>
      <c r="O27" s="104" t="s">
        <v>23</v>
      </c>
    </row>
    <row r="28" spans="2:15" x14ac:dyDescent="0.2">
      <c r="B28" s="58" t="s">
        <v>179</v>
      </c>
      <c r="C28" s="17">
        <v>9913</v>
      </c>
      <c r="D28" s="17">
        <v>13112</v>
      </c>
      <c r="E28" s="17">
        <v>561</v>
      </c>
      <c r="F28" s="17">
        <v>-934</v>
      </c>
      <c r="G28" s="17">
        <v>7021</v>
      </c>
      <c r="H28" s="17">
        <v>-9046</v>
      </c>
      <c r="I28" s="17">
        <v>-4933</v>
      </c>
      <c r="J28" s="17">
        <v>-3552</v>
      </c>
      <c r="K28" s="17">
        <v>6617</v>
      </c>
      <c r="L28" s="17">
        <v>237495</v>
      </c>
      <c r="M28" s="17">
        <v>-256689</v>
      </c>
      <c r="N28" s="17">
        <v>14227</v>
      </c>
      <c r="O28" s="17">
        <v>10569.063873540001</v>
      </c>
    </row>
    <row r="29" spans="2:15" x14ac:dyDescent="0.2">
      <c r="B29" s="27" t="s">
        <v>180</v>
      </c>
      <c r="C29" s="20">
        <v>-1019</v>
      </c>
      <c r="D29" s="20">
        <v>1249</v>
      </c>
      <c r="E29" s="20">
        <v>-1070</v>
      </c>
      <c r="F29" s="20">
        <v>708</v>
      </c>
      <c r="G29" s="20">
        <v>4396</v>
      </c>
      <c r="H29" s="20">
        <v>4129</v>
      </c>
      <c r="I29" s="20">
        <v>1172</v>
      </c>
      <c r="J29" s="20">
        <v>-529</v>
      </c>
      <c r="K29" s="20">
        <v>-257</v>
      </c>
      <c r="L29" s="20">
        <v>-887</v>
      </c>
      <c r="M29" s="20">
        <v>442</v>
      </c>
      <c r="N29" s="20">
        <v>1548</v>
      </c>
      <c r="O29" s="20">
        <v>5390.4829168400001</v>
      </c>
    </row>
    <row r="30" spans="2:15" x14ac:dyDescent="0.2">
      <c r="B30" s="28" t="s">
        <v>181</v>
      </c>
      <c r="C30" s="20">
        <v>26901</v>
      </c>
      <c r="D30" s="20">
        <v>26756</v>
      </c>
      <c r="E30" s="20">
        <v>14592</v>
      </c>
      <c r="F30" s="20">
        <v>16977</v>
      </c>
      <c r="G30" s="20">
        <v>19043</v>
      </c>
      <c r="H30" s="20">
        <v>12408</v>
      </c>
      <c r="I30" s="20">
        <v>12166</v>
      </c>
      <c r="J30" s="20">
        <v>16405</v>
      </c>
      <c r="K30" s="20">
        <v>22030</v>
      </c>
      <c r="L30" s="20">
        <v>298864</v>
      </c>
      <c r="M30" s="20">
        <v>19144</v>
      </c>
      <c r="N30" s="20">
        <v>40520</v>
      </c>
      <c r="O30" s="20">
        <v>28367.293146280001</v>
      </c>
    </row>
    <row r="31" spans="2:15" x14ac:dyDescent="0.2">
      <c r="B31" s="28" t="s">
        <v>182</v>
      </c>
      <c r="C31" s="20">
        <v>-15969</v>
      </c>
      <c r="D31" s="20">
        <v>-14892</v>
      </c>
      <c r="E31" s="20">
        <v>-12961</v>
      </c>
      <c r="F31" s="20">
        <v>-18619</v>
      </c>
      <c r="G31" s="20">
        <v>-16418</v>
      </c>
      <c r="H31" s="20">
        <v>-25584</v>
      </c>
      <c r="I31" s="20">
        <v>-18271</v>
      </c>
      <c r="J31" s="20">
        <v>-19429</v>
      </c>
      <c r="K31" s="20">
        <v>-15156</v>
      </c>
      <c r="L31" s="20">
        <v>-60483</v>
      </c>
      <c r="M31" s="20">
        <v>-276275</v>
      </c>
      <c r="N31" s="20">
        <v>-27841</v>
      </c>
      <c r="O31" s="20">
        <v>-23188.712189580001</v>
      </c>
    </row>
    <row r="32" spans="2:15" x14ac:dyDescent="0.2">
      <c r="B32" s="93" t="s">
        <v>254</v>
      </c>
      <c r="C32" s="104" t="s">
        <v>23</v>
      </c>
      <c r="D32" s="104" t="s">
        <v>23</v>
      </c>
      <c r="E32" s="104" t="s">
        <v>23</v>
      </c>
      <c r="F32" s="104" t="s">
        <v>23</v>
      </c>
      <c r="G32" s="104" t="s">
        <v>23</v>
      </c>
      <c r="H32" s="104" t="s">
        <v>23</v>
      </c>
      <c r="I32" s="20">
        <v>299178</v>
      </c>
      <c r="J32" s="25">
        <v>-299178</v>
      </c>
      <c r="K32" s="25">
        <v>-15156</v>
      </c>
      <c r="L32" s="104" t="s">
        <v>23</v>
      </c>
      <c r="M32" s="104" t="s">
        <v>23</v>
      </c>
      <c r="N32" s="104" t="s">
        <v>23</v>
      </c>
      <c r="O32" s="104" t="s">
        <v>23</v>
      </c>
    </row>
    <row r="33" spans="1:15" x14ac:dyDescent="0.2">
      <c r="B33" s="58" t="s">
        <v>116</v>
      </c>
      <c r="C33" s="94">
        <v>1669396</v>
      </c>
      <c r="D33" s="94">
        <v>1795865</v>
      </c>
      <c r="E33" s="94">
        <v>2290394</v>
      </c>
      <c r="F33" s="94">
        <v>2333883</v>
      </c>
      <c r="G33" s="94">
        <v>2573056</v>
      </c>
      <c r="H33" s="94">
        <v>2693228</v>
      </c>
      <c r="I33" s="94">
        <v>3337896</v>
      </c>
      <c r="J33" s="94">
        <v>3040996</v>
      </c>
      <c r="K33" s="94">
        <v>3521735</v>
      </c>
      <c r="L33" s="94">
        <v>4472556</v>
      </c>
      <c r="M33" s="94">
        <v>5356591</v>
      </c>
      <c r="N33" s="94">
        <v>6130739</v>
      </c>
      <c r="O33" s="94">
        <v>6230414.7711928803</v>
      </c>
    </row>
    <row r="34" spans="1:15" x14ac:dyDescent="0.2">
      <c r="B34" s="15"/>
      <c r="C34" s="15"/>
      <c r="D34" s="15"/>
      <c r="E34" s="15"/>
      <c r="F34" s="15"/>
      <c r="G34" s="15"/>
      <c r="H34" s="15"/>
      <c r="I34" s="15"/>
      <c r="J34" s="15"/>
      <c r="K34" s="15"/>
      <c r="L34" s="15"/>
    </row>
    <row r="35" spans="1:15" x14ac:dyDescent="0.2">
      <c r="A35" s="72" t="s">
        <v>46</v>
      </c>
      <c r="B35" s="14" t="s">
        <v>57</v>
      </c>
      <c r="C35" s="15"/>
      <c r="D35" s="15"/>
      <c r="E35" s="15"/>
      <c r="F35" s="15"/>
      <c r="G35" s="15"/>
      <c r="I35" s="15"/>
      <c r="J35" s="15"/>
      <c r="K35" s="15"/>
      <c r="L35" s="15"/>
    </row>
    <row r="36" spans="1:15" x14ac:dyDescent="0.2">
      <c r="A36" s="15" t="s">
        <v>47</v>
      </c>
      <c r="B36" s="14" t="s">
        <v>55</v>
      </c>
      <c r="C36" s="15"/>
      <c r="D36" s="15"/>
      <c r="E36" s="15"/>
      <c r="F36" s="15"/>
      <c r="G36" s="15"/>
      <c r="H36" s="15"/>
      <c r="I36" s="15"/>
      <c r="J36" s="15"/>
      <c r="K36" s="15"/>
      <c r="L36" s="15"/>
    </row>
    <row r="37" spans="1:15" ht="12.75" customHeight="1" x14ac:dyDescent="0.2">
      <c r="A37" s="14" t="s">
        <v>2</v>
      </c>
    </row>
    <row r="38" spans="1:15" ht="12.75" customHeight="1" x14ac:dyDescent="0.2">
      <c r="A38" s="95"/>
    </row>
    <row r="39" spans="1:15" ht="12.75" customHeight="1" x14ac:dyDescent="0.2">
      <c r="A39" s="39" t="s">
        <v>59</v>
      </c>
    </row>
    <row r="40" spans="1:15" x14ac:dyDescent="0.2">
      <c r="A40" s="72" t="s">
        <v>248</v>
      </c>
    </row>
    <row r="46" spans="1:15" x14ac:dyDescent="0.2">
      <c r="A46" s="14"/>
    </row>
    <row r="47" spans="1:15" x14ac:dyDescent="0.2">
      <c r="A47" s="14"/>
    </row>
    <row r="48" spans="1:15"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sheetData>
  <mergeCells count="2">
    <mergeCell ref="B3:O3"/>
    <mergeCell ref="B2:O2"/>
  </mergeCells>
  <pageMargins left="0.7" right="0.7" top="0.75" bottom="0.75" header="0.3" footer="0.3"/>
  <pageSetup paperSize="8" orientation="landscape" r:id="rId1"/>
  <headerFooter>
    <oddHeader>&amp;L&amp;"Calibri"&amp;10&amp;K000000 [Limited Sharing]&amp;1#_x000D_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4C663-CE8D-44D2-9C2A-91BBA16B338C}">
  <sheetPr codeName="Sheet4">
    <tabColor theme="6" tint="-0.499984740745262"/>
  </sheetPr>
  <dimension ref="A1:P62"/>
  <sheetViews>
    <sheetView zoomScaleNormal="100" workbookViewId="0">
      <pane ySplit="4" topLeftCell="A32" activePane="bottomLeft" state="frozen"/>
      <selection activeCell="M110" sqref="M110"/>
      <selection pane="bottomLeft" activeCell="M110" sqref="M110"/>
    </sheetView>
  </sheetViews>
  <sheetFormatPr defaultColWidth="9.33203125" defaultRowHeight="12.75" x14ac:dyDescent="0.2"/>
  <cols>
    <col min="1" max="1" width="3.33203125" style="1" customWidth="1"/>
    <col min="2" max="2" width="67.5" style="14" customWidth="1"/>
    <col min="3" max="10" width="15.6640625" style="14" customWidth="1"/>
    <col min="11" max="13" width="9.33203125" style="65"/>
    <col min="14" max="16384" width="9.33203125" style="1"/>
  </cols>
  <sheetData>
    <row r="1" spans="1:16" s="7" customFormat="1" ht="47.25" customHeight="1" x14ac:dyDescent="0.25">
      <c r="A1" s="1"/>
      <c r="B1" s="2" t="s">
        <v>198</v>
      </c>
      <c r="C1" s="3"/>
      <c r="D1" s="3"/>
      <c r="E1" s="3"/>
      <c r="F1" s="3"/>
      <c r="G1" s="3"/>
      <c r="H1" s="4"/>
      <c r="I1" s="4"/>
      <c r="J1" s="4" t="s">
        <v>201</v>
      </c>
      <c r="K1" s="5"/>
      <c r="L1" s="5"/>
      <c r="M1" s="65"/>
      <c r="N1" s="5"/>
      <c r="O1" s="6"/>
      <c r="P1" s="6"/>
    </row>
    <row r="2" spans="1:16" s="7" customFormat="1" ht="17.25" x14ac:dyDescent="0.25">
      <c r="B2" s="135" t="s">
        <v>246</v>
      </c>
      <c r="C2" s="135"/>
      <c r="D2" s="135"/>
      <c r="E2" s="135"/>
      <c r="F2" s="135"/>
      <c r="G2" s="135"/>
      <c r="H2" s="135"/>
      <c r="I2" s="135"/>
      <c r="J2" s="135"/>
      <c r="K2" s="6"/>
      <c r="L2" s="6"/>
      <c r="M2" s="6"/>
    </row>
    <row r="3" spans="1:16" s="7" customFormat="1" ht="15" customHeight="1" x14ac:dyDescent="0.2">
      <c r="B3" s="136" t="s">
        <v>0</v>
      </c>
      <c r="C3" s="136"/>
      <c r="D3" s="136"/>
      <c r="E3" s="136"/>
      <c r="F3" s="136"/>
      <c r="G3" s="136"/>
      <c r="H3" s="136"/>
      <c r="I3" s="136"/>
      <c r="J3" s="136"/>
      <c r="K3" s="6"/>
      <c r="L3" s="6"/>
      <c r="M3" s="6"/>
    </row>
    <row r="4" spans="1:16" s="7" customFormat="1" ht="17.25" x14ac:dyDescent="0.25">
      <c r="B4" s="43" t="s">
        <v>1</v>
      </c>
      <c r="C4" s="61">
        <v>2018</v>
      </c>
      <c r="D4" s="62">
        <v>2019</v>
      </c>
      <c r="E4" s="62">
        <v>2020</v>
      </c>
      <c r="F4" s="62">
        <v>2021</v>
      </c>
      <c r="G4" s="44" t="s">
        <v>37</v>
      </c>
      <c r="H4" s="62" t="s">
        <v>276</v>
      </c>
      <c r="I4" s="62" t="s">
        <v>232</v>
      </c>
      <c r="J4" s="62" t="s">
        <v>277</v>
      </c>
      <c r="K4" s="6"/>
      <c r="L4" s="6"/>
      <c r="M4" s="6"/>
    </row>
    <row r="5" spans="1:16" x14ac:dyDescent="0.2">
      <c r="B5" s="86" t="s">
        <v>25</v>
      </c>
      <c r="C5" s="87"/>
      <c r="D5" s="87"/>
      <c r="E5" s="87"/>
      <c r="F5" s="87"/>
      <c r="G5" s="87"/>
      <c r="H5" s="87"/>
      <c r="I5" s="48"/>
    </row>
    <row r="6" spans="1:16" x14ac:dyDescent="0.2">
      <c r="B6" s="27" t="s">
        <v>26</v>
      </c>
      <c r="C6" s="47">
        <v>24088</v>
      </c>
      <c r="D6" s="47">
        <v>24088</v>
      </c>
      <c r="E6" s="47">
        <v>24088</v>
      </c>
      <c r="F6" s="47">
        <v>24088</v>
      </c>
      <c r="G6" s="47">
        <v>24088</v>
      </c>
      <c r="H6" s="47" t="s">
        <v>23</v>
      </c>
      <c r="I6" s="47" t="s">
        <v>23</v>
      </c>
      <c r="J6" s="47" t="s">
        <v>23</v>
      </c>
    </row>
    <row r="7" spans="1:16" ht="15" x14ac:dyDescent="0.2">
      <c r="B7" s="31" t="s">
        <v>167</v>
      </c>
      <c r="C7" s="47">
        <v>746887</v>
      </c>
      <c r="D7" s="47">
        <v>873943</v>
      </c>
      <c r="E7" s="47">
        <v>1620705</v>
      </c>
      <c r="F7" s="47">
        <v>2270508</v>
      </c>
      <c r="G7" s="47">
        <v>4113907</v>
      </c>
      <c r="H7" s="47">
        <v>4017035</v>
      </c>
      <c r="I7" s="47">
        <v>4061554</v>
      </c>
      <c r="J7" s="47">
        <v>3136290.9980830001</v>
      </c>
    </row>
    <row r="8" spans="1:16" ht="15" x14ac:dyDescent="0.2">
      <c r="B8" s="31" t="s">
        <v>233</v>
      </c>
      <c r="C8" s="47">
        <v>4197323</v>
      </c>
      <c r="D8" s="47">
        <v>4606232</v>
      </c>
      <c r="E8" s="47">
        <v>5713300</v>
      </c>
      <c r="F8" s="47">
        <v>6966218</v>
      </c>
      <c r="G8" s="47">
        <v>8709057</v>
      </c>
      <c r="H8" s="47">
        <v>12002337</v>
      </c>
      <c r="I8" s="47">
        <v>14079198</v>
      </c>
      <c r="J8" s="47">
        <v>15427749.175262</v>
      </c>
    </row>
    <row r="9" spans="1:16" ht="15" x14ac:dyDescent="0.2">
      <c r="B9" s="31" t="s">
        <v>168</v>
      </c>
      <c r="C9" s="47">
        <v>614219</v>
      </c>
      <c r="D9" s="47">
        <v>559284</v>
      </c>
      <c r="E9" s="47">
        <v>486870</v>
      </c>
      <c r="F9" s="47">
        <v>455203</v>
      </c>
      <c r="G9" s="47">
        <v>382092</v>
      </c>
      <c r="H9" s="47" t="s">
        <v>23</v>
      </c>
      <c r="I9" s="47" t="s">
        <v>23</v>
      </c>
      <c r="J9" s="47" t="s">
        <v>23</v>
      </c>
    </row>
    <row r="10" spans="1:16" ht="15" customHeight="1" x14ac:dyDescent="0.2">
      <c r="B10" s="31" t="s">
        <v>268</v>
      </c>
      <c r="C10" s="47" t="s">
        <v>23</v>
      </c>
      <c r="D10" s="47" t="s">
        <v>23</v>
      </c>
      <c r="E10" s="47" t="s">
        <v>23</v>
      </c>
      <c r="F10" s="47" t="s">
        <v>23</v>
      </c>
      <c r="G10" s="47" t="s">
        <v>23</v>
      </c>
      <c r="H10" s="47" t="s">
        <v>23</v>
      </c>
      <c r="I10" s="47" t="s">
        <v>23</v>
      </c>
      <c r="J10" s="47">
        <v>15500</v>
      </c>
    </row>
    <row r="11" spans="1:16" ht="15" x14ac:dyDescent="0.2">
      <c r="B11" s="31" t="s">
        <v>169</v>
      </c>
      <c r="C11" s="56" t="s">
        <v>42</v>
      </c>
      <c r="D11" s="47">
        <v>202099</v>
      </c>
      <c r="E11" s="47">
        <v>415756</v>
      </c>
      <c r="F11" s="47">
        <v>372612</v>
      </c>
      <c r="G11" s="47">
        <v>635443</v>
      </c>
      <c r="H11" s="47">
        <v>566866</v>
      </c>
      <c r="I11" s="47">
        <v>371514</v>
      </c>
      <c r="J11" s="47">
        <v>434025.615525631</v>
      </c>
    </row>
    <row r="12" spans="1:16" x14ac:dyDescent="0.2">
      <c r="B12" s="28" t="s">
        <v>27</v>
      </c>
      <c r="C12" s="47">
        <v>198633</v>
      </c>
      <c r="D12" s="47">
        <v>236609</v>
      </c>
      <c r="E12" s="47">
        <v>153079</v>
      </c>
      <c r="F12" s="47">
        <v>150129</v>
      </c>
      <c r="G12" s="47">
        <v>235639</v>
      </c>
      <c r="H12" s="47" t="s">
        <v>23</v>
      </c>
      <c r="I12" s="47" t="s">
        <v>23</v>
      </c>
      <c r="J12" s="47" t="s">
        <v>23</v>
      </c>
    </row>
    <row r="13" spans="1:16" ht="15" x14ac:dyDescent="0.2">
      <c r="B13" s="31" t="s">
        <v>234</v>
      </c>
      <c r="C13" s="47">
        <v>289851</v>
      </c>
      <c r="D13" s="47">
        <v>328006</v>
      </c>
      <c r="E13" s="47">
        <v>651269</v>
      </c>
      <c r="F13" s="47">
        <v>858466</v>
      </c>
      <c r="G13" s="47">
        <v>933651</v>
      </c>
      <c r="H13" s="47">
        <v>465616</v>
      </c>
      <c r="I13" s="20">
        <v>-202605</v>
      </c>
      <c r="J13" s="20">
        <v>-338240.68339500198</v>
      </c>
    </row>
    <row r="14" spans="1:16" x14ac:dyDescent="0.2">
      <c r="B14" s="18" t="s">
        <v>28</v>
      </c>
      <c r="C14" s="50">
        <v>6071001</v>
      </c>
      <c r="D14" s="50">
        <v>6830260</v>
      </c>
      <c r="E14" s="50">
        <v>9065068</v>
      </c>
      <c r="F14" s="50">
        <v>11097223</v>
      </c>
      <c r="G14" s="50">
        <v>15033876</v>
      </c>
      <c r="H14" s="50">
        <v>17051854</v>
      </c>
      <c r="I14" s="50">
        <v>18309660</v>
      </c>
      <c r="J14" s="50">
        <v>18675325</v>
      </c>
    </row>
    <row r="15" spans="1:16" ht="15" x14ac:dyDescent="0.2">
      <c r="B15" s="88" t="s">
        <v>235</v>
      </c>
      <c r="C15" s="48"/>
      <c r="D15" s="48"/>
      <c r="E15" s="48"/>
      <c r="F15" s="48"/>
      <c r="G15" s="48"/>
      <c r="H15" s="48"/>
      <c r="I15" s="48"/>
      <c r="J15" s="48"/>
    </row>
    <row r="16" spans="1:16" x14ac:dyDescent="0.2">
      <c r="B16" s="27" t="s">
        <v>29</v>
      </c>
      <c r="C16" s="47">
        <v>2171879</v>
      </c>
      <c r="D16" s="47">
        <v>2737223</v>
      </c>
      <c r="E16" s="47">
        <v>4542155</v>
      </c>
      <c r="F16" s="47">
        <v>5247919</v>
      </c>
      <c r="G16" s="47">
        <v>8525718</v>
      </c>
      <c r="H16" s="47">
        <v>9102839</v>
      </c>
      <c r="I16" s="47">
        <v>9411206</v>
      </c>
      <c r="J16" s="47">
        <v>9183453.8504645098</v>
      </c>
    </row>
    <row r="17" spans="1:10" x14ac:dyDescent="0.2">
      <c r="B17" s="19" t="s">
        <v>30</v>
      </c>
      <c r="C17" s="47">
        <v>244129</v>
      </c>
      <c r="D17" s="47">
        <v>310909</v>
      </c>
      <c r="E17" s="47">
        <v>876818</v>
      </c>
      <c r="F17" s="47">
        <v>1565494</v>
      </c>
      <c r="G17" s="47">
        <v>2833607</v>
      </c>
      <c r="H17" s="47">
        <v>2743621</v>
      </c>
      <c r="I17" s="47">
        <v>2453609</v>
      </c>
      <c r="J17" s="47">
        <v>2373017.2406009999</v>
      </c>
    </row>
    <row r="18" spans="1:10" x14ac:dyDescent="0.2">
      <c r="B18" s="19" t="s">
        <v>31</v>
      </c>
      <c r="C18" s="47">
        <v>1927750</v>
      </c>
      <c r="D18" s="47">
        <v>2426313</v>
      </c>
      <c r="E18" s="47">
        <v>3665337</v>
      </c>
      <c r="F18" s="47">
        <v>3682425</v>
      </c>
      <c r="G18" s="47">
        <v>5692111</v>
      </c>
      <c r="H18" s="47">
        <v>6359218</v>
      </c>
      <c r="I18" s="47">
        <v>6957596</v>
      </c>
      <c r="J18" s="47">
        <v>6810436.6098635104</v>
      </c>
    </row>
    <row r="19" spans="1:10" x14ac:dyDescent="0.2">
      <c r="B19" s="28" t="s">
        <v>32</v>
      </c>
      <c r="C19" s="47">
        <v>3466671</v>
      </c>
      <c r="D19" s="47">
        <v>3825703</v>
      </c>
      <c r="E19" s="47">
        <v>4210099</v>
      </c>
      <c r="F19" s="47">
        <v>4822098</v>
      </c>
      <c r="G19" s="47">
        <v>6164063</v>
      </c>
      <c r="H19" s="47">
        <v>7506289</v>
      </c>
      <c r="I19" s="47">
        <v>8158550</v>
      </c>
      <c r="J19" s="47">
        <v>8490762.8791910894</v>
      </c>
    </row>
    <row r="20" spans="1:10" x14ac:dyDescent="0.2">
      <c r="B20" s="19" t="s">
        <v>33</v>
      </c>
      <c r="C20" s="47">
        <v>410401</v>
      </c>
      <c r="D20" s="47">
        <v>537175</v>
      </c>
      <c r="E20" s="47">
        <v>707538</v>
      </c>
      <c r="F20" s="47">
        <v>807352</v>
      </c>
      <c r="G20" s="47">
        <v>821593</v>
      </c>
      <c r="H20" s="47">
        <v>1008618</v>
      </c>
      <c r="I20" s="47">
        <v>1016864</v>
      </c>
      <c r="J20" s="47">
        <v>1077370.0271089999</v>
      </c>
    </row>
    <row r="21" spans="1:10" x14ac:dyDescent="0.2">
      <c r="B21" s="19" t="s">
        <v>34</v>
      </c>
      <c r="C21" s="47">
        <v>27633</v>
      </c>
      <c r="D21" s="47">
        <v>24807</v>
      </c>
      <c r="E21" s="47">
        <v>12821</v>
      </c>
      <c r="F21" s="47">
        <v>20401</v>
      </c>
      <c r="G21" s="47">
        <v>58297</v>
      </c>
      <c r="H21" s="47">
        <v>101661</v>
      </c>
      <c r="I21" s="47">
        <v>60799</v>
      </c>
      <c r="J21" s="47">
        <v>33698.090054</v>
      </c>
    </row>
    <row r="22" spans="1:10" ht="15" x14ac:dyDescent="0.2">
      <c r="B22" s="51" t="s">
        <v>269</v>
      </c>
      <c r="C22" s="47">
        <v>102684</v>
      </c>
      <c r="D22" s="47">
        <v>90438</v>
      </c>
      <c r="E22" s="47">
        <v>60592</v>
      </c>
      <c r="F22" s="47">
        <v>86324</v>
      </c>
      <c r="G22" s="47">
        <v>393536</v>
      </c>
      <c r="H22" s="47">
        <v>742773</v>
      </c>
      <c r="I22" s="47">
        <v>716156</v>
      </c>
      <c r="J22" s="47">
        <v>435815.55840554001</v>
      </c>
    </row>
    <row r="23" spans="1:10" x14ac:dyDescent="0.2">
      <c r="B23" s="19" t="s">
        <v>35</v>
      </c>
      <c r="C23" s="47">
        <v>191431</v>
      </c>
      <c r="D23" s="47">
        <v>198018</v>
      </c>
      <c r="E23" s="47">
        <v>215737</v>
      </c>
      <c r="F23" s="47">
        <v>267738</v>
      </c>
      <c r="G23" s="47">
        <v>373766</v>
      </c>
      <c r="H23" s="47">
        <v>494335</v>
      </c>
      <c r="I23" s="47">
        <v>539397</v>
      </c>
      <c r="J23" s="47">
        <v>555495.72940439999</v>
      </c>
    </row>
    <row r="24" spans="1:10" ht="15" x14ac:dyDescent="0.2">
      <c r="B24" s="51" t="s">
        <v>214</v>
      </c>
      <c r="C24" s="47">
        <v>2501306</v>
      </c>
      <c r="D24" s="47">
        <v>2751295</v>
      </c>
      <c r="E24" s="47">
        <v>2998034</v>
      </c>
      <c r="F24" s="47">
        <v>3378200</v>
      </c>
      <c r="G24" s="47">
        <v>3953808</v>
      </c>
      <c r="H24" s="47">
        <v>4505426</v>
      </c>
      <c r="I24" s="47">
        <v>5085561</v>
      </c>
      <c r="J24" s="47">
        <v>5641449.5708691496</v>
      </c>
    </row>
    <row r="25" spans="1:10" ht="15" x14ac:dyDescent="0.2">
      <c r="B25" s="51" t="s">
        <v>215</v>
      </c>
      <c r="C25" s="47">
        <v>152527</v>
      </c>
      <c r="D25" s="47">
        <v>155808</v>
      </c>
      <c r="E25" s="47">
        <v>132340</v>
      </c>
      <c r="F25" s="47">
        <v>170757</v>
      </c>
      <c r="G25" s="47">
        <v>240282</v>
      </c>
      <c r="H25" s="47">
        <v>288561</v>
      </c>
      <c r="I25" s="47">
        <v>388626</v>
      </c>
      <c r="J25" s="47">
        <v>496863.84819599899</v>
      </c>
    </row>
    <row r="26" spans="1:10" x14ac:dyDescent="0.2">
      <c r="B26" s="19" t="s">
        <v>36</v>
      </c>
      <c r="C26" s="47">
        <v>34942</v>
      </c>
      <c r="D26" s="47">
        <v>28086</v>
      </c>
      <c r="E26" s="47">
        <v>27046</v>
      </c>
      <c r="F26" s="47">
        <v>37567</v>
      </c>
      <c r="G26" s="47">
        <v>255521</v>
      </c>
      <c r="H26" s="47">
        <v>327355</v>
      </c>
      <c r="I26" s="47">
        <v>305963</v>
      </c>
      <c r="J26" s="47">
        <v>207866.62388199972</v>
      </c>
    </row>
    <row r="27" spans="1:10" ht="15" x14ac:dyDescent="0.2">
      <c r="B27" s="51" t="s">
        <v>216</v>
      </c>
      <c r="C27" s="47">
        <v>45748</v>
      </c>
      <c r="D27" s="47">
        <v>40076</v>
      </c>
      <c r="E27" s="47">
        <v>55992</v>
      </c>
      <c r="F27" s="47">
        <v>53759</v>
      </c>
      <c r="G27" s="47">
        <v>67260</v>
      </c>
      <c r="H27" s="47">
        <v>37560</v>
      </c>
      <c r="I27" s="47">
        <v>45185</v>
      </c>
      <c r="J27" s="47">
        <v>42203.431270999994</v>
      </c>
    </row>
    <row r="28" spans="1:10" ht="15" x14ac:dyDescent="0.2">
      <c r="B28" s="31" t="s">
        <v>270</v>
      </c>
      <c r="C28" s="47">
        <v>432451</v>
      </c>
      <c r="D28" s="47">
        <v>267334</v>
      </c>
      <c r="E28" s="47">
        <v>312814</v>
      </c>
      <c r="F28" s="47">
        <v>1027207</v>
      </c>
      <c r="G28" s="47">
        <v>344096</v>
      </c>
      <c r="H28" s="47">
        <v>442727</v>
      </c>
      <c r="I28" s="47">
        <v>739904</v>
      </c>
      <c r="J28" s="47">
        <v>1001108.09082</v>
      </c>
    </row>
    <row r="29" spans="1:10" x14ac:dyDescent="0.2">
      <c r="B29" s="89" t="s">
        <v>28</v>
      </c>
      <c r="C29" s="90">
        <v>6071001</v>
      </c>
      <c r="D29" s="90">
        <v>6830260</v>
      </c>
      <c r="E29" s="90">
        <v>9065068</v>
      </c>
      <c r="F29" s="90">
        <v>11097223</v>
      </c>
      <c r="G29" s="90">
        <v>15033876</v>
      </c>
      <c r="H29" s="90">
        <v>17051854</v>
      </c>
      <c r="I29" s="90">
        <v>18309660</v>
      </c>
      <c r="J29" s="90">
        <v>18675325</v>
      </c>
    </row>
    <row r="30" spans="1:10" x14ac:dyDescent="0.2">
      <c r="B30" s="57"/>
      <c r="C30" s="59"/>
      <c r="D30" s="59"/>
      <c r="E30" s="59"/>
      <c r="F30" s="59"/>
      <c r="G30" s="59"/>
      <c r="H30" s="59"/>
    </row>
    <row r="31" spans="1:10" ht="42.75" customHeight="1" x14ac:dyDescent="0.2">
      <c r="A31" s="134" t="s">
        <v>259</v>
      </c>
      <c r="B31" s="134"/>
      <c r="C31" s="134"/>
      <c r="D31" s="134"/>
      <c r="E31" s="134"/>
      <c r="F31" s="134"/>
      <c r="G31" s="134"/>
      <c r="H31" s="134"/>
      <c r="I31" s="134"/>
      <c r="J31" s="134"/>
    </row>
    <row r="32" spans="1:10" ht="33" customHeight="1" x14ac:dyDescent="0.2">
      <c r="A32" s="91" t="s">
        <v>46</v>
      </c>
      <c r="B32" s="134" t="s">
        <v>271</v>
      </c>
      <c r="C32" s="134"/>
      <c r="D32" s="134"/>
      <c r="E32" s="134"/>
      <c r="F32" s="134"/>
      <c r="G32" s="134"/>
      <c r="H32" s="134"/>
      <c r="I32" s="134"/>
      <c r="J32" s="134"/>
    </row>
    <row r="33" spans="1:16" ht="45" customHeight="1" x14ac:dyDescent="0.2">
      <c r="A33" s="91" t="s">
        <v>47</v>
      </c>
      <c r="B33" s="134" t="s">
        <v>272</v>
      </c>
      <c r="C33" s="134"/>
      <c r="D33" s="134"/>
      <c r="E33" s="134"/>
      <c r="F33" s="134"/>
      <c r="G33" s="134"/>
      <c r="H33" s="134"/>
      <c r="I33" s="134"/>
      <c r="J33" s="134"/>
    </row>
    <row r="34" spans="1:16" ht="17.25" customHeight="1" x14ac:dyDescent="0.2">
      <c r="A34" s="91" t="s">
        <v>48</v>
      </c>
      <c r="B34" s="134" t="s">
        <v>55</v>
      </c>
      <c r="C34" s="134"/>
      <c r="D34" s="134"/>
      <c r="E34" s="134"/>
      <c r="F34" s="134"/>
      <c r="G34" s="134"/>
      <c r="H34" s="134"/>
      <c r="I34" s="134"/>
    </row>
    <row r="35" spans="1:16" ht="17.25" customHeight="1" x14ac:dyDescent="0.2">
      <c r="A35" s="91" t="s">
        <v>49</v>
      </c>
      <c r="B35" s="134" t="s">
        <v>60</v>
      </c>
      <c r="C35" s="134"/>
      <c r="D35" s="134"/>
      <c r="E35" s="134"/>
      <c r="F35" s="134"/>
      <c r="G35" s="134"/>
      <c r="H35" s="134"/>
      <c r="I35" s="134"/>
    </row>
    <row r="36" spans="1:16" ht="27.75" customHeight="1" x14ac:dyDescent="0.2">
      <c r="A36" s="91" t="s">
        <v>50</v>
      </c>
      <c r="B36" s="134" t="s">
        <v>273</v>
      </c>
      <c r="C36" s="134"/>
      <c r="D36" s="134"/>
      <c r="E36" s="134"/>
      <c r="F36" s="134"/>
      <c r="G36" s="134"/>
      <c r="H36" s="134"/>
      <c r="I36" s="134"/>
      <c r="J36" s="134"/>
    </row>
    <row r="37" spans="1:16" ht="17.25" customHeight="1" x14ac:dyDescent="0.2">
      <c r="A37" s="91" t="s">
        <v>51</v>
      </c>
      <c r="B37" s="134" t="s">
        <v>61</v>
      </c>
      <c r="C37" s="134"/>
      <c r="D37" s="134"/>
      <c r="E37" s="134"/>
      <c r="F37" s="134"/>
      <c r="G37" s="134"/>
      <c r="H37" s="134"/>
      <c r="I37" s="134"/>
    </row>
    <row r="38" spans="1:16" ht="17.25" customHeight="1" x14ac:dyDescent="0.2">
      <c r="A38" s="91" t="s">
        <v>52</v>
      </c>
      <c r="B38" s="134" t="s">
        <v>77</v>
      </c>
      <c r="C38" s="134"/>
      <c r="D38" s="134"/>
      <c r="E38" s="134"/>
      <c r="F38" s="134"/>
      <c r="G38" s="134"/>
      <c r="H38" s="134"/>
      <c r="I38" s="134"/>
    </row>
    <row r="39" spans="1:16" ht="16.5" customHeight="1" x14ac:dyDescent="0.2">
      <c r="A39" s="91" t="s">
        <v>53</v>
      </c>
      <c r="B39" s="134" t="s">
        <v>274</v>
      </c>
      <c r="C39" s="134"/>
      <c r="D39" s="134"/>
      <c r="E39" s="134"/>
      <c r="F39" s="134"/>
      <c r="G39" s="134"/>
      <c r="H39" s="134"/>
      <c r="I39" s="134"/>
    </row>
    <row r="40" spans="1:16" ht="17.25" customHeight="1" x14ac:dyDescent="0.2">
      <c r="A40" s="91" t="s">
        <v>54</v>
      </c>
      <c r="B40" s="134" t="s">
        <v>288</v>
      </c>
      <c r="C40" s="134"/>
      <c r="D40" s="134"/>
      <c r="E40" s="134"/>
      <c r="F40" s="134"/>
      <c r="G40" s="134"/>
      <c r="H40" s="134"/>
      <c r="I40" s="134"/>
    </row>
    <row r="41" spans="1:16" ht="17.25" customHeight="1" x14ac:dyDescent="0.2">
      <c r="A41" s="91" t="s">
        <v>62</v>
      </c>
      <c r="B41" s="134" t="s">
        <v>217</v>
      </c>
      <c r="C41" s="134"/>
      <c r="D41" s="134"/>
      <c r="E41" s="134"/>
      <c r="F41" s="134"/>
      <c r="G41" s="134"/>
      <c r="H41" s="134"/>
      <c r="I41" s="134"/>
    </row>
    <row r="42" spans="1:16" ht="17.25" customHeight="1" x14ac:dyDescent="0.2">
      <c r="A42" s="91" t="s">
        <v>64</v>
      </c>
      <c r="B42" s="134" t="s">
        <v>63</v>
      </c>
      <c r="C42" s="134"/>
      <c r="D42" s="134"/>
      <c r="E42" s="134"/>
      <c r="F42" s="134"/>
      <c r="G42" s="134"/>
      <c r="H42" s="134"/>
      <c r="I42" s="134"/>
    </row>
    <row r="43" spans="1:16" ht="17.25" customHeight="1" x14ac:dyDescent="0.2">
      <c r="A43" s="91" t="s">
        <v>66</v>
      </c>
      <c r="B43" s="134" t="s">
        <v>65</v>
      </c>
      <c r="C43" s="134"/>
      <c r="D43" s="134"/>
      <c r="E43" s="134"/>
      <c r="F43" s="134"/>
      <c r="G43" s="134"/>
      <c r="H43" s="134"/>
      <c r="I43" s="134"/>
    </row>
    <row r="44" spans="1:16" ht="17.25" customHeight="1" x14ac:dyDescent="0.2">
      <c r="A44" s="91" t="s">
        <v>68</v>
      </c>
      <c r="B44" s="134" t="s">
        <v>67</v>
      </c>
      <c r="C44" s="134"/>
      <c r="D44" s="134"/>
      <c r="E44" s="134"/>
      <c r="F44" s="134"/>
      <c r="G44" s="134"/>
      <c r="H44" s="134"/>
      <c r="I44" s="134"/>
    </row>
    <row r="45" spans="1:16" s="14" customFormat="1" ht="15" customHeight="1" x14ac:dyDescent="0.2">
      <c r="A45" s="91" t="s">
        <v>70</v>
      </c>
      <c r="B45" s="134" t="s">
        <v>69</v>
      </c>
      <c r="C45" s="134"/>
      <c r="D45" s="134"/>
      <c r="E45" s="134"/>
      <c r="F45" s="134"/>
      <c r="G45" s="134"/>
      <c r="H45" s="134"/>
      <c r="I45" s="134"/>
      <c r="K45" s="65"/>
      <c r="L45" s="65"/>
      <c r="M45" s="65"/>
      <c r="N45" s="1"/>
      <c r="O45" s="1"/>
      <c r="P45" s="1"/>
    </row>
    <row r="46" spans="1:16" s="14" customFormat="1" ht="14.25" customHeight="1" x14ac:dyDescent="0.2">
      <c r="A46" s="91" t="s">
        <v>218</v>
      </c>
      <c r="B46" s="137" t="s">
        <v>275</v>
      </c>
      <c r="C46" s="137"/>
      <c r="D46" s="137"/>
      <c r="E46" s="137"/>
      <c r="F46" s="137"/>
      <c r="G46" s="137"/>
      <c r="H46" s="137"/>
      <c r="I46" s="137"/>
      <c r="J46" s="137"/>
      <c r="K46" s="65"/>
      <c r="L46" s="65"/>
      <c r="M46" s="65"/>
      <c r="N46" s="1"/>
      <c r="O46" s="1"/>
      <c r="P46" s="1"/>
    </row>
    <row r="47" spans="1:16" s="14" customFormat="1" x14ac:dyDescent="0.2">
      <c r="A47" s="14" t="s">
        <v>2</v>
      </c>
      <c r="K47" s="65"/>
      <c r="L47" s="65"/>
      <c r="M47" s="65"/>
      <c r="N47" s="1"/>
      <c r="O47" s="1"/>
      <c r="P47" s="1"/>
    </row>
    <row r="49" spans="1:16" s="14" customFormat="1" x14ac:dyDescent="0.2">
      <c r="A49" s="80" t="s">
        <v>71</v>
      </c>
      <c r="K49" s="65"/>
      <c r="L49" s="65"/>
      <c r="M49" s="65"/>
      <c r="N49" s="1"/>
      <c r="O49" s="1"/>
      <c r="P49" s="1"/>
    </row>
    <row r="50" spans="1:16" s="14" customFormat="1" x14ac:dyDescent="0.2">
      <c r="A50" s="72" t="s">
        <v>248</v>
      </c>
      <c r="C50" s="15"/>
      <c r="D50" s="15"/>
      <c r="E50" s="15"/>
      <c r="F50" s="15"/>
      <c r="G50" s="15"/>
      <c r="H50" s="15"/>
      <c r="K50" s="65"/>
      <c r="L50" s="65"/>
      <c r="M50" s="65"/>
      <c r="N50" s="1"/>
      <c r="O50" s="1"/>
      <c r="P50" s="1"/>
    </row>
    <row r="51" spans="1:16" s="14" customFormat="1" x14ac:dyDescent="0.2">
      <c r="A51" s="72" t="s">
        <v>41</v>
      </c>
      <c r="K51" s="65"/>
      <c r="L51" s="65"/>
      <c r="M51" s="65"/>
      <c r="N51" s="1"/>
      <c r="O51" s="1"/>
      <c r="P51" s="1"/>
    </row>
    <row r="52" spans="1:16" s="14" customFormat="1" x14ac:dyDescent="0.2">
      <c r="K52" s="65"/>
      <c r="L52" s="65"/>
      <c r="M52" s="65"/>
      <c r="N52" s="1"/>
      <c r="O52" s="1"/>
      <c r="P52" s="1"/>
    </row>
    <row r="53" spans="1:16" s="14" customFormat="1" x14ac:dyDescent="0.2">
      <c r="K53" s="65"/>
      <c r="L53" s="65"/>
      <c r="M53" s="65"/>
      <c r="N53" s="1"/>
      <c r="O53" s="1"/>
      <c r="P53" s="1"/>
    </row>
    <row r="54" spans="1:16" s="14" customFormat="1" x14ac:dyDescent="0.2">
      <c r="K54" s="65"/>
      <c r="L54" s="65"/>
      <c r="M54" s="65"/>
      <c r="N54" s="1"/>
      <c r="O54" s="1"/>
      <c r="P54" s="1"/>
    </row>
    <row r="55" spans="1:16" s="14" customFormat="1" x14ac:dyDescent="0.2">
      <c r="K55" s="65"/>
      <c r="L55" s="65"/>
      <c r="M55" s="65"/>
      <c r="N55" s="1"/>
      <c r="O55" s="1"/>
      <c r="P55" s="1"/>
    </row>
    <row r="56" spans="1:16" s="14" customFormat="1" x14ac:dyDescent="0.2">
      <c r="K56" s="65"/>
      <c r="L56" s="65"/>
      <c r="M56" s="65"/>
      <c r="N56" s="1"/>
      <c r="O56" s="1"/>
      <c r="P56" s="1"/>
    </row>
    <row r="57" spans="1:16" s="14" customFormat="1" x14ac:dyDescent="0.2">
      <c r="K57" s="65"/>
      <c r="L57" s="65"/>
      <c r="M57" s="65"/>
      <c r="N57" s="1"/>
      <c r="O57" s="1"/>
      <c r="P57" s="1"/>
    </row>
    <row r="58" spans="1:16" s="14" customFormat="1" x14ac:dyDescent="0.2">
      <c r="K58" s="65"/>
      <c r="L58" s="65"/>
      <c r="M58" s="65"/>
      <c r="N58" s="1"/>
      <c r="O58" s="1"/>
      <c r="P58" s="1"/>
    </row>
    <row r="59" spans="1:16" s="14" customFormat="1" x14ac:dyDescent="0.2">
      <c r="K59" s="65"/>
      <c r="L59" s="65"/>
      <c r="M59" s="65"/>
      <c r="N59" s="1"/>
      <c r="O59" s="1"/>
      <c r="P59" s="1"/>
    </row>
    <row r="60" spans="1:16" s="14" customFormat="1" x14ac:dyDescent="0.2">
      <c r="K60" s="65"/>
      <c r="L60" s="65"/>
      <c r="M60" s="65"/>
      <c r="N60" s="1"/>
      <c r="O60" s="1"/>
      <c r="P60" s="1"/>
    </row>
    <row r="61" spans="1:16" s="14" customFormat="1" x14ac:dyDescent="0.2">
      <c r="K61" s="65"/>
      <c r="L61" s="65"/>
      <c r="M61" s="65"/>
      <c r="N61" s="1"/>
      <c r="O61" s="1"/>
      <c r="P61" s="1"/>
    </row>
    <row r="62" spans="1:16" s="14" customFormat="1" x14ac:dyDescent="0.2">
      <c r="K62" s="65"/>
      <c r="L62" s="65"/>
      <c r="M62" s="65"/>
      <c r="N62" s="1"/>
      <c r="O62" s="1"/>
      <c r="P62" s="1"/>
    </row>
  </sheetData>
  <mergeCells count="18">
    <mergeCell ref="B46:J46"/>
    <mergeCell ref="B44:I44"/>
    <mergeCell ref="B45:I45"/>
    <mergeCell ref="B35:I35"/>
    <mergeCell ref="B37:I37"/>
    <mergeCell ref="B38:I38"/>
    <mergeCell ref="B39:I39"/>
    <mergeCell ref="B40:I40"/>
    <mergeCell ref="B41:I41"/>
    <mergeCell ref="B42:I42"/>
    <mergeCell ref="B43:I43"/>
    <mergeCell ref="B36:J36"/>
    <mergeCell ref="B34:I34"/>
    <mergeCell ref="B3:J3"/>
    <mergeCell ref="B2:J2"/>
    <mergeCell ref="A31:J31"/>
    <mergeCell ref="B32:J32"/>
    <mergeCell ref="B33:J33"/>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B7E9D-49D7-4439-89A0-D226C2406FFA}">
  <sheetPr codeName="Sheet5">
    <tabColor theme="6" tint="-0.499984740745262"/>
  </sheetPr>
  <dimension ref="A1:O58"/>
  <sheetViews>
    <sheetView workbookViewId="0">
      <pane ySplit="4" topLeftCell="A5" activePane="bottomLeft" state="frozen"/>
      <selection activeCell="M110" sqref="M110"/>
      <selection pane="bottomLeft" activeCell="M110" sqref="M110"/>
    </sheetView>
  </sheetViews>
  <sheetFormatPr defaultColWidth="9.33203125" defaultRowHeight="12.75" x14ac:dyDescent="0.2"/>
  <cols>
    <col min="1" max="1" width="3.33203125" style="1" customWidth="1"/>
    <col min="2" max="2" width="56.33203125" style="14" customWidth="1"/>
    <col min="3" max="12" width="13.6640625" style="14" customWidth="1"/>
    <col min="13" max="13" width="12" style="14" customWidth="1"/>
    <col min="14" max="14" width="9.33203125" style="14"/>
    <col min="15" max="15" width="9.33203125" style="65"/>
    <col min="16" max="16384" width="9.33203125" style="1"/>
  </cols>
  <sheetData>
    <row r="1" spans="1:15" s="7" customFormat="1" ht="47.25" customHeight="1" x14ac:dyDescent="0.25">
      <c r="A1" s="1"/>
      <c r="B1" s="2" t="s">
        <v>198</v>
      </c>
      <c r="C1" s="3"/>
      <c r="D1" s="3"/>
      <c r="E1" s="3"/>
      <c r="F1" s="3"/>
      <c r="G1" s="3"/>
      <c r="H1" s="3"/>
      <c r="I1" s="3"/>
      <c r="J1" s="3"/>
      <c r="K1" s="3"/>
      <c r="L1" s="4"/>
      <c r="M1" s="4" t="s">
        <v>202</v>
      </c>
      <c r="N1" s="6"/>
    </row>
    <row r="2" spans="1:15" s="7" customFormat="1" ht="15" x14ac:dyDescent="0.25">
      <c r="B2" s="138" t="s">
        <v>244</v>
      </c>
      <c r="C2" s="138"/>
      <c r="D2" s="138"/>
      <c r="E2" s="138"/>
      <c r="F2" s="138"/>
      <c r="G2" s="138"/>
      <c r="H2" s="138"/>
      <c r="I2" s="138"/>
      <c r="J2" s="138"/>
      <c r="K2" s="138"/>
      <c r="L2" s="138"/>
      <c r="M2" s="138"/>
      <c r="N2" s="5"/>
      <c r="O2" s="6"/>
    </row>
    <row r="3" spans="1:15" s="7" customFormat="1" ht="15" x14ac:dyDescent="0.25">
      <c r="B3" s="136" t="s">
        <v>0</v>
      </c>
      <c r="C3" s="136"/>
      <c r="D3" s="136"/>
      <c r="E3" s="136"/>
      <c r="F3" s="136"/>
      <c r="G3" s="136"/>
      <c r="H3" s="136"/>
      <c r="I3" s="136"/>
      <c r="J3" s="136"/>
      <c r="K3" s="136"/>
      <c r="L3" s="136"/>
      <c r="M3" s="136"/>
      <c r="N3" s="5"/>
      <c r="O3" s="6"/>
    </row>
    <row r="4" spans="1:15" s="7" customFormat="1" ht="17.25" x14ac:dyDescent="0.25">
      <c r="B4" s="43" t="s">
        <v>1</v>
      </c>
      <c r="C4" s="61">
        <v>2013</v>
      </c>
      <c r="D4" s="61">
        <v>2014</v>
      </c>
      <c r="E4" s="61">
        <v>2015</v>
      </c>
      <c r="F4" s="61">
        <v>2016</v>
      </c>
      <c r="G4" s="61">
        <v>2017</v>
      </c>
      <c r="H4" s="61">
        <v>2018</v>
      </c>
      <c r="I4" s="61">
        <v>2019</v>
      </c>
      <c r="J4" s="62">
        <v>2020</v>
      </c>
      <c r="K4" s="62">
        <v>2021</v>
      </c>
      <c r="L4" s="62">
        <v>2022</v>
      </c>
      <c r="M4" s="62" t="s">
        <v>236</v>
      </c>
      <c r="N4" s="5"/>
      <c r="O4" s="6"/>
    </row>
    <row r="5" spans="1:15" x14ac:dyDescent="0.2">
      <c r="B5" s="45" t="s">
        <v>206</v>
      </c>
      <c r="C5" s="64">
        <v>1162900</v>
      </c>
      <c r="D5" s="64">
        <v>1076257</v>
      </c>
      <c r="E5" s="64">
        <v>1317791</v>
      </c>
      <c r="F5" s="64">
        <v>1352443</v>
      </c>
      <c r="G5" s="64">
        <v>1603049</v>
      </c>
      <c r="H5" s="64">
        <v>2088551</v>
      </c>
      <c r="I5" s="64">
        <v>2022507</v>
      </c>
      <c r="J5" s="64">
        <v>1941373</v>
      </c>
      <c r="K5" s="64">
        <v>2380598</v>
      </c>
      <c r="L5" s="64">
        <v>2997645</v>
      </c>
      <c r="M5" s="64">
        <v>4263339</v>
      </c>
    </row>
    <row r="6" spans="1:15" x14ac:dyDescent="0.2">
      <c r="B6" s="27" t="s">
        <v>96</v>
      </c>
      <c r="C6" s="47">
        <v>850748</v>
      </c>
      <c r="D6" s="47">
        <v>777488</v>
      </c>
      <c r="E6" s="47">
        <v>918112</v>
      </c>
      <c r="F6" s="47">
        <v>1056624</v>
      </c>
      <c r="G6" s="47">
        <v>1213498</v>
      </c>
      <c r="H6" s="47">
        <v>1561363</v>
      </c>
      <c r="I6" s="47">
        <v>1199111</v>
      </c>
      <c r="J6" s="47">
        <v>1166012</v>
      </c>
      <c r="K6" s="47">
        <v>1593819</v>
      </c>
      <c r="L6" s="47">
        <v>2509791</v>
      </c>
      <c r="M6" s="47">
        <v>3792857</v>
      </c>
    </row>
    <row r="7" spans="1:15" x14ac:dyDescent="0.2">
      <c r="B7" s="28" t="s">
        <v>97</v>
      </c>
      <c r="C7" s="47">
        <v>312152</v>
      </c>
      <c r="D7" s="47">
        <v>298769</v>
      </c>
      <c r="E7" s="47">
        <v>399679</v>
      </c>
      <c r="F7" s="47">
        <v>295820</v>
      </c>
      <c r="G7" s="47">
        <v>389551</v>
      </c>
      <c r="H7" s="47">
        <v>527188</v>
      </c>
      <c r="I7" s="47">
        <v>823396</v>
      </c>
      <c r="J7" s="47">
        <v>775361</v>
      </c>
      <c r="K7" s="47">
        <v>786780</v>
      </c>
      <c r="L7" s="47">
        <v>487854</v>
      </c>
      <c r="M7" s="47">
        <v>470482</v>
      </c>
    </row>
    <row r="8" spans="1:15" x14ac:dyDescent="0.2">
      <c r="B8" s="58" t="s">
        <v>164</v>
      </c>
      <c r="C8" s="50">
        <v>700035</v>
      </c>
      <c r="D8" s="50">
        <v>632662</v>
      </c>
      <c r="E8" s="50">
        <v>808117</v>
      </c>
      <c r="F8" s="50">
        <v>741549</v>
      </c>
      <c r="G8" s="50">
        <v>867484</v>
      </c>
      <c r="H8" s="50">
        <v>1236361</v>
      </c>
      <c r="I8" s="50">
        <v>1121155</v>
      </c>
      <c r="J8" s="50">
        <v>961071</v>
      </c>
      <c r="K8" s="50">
        <v>1332216</v>
      </c>
      <c r="L8" s="50">
        <v>1432455</v>
      </c>
      <c r="M8" s="50">
        <v>1807739</v>
      </c>
    </row>
    <row r="9" spans="1:15" x14ac:dyDescent="0.2">
      <c r="B9" s="27" t="s">
        <v>96</v>
      </c>
      <c r="C9" s="47">
        <v>496042</v>
      </c>
      <c r="D9" s="47">
        <v>449554</v>
      </c>
      <c r="E9" s="47">
        <v>523824</v>
      </c>
      <c r="F9" s="47">
        <v>572442</v>
      </c>
      <c r="G9" s="47">
        <v>642875</v>
      </c>
      <c r="H9" s="47">
        <v>921881</v>
      </c>
      <c r="I9" s="47">
        <v>546315</v>
      </c>
      <c r="J9" s="47">
        <v>455899</v>
      </c>
      <c r="K9" s="47">
        <v>799695</v>
      </c>
      <c r="L9" s="47">
        <v>1073712</v>
      </c>
      <c r="M9" s="47">
        <v>1469938</v>
      </c>
    </row>
    <row r="10" spans="1:15" x14ac:dyDescent="0.2">
      <c r="B10" s="28" t="s">
        <v>97</v>
      </c>
      <c r="C10" s="47">
        <v>203993</v>
      </c>
      <c r="D10" s="47">
        <v>183109</v>
      </c>
      <c r="E10" s="47">
        <v>284293</v>
      </c>
      <c r="F10" s="47">
        <v>169107</v>
      </c>
      <c r="G10" s="47">
        <v>224609</v>
      </c>
      <c r="H10" s="47">
        <v>314480</v>
      </c>
      <c r="I10" s="47">
        <v>574839</v>
      </c>
      <c r="J10" s="47">
        <v>505172</v>
      </c>
      <c r="K10" s="47">
        <v>532521</v>
      </c>
      <c r="L10" s="47">
        <v>358743</v>
      </c>
      <c r="M10" s="47">
        <v>337802</v>
      </c>
    </row>
    <row r="11" spans="1:15" x14ac:dyDescent="0.2">
      <c r="B11" s="81" t="s">
        <v>278</v>
      </c>
      <c r="C11" s="50">
        <v>462865</v>
      </c>
      <c r="D11" s="50">
        <v>443595</v>
      </c>
      <c r="E11" s="50">
        <v>509674</v>
      </c>
      <c r="F11" s="50">
        <v>610895</v>
      </c>
      <c r="G11" s="50">
        <v>735566</v>
      </c>
      <c r="H11" s="50">
        <v>852190</v>
      </c>
      <c r="I11" s="50">
        <v>901352</v>
      </c>
      <c r="J11" s="50">
        <v>980302</v>
      </c>
      <c r="K11" s="50">
        <v>1048382</v>
      </c>
      <c r="L11" s="50">
        <v>1565190</v>
      </c>
      <c r="M11" s="50">
        <v>2455600</v>
      </c>
    </row>
    <row r="12" spans="1:15" x14ac:dyDescent="0.2">
      <c r="B12" s="27" t="s">
        <v>96</v>
      </c>
      <c r="C12" s="47">
        <v>354706</v>
      </c>
      <c r="D12" s="47">
        <v>327934</v>
      </c>
      <c r="E12" s="47">
        <v>394289</v>
      </c>
      <c r="F12" s="47">
        <v>484182</v>
      </c>
      <c r="G12" s="47">
        <v>570623</v>
      </c>
      <c r="H12" s="47">
        <v>639482</v>
      </c>
      <c r="I12" s="47">
        <v>652795</v>
      </c>
      <c r="J12" s="47">
        <v>710113</v>
      </c>
      <c r="K12" s="47">
        <v>794124</v>
      </c>
      <c r="L12" s="47">
        <v>1436078</v>
      </c>
      <c r="M12" s="47">
        <v>2322919</v>
      </c>
    </row>
    <row r="13" spans="1:15" x14ac:dyDescent="0.2">
      <c r="B13" s="19" t="s">
        <v>165</v>
      </c>
      <c r="C13" s="47">
        <v>69712</v>
      </c>
      <c r="D13" s="47">
        <v>78811</v>
      </c>
      <c r="E13" s="47">
        <v>57728</v>
      </c>
      <c r="F13" s="47">
        <v>78787</v>
      </c>
      <c r="G13" s="47">
        <v>81275</v>
      </c>
      <c r="H13" s="47">
        <v>74525</v>
      </c>
      <c r="I13" s="47">
        <v>81029</v>
      </c>
      <c r="J13" s="47">
        <v>77965</v>
      </c>
      <c r="K13" s="47">
        <v>98668</v>
      </c>
      <c r="L13" s="47">
        <v>555171</v>
      </c>
      <c r="M13" s="47">
        <v>1056410</v>
      </c>
    </row>
    <row r="14" spans="1:15" x14ac:dyDescent="0.2">
      <c r="B14" s="19" t="s">
        <v>166</v>
      </c>
      <c r="C14" s="47">
        <v>284994</v>
      </c>
      <c r="D14" s="47">
        <v>249123</v>
      </c>
      <c r="E14" s="47">
        <v>336561</v>
      </c>
      <c r="F14" s="47">
        <v>405394</v>
      </c>
      <c r="G14" s="47">
        <v>489348</v>
      </c>
      <c r="H14" s="47">
        <v>564957</v>
      </c>
      <c r="I14" s="47">
        <v>571766</v>
      </c>
      <c r="J14" s="47">
        <v>632148</v>
      </c>
      <c r="K14" s="47">
        <v>695456</v>
      </c>
      <c r="L14" s="47">
        <v>880908</v>
      </c>
      <c r="M14" s="47">
        <v>1266509</v>
      </c>
    </row>
    <row r="15" spans="1:15" x14ac:dyDescent="0.2">
      <c r="B15" s="82" t="s">
        <v>97</v>
      </c>
      <c r="C15" s="83">
        <v>108159</v>
      </c>
      <c r="D15" s="83">
        <v>115660</v>
      </c>
      <c r="E15" s="83">
        <v>115386</v>
      </c>
      <c r="F15" s="83">
        <v>126713</v>
      </c>
      <c r="G15" s="83">
        <v>164942</v>
      </c>
      <c r="H15" s="83">
        <v>212708</v>
      </c>
      <c r="I15" s="83">
        <v>248557</v>
      </c>
      <c r="J15" s="83">
        <v>270188</v>
      </c>
      <c r="K15" s="83">
        <v>254259</v>
      </c>
      <c r="L15" s="83">
        <v>129111</v>
      </c>
      <c r="M15" s="83">
        <v>132680</v>
      </c>
    </row>
    <row r="16" spans="1:15" x14ac:dyDescent="0.2">
      <c r="B16" s="55"/>
      <c r="C16" s="84"/>
      <c r="D16" s="84"/>
      <c r="E16" s="84"/>
      <c r="F16" s="84"/>
      <c r="G16" s="84"/>
      <c r="H16" s="84"/>
      <c r="I16" s="84"/>
      <c r="J16" s="84"/>
      <c r="K16" s="84"/>
      <c r="L16" s="84"/>
    </row>
    <row r="17" spans="1:13" ht="27" customHeight="1" x14ac:dyDescent="0.2">
      <c r="B17" s="139" t="s">
        <v>279</v>
      </c>
      <c r="C17" s="139"/>
      <c r="D17" s="139"/>
      <c r="E17" s="139"/>
      <c r="F17" s="139"/>
      <c r="G17" s="139"/>
      <c r="H17" s="139"/>
      <c r="I17" s="139"/>
      <c r="J17" s="139"/>
      <c r="K17" s="139"/>
      <c r="L17" s="139"/>
      <c r="M17" s="139"/>
    </row>
    <row r="18" spans="1:13" x14ac:dyDescent="0.2">
      <c r="A18" s="14" t="s">
        <v>46</v>
      </c>
      <c r="B18" s="14" t="s">
        <v>55</v>
      </c>
    </row>
    <row r="19" spans="1:13" ht="15" customHeight="1" x14ac:dyDescent="0.2">
      <c r="A19" s="15" t="s">
        <v>47</v>
      </c>
      <c r="B19" s="14" t="s">
        <v>74</v>
      </c>
      <c r="C19" s="15"/>
      <c r="D19" s="15"/>
      <c r="E19" s="15"/>
      <c r="F19" s="15"/>
      <c r="G19" s="15"/>
    </row>
    <row r="20" spans="1:13" ht="15" customHeight="1" x14ac:dyDescent="0.2">
      <c r="B20" s="15"/>
      <c r="C20" s="15"/>
      <c r="D20" s="15"/>
      <c r="E20" s="15"/>
      <c r="F20" s="15"/>
      <c r="G20" s="15"/>
      <c r="H20" s="15"/>
      <c r="I20" s="15"/>
      <c r="J20" s="15"/>
    </row>
    <row r="21" spans="1:13" ht="15" customHeight="1" x14ac:dyDescent="0.2">
      <c r="A21" s="85" t="s">
        <v>75</v>
      </c>
      <c r="B21" s="15"/>
      <c r="C21" s="15"/>
      <c r="D21" s="15"/>
      <c r="E21" s="15"/>
      <c r="F21" s="15"/>
      <c r="G21" s="15"/>
      <c r="H21" s="15"/>
      <c r="I21" s="15"/>
      <c r="J21" s="15"/>
    </row>
    <row r="22" spans="1:13" x14ac:dyDescent="0.2">
      <c r="A22" s="72" t="s">
        <v>248</v>
      </c>
    </row>
    <row r="23" spans="1:13" x14ac:dyDescent="0.2">
      <c r="A23" s="72" t="s">
        <v>41</v>
      </c>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sheetData>
  <mergeCells count="3">
    <mergeCell ref="B3:M3"/>
    <mergeCell ref="B2:M2"/>
    <mergeCell ref="B17:M17"/>
  </mergeCells>
  <pageMargins left="0.7" right="0.7" top="0.75" bottom="0.75" header="0.3" footer="0.3"/>
  <pageSetup paperSize="8" orientation="landscape" r:id="rId1"/>
  <headerFooter>
    <oddHeader>&amp;L&amp;"Calibri"&amp;10&amp;K000000 [Limited Sharing]&amp;1#_x000D_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EDAFA-A59A-4F9D-9476-4A0FEF15C528}">
  <sheetPr codeName="Sheet6">
    <tabColor theme="6" tint="-0.499984740745262"/>
  </sheetPr>
  <dimension ref="A1:N62"/>
  <sheetViews>
    <sheetView workbookViewId="0">
      <pane ySplit="3" topLeftCell="A4" activePane="bottomLeft" state="frozen"/>
      <selection activeCell="M110" sqref="M110"/>
      <selection pane="bottomLeft" activeCell="M110" sqref="M110"/>
    </sheetView>
  </sheetViews>
  <sheetFormatPr defaultColWidth="9.33203125" defaultRowHeight="12.75" x14ac:dyDescent="0.2"/>
  <cols>
    <col min="1" max="1" width="3.33203125" style="1" customWidth="1"/>
    <col min="2" max="2" width="86" style="14" customWidth="1"/>
    <col min="3" max="8" width="14.1640625" style="14" customWidth="1"/>
    <col min="9" max="9" width="9.33203125" style="14"/>
    <col min="10" max="16384" width="9.33203125" style="1"/>
  </cols>
  <sheetData>
    <row r="1" spans="1:14" s="7" customFormat="1" ht="47.25" customHeight="1" x14ac:dyDescent="0.25">
      <c r="A1" s="1"/>
      <c r="B1" s="2" t="s">
        <v>198</v>
      </c>
      <c r="C1" s="3"/>
      <c r="D1" s="3"/>
      <c r="E1" s="3"/>
      <c r="F1" s="3"/>
      <c r="G1" s="4"/>
      <c r="H1" s="4" t="s">
        <v>203</v>
      </c>
      <c r="I1" s="5"/>
      <c r="J1" s="5"/>
      <c r="K1" s="1"/>
      <c r="L1" s="5"/>
      <c r="M1" s="6"/>
      <c r="N1" s="6"/>
    </row>
    <row r="2" spans="1:14" s="7" customFormat="1" ht="15" x14ac:dyDescent="0.25">
      <c r="B2" s="140" t="s">
        <v>16</v>
      </c>
      <c r="C2" s="140"/>
      <c r="D2" s="140"/>
      <c r="E2" s="140"/>
      <c r="F2" s="140"/>
      <c r="G2" s="140"/>
      <c r="H2" s="140"/>
      <c r="I2" s="5"/>
    </row>
    <row r="3" spans="1:14" s="7" customFormat="1" ht="17.25" x14ac:dyDescent="0.25">
      <c r="B3" s="43" t="s">
        <v>1</v>
      </c>
      <c r="C3" s="61">
        <v>2018</v>
      </c>
      <c r="D3" s="61">
        <v>2019</v>
      </c>
      <c r="E3" s="61">
        <v>2020</v>
      </c>
      <c r="F3" s="44">
        <v>2021</v>
      </c>
      <c r="G3" s="44" t="s">
        <v>38</v>
      </c>
      <c r="H3" s="44" t="s">
        <v>39</v>
      </c>
      <c r="I3" s="5"/>
    </row>
    <row r="4" spans="1:14" s="7" customFormat="1" ht="15" x14ac:dyDescent="0.25">
      <c r="B4" s="73"/>
      <c r="C4" s="142" t="s">
        <v>0</v>
      </c>
      <c r="D4" s="142"/>
      <c r="E4" s="142"/>
      <c r="F4" s="142"/>
      <c r="G4" s="142"/>
      <c r="H4" s="142"/>
      <c r="I4" s="5"/>
    </row>
    <row r="5" spans="1:14" ht="15" x14ac:dyDescent="0.2">
      <c r="B5" s="53" t="s">
        <v>220</v>
      </c>
      <c r="C5" s="50">
        <v>12030548</v>
      </c>
      <c r="D5" s="50">
        <v>13031543</v>
      </c>
      <c r="E5" s="50">
        <v>15117247</v>
      </c>
      <c r="F5" s="50">
        <v>17614181</v>
      </c>
      <c r="G5" s="50">
        <v>27492031</v>
      </c>
      <c r="H5" s="50">
        <v>28695949</v>
      </c>
    </row>
    <row r="6" spans="1:14" ht="15" x14ac:dyDescent="0.2">
      <c r="B6" s="127" t="s">
        <v>298</v>
      </c>
      <c r="C6" s="50">
        <v>366130</v>
      </c>
      <c r="D6" s="50">
        <v>345453</v>
      </c>
      <c r="E6" s="50">
        <v>323510</v>
      </c>
      <c r="F6" s="50">
        <v>311191</v>
      </c>
      <c r="G6" s="56" t="s">
        <v>23</v>
      </c>
      <c r="H6" s="56" t="s">
        <v>23</v>
      </c>
    </row>
    <row r="7" spans="1:14" x14ac:dyDescent="0.2">
      <c r="B7" s="27" t="s">
        <v>150</v>
      </c>
      <c r="C7" s="47">
        <v>24964</v>
      </c>
      <c r="D7" s="47">
        <v>22317</v>
      </c>
      <c r="E7" s="47">
        <v>22189</v>
      </c>
      <c r="F7" s="47">
        <v>21833</v>
      </c>
      <c r="G7" s="56" t="s">
        <v>23</v>
      </c>
      <c r="H7" s="56" t="s">
        <v>23</v>
      </c>
    </row>
    <row r="8" spans="1:14" x14ac:dyDescent="0.2">
      <c r="B8" s="28" t="s">
        <v>151</v>
      </c>
      <c r="C8" s="47">
        <v>168649</v>
      </c>
      <c r="D8" s="47">
        <v>150418</v>
      </c>
      <c r="E8" s="47">
        <v>136720</v>
      </c>
      <c r="F8" s="47">
        <v>128026</v>
      </c>
      <c r="G8" s="56" t="s">
        <v>23</v>
      </c>
      <c r="H8" s="56" t="s">
        <v>23</v>
      </c>
    </row>
    <row r="9" spans="1:14" x14ac:dyDescent="0.2">
      <c r="B9" s="28" t="s">
        <v>152</v>
      </c>
      <c r="C9" s="47">
        <v>172517</v>
      </c>
      <c r="D9" s="47">
        <v>172717</v>
      </c>
      <c r="E9" s="47">
        <v>164602</v>
      </c>
      <c r="F9" s="47">
        <v>161332</v>
      </c>
      <c r="G9" s="56" t="s">
        <v>23</v>
      </c>
      <c r="H9" s="56" t="s">
        <v>23</v>
      </c>
    </row>
    <row r="10" spans="1:14" ht="15" x14ac:dyDescent="0.2">
      <c r="B10" s="29" t="s">
        <v>299</v>
      </c>
      <c r="C10" s="50">
        <v>781741</v>
      </c>
      <c r="D10" s="50">
        <v>778305</v>
      </c>
      <c r="E10" s="50">
        <v>986391</v>
      </c>
      <c r="F10" s="50">
        <v>1506743</v>
      </c>
      <c r="G10" s="50">
        <v>1180701</v>
      </c>
      <c r="H10" s="50">
        <v>1931317</v>
      </c>
    </row>
    <row r="11" spans="1:14" ht="12.75" customHeight="1" x14ac:dyDescent="0.2">
      <c r="B11" s="28" t="s">
        <v>150</v>
      </c>
      <c r="C11" s="47">
        <v>10829</v>
      </c>
      <c r="D11" s="47">
        <v>16532</v>
      </c>
      <c r="E11" s="47">
        <v>34801</v>
      </c>
      <c r="F11" s="47">
        <v>115332</v>
      </c>
      <c r="G11" s="75">
        <v>59756</v>
      </c>
      <c r="H11" s="75">
        <v>51117.376839999997</v>
      </c>
    </row>
    <row r="12" spans="1:14" ht="12.75" customHeight="1" x14ac:dyDescent="0.2">
      <c r="B12" s="28" t="s">
        <v>153</v>
      </c>
      <c r="C12" s="56" t="s">
        <v>42</v>
      </c>
      <c r="D12" s="56" t="s">
        <v>42</v>
      </c>
      <c r="E12" s="47" t="s">
        <v>42</v>
      </c>
      <c r="F12" s="47">
        <v>36540</v>
      </c>
      <c r="G12" s="47">
        <v>66889</v>
      </c>
      <c r="H12" s="47">
        <v>52605</v>
      </c>
    </row>
    <row r="13" spans="1:14" ht="12.75" customHeight="1" x14ac:dyDescent="0.2">
      <c r="B13" s="28" t="s">
        <v>219</v>
      </c>
      <c r="C13" s="56" t="s">
        <v>42</v>
      </c>
      <c r="D13" s="56" t="s">
        <v>42</v>
      </c>
      <c r="E13" s="47" t="s">
        <v>42</v>
      </c>
      <c r="F13" s="47" t="s">
        <v>42</v>
      </c>
      <c r="G13" s="47" t="s">
        <v>42</v>
      </c>
      <c r="H13" s="47">
        <v>805977.23311199993</v>
      </c>
    </row>
    <row r="14" spans="1:14" ht="12.75" customHeight="1" x14ac:dyDescent="0.2">
      <c r="B14" s="28" t="s">
        <v>151</v>
      </c>
      <c r="C14" s="47">
        <v>21376</v>
      </c>
      <c r="D14" s="47">
        <v>25212.357599999999</v>
      </c>
      <c r="E14" s="47">
        <v>70559.327400000009</v>
      </c>
      <c r="F14" s="47">
        <v>89310.560696</v>
      </c>
      <c r="G14" s="47">
        <v>139593.42132220711</v>
      </c>
      <c r="H14" s="47">
        <v>134664.41705600001</v>
      </c>
    </row>
    <row r="15" spans="1:14" ht="12.75" customHeight="1" x14ac:dyDescent="0.2">
      <c r="B15" s="31" t="s">
        <v>154</v>
      </c>
      <c r="C15" s="47">
        <v>333869</v>
      </c>
      <c r="D15" s="47">
        <v>297220.09590000001</v>
      </c>
      <c r="E15" s="47">
        <v>345500.3799</v>
      </c>
      <c r="F15" s="47">
        <v>561267.41310000001</v>
      </c>
      <c r="G15" s="47">
        <v>100969.2037256</v>
      </c>
      <c r="H15" s="47">
        <v>102416.60243200001</v>
      </c>
    </row>
    <row r="16" spans="1:14" ht="12.75" customHeight="1" x14ac:dyDescent="0.2">
      <c r="B16" s="28" t="s">
        <v>155</v>
      </c>
      <c r="C16" s="47">
        <v>13098</v>
      </c>
      <c r="D16" s="47">
        <v>12613.104000000001</v>
      </c>
      <c r="E16" s="47">
        <v>12504.797999999999</v>
      </c>
      <c r="F16" s="47">
        <v>12263.181672000001</v>
      </c>
      <c r="G16" s="47">
        <v>19959.001228000001</v>
      </c>
      <c r="H16" s="47">
        <v>16764.410616000001</v>
      </c>
    </row>
    <row r="17" spans="1:8" ht="12.75" customHeight="1" x14ac:dyDescent="0.2">
      <c r="B17" s="28" t="s">
        <v>156</v>
      </c>
      <c r="C17" s="47">
        <v>36843</v>
      </c>
      <c r="D17" s="47">
        <v>35310.980499999998</v>
      </c>
      <c r="E17" s="47">
        <v>35561.788831710001</v>
      </c>
      <c r="F17" s="47">
        <v>35737.724231709995</v>
      </c>
      <c r="G17" s="47">
        <v>35669.554231710004</v>
      </c>
      <c r="H17" s="47">
        <v>33515.31</v>
      </c>
    </row>
    <row r="18" spans="1:8" ht="12.75" customHeight="1" x14ac:dyDescent="0.2">
      <c r="B18" s="93" t="s">
        <v>255</v>
      </c>
      <c r="C18" s="47">
        <v>11000</v>
      </c>
      <c r="D18" s="47">
        <v>5397.7</v>
      </c>
      <c r="E18" s="47">
        <v>9692.2999999999993</v>
      </c>
      <c r="F18" s="47">
        <v>13899.3</v>
      </c>
      <c r="G18" s="47">
        <v>2080.2800000000002</v>
      </c>
      <c r="H18" s="47">
        <v>15969.27</v>
      </c>
    </row>
    <row r="19" spans="1:8" ht="12.75" customHeight="1" x14ac:dyDescent="0.2">
      <c r="B19" s="28" t="s">
        <v>157</v>
      </c>
      <c r="C19" s="47">
        <v>85541</v>
      </c>
      <c r="D19" s="47">
        <v>102338.991395</v>
      </c>
      <c r="E19" s="47">
        <v>138179.85850150001</v>
      </c>
      <c r="F19" s="47">
        <v>200851.13164233</v>
      </c>
      <c r="G19" s="47">
        <v>291526</v>
      </c>
      <c r="H19" s="47">
        <v>272197.08391600003</v>
      </c>
    </row>
    <row r="20" spans="1:8" ht="12.75" customHeight="1" x14ac:dyDescent="0.2">
      <c r="B20" s="28" t="s">
        <v>158</v>
      </c>
      <c r="C20" s="47">
        <v>11436</v>
      </c>
      <c r="D20" s="47">
        <v>11419.66</v>
      </c>
      <c r="E20" s="47">
        <v>2023.1770000000001</v>
      </c>
      <c r="F20" s="47">
        <v>1313.31</v>
      </c>
      <c r="G20" s="52">
        <v>759.08</v>
      </c>
      <c r="H20" s="47">
        <v>1128.6600000000001</v>
      </c>
    </row>
    <row r="21" spans="1:8" x14ac:dyDescent="0.2">
      <c r="B21" s="28" t="s">
        <v>159</v>
      </c>
      <c r="C21" s="47">
        <v>189022</v>
      </c>
      <c r="D21" s="47">
        <v>206562.94134400005</v>
      </c>
      <c r="E21" s="47">
        <v>262014.99160881</v>
      </c>
      <c r="F21" s="47">
        <v>349894.74719958508</v>
      </c>
      <c r="G21" s="47">
        <v>341736.40311397007</v>
      </c>
      <c r="H21" s="47">
        <v>333441.59406399995</v>
      </c>
    </row>
    <row r="22" spans="1:8" ht="15" x14ac:dyDescent="0.2">
      <c r="B22" s="31" t="s">
        <v>302</v>
      </c>
      <c r="C22" s="47">
        <v>31981.232499999998</v>
      </c>
      <c r="D22" s="47">
        <v>32082.75</v>
      </c>
      <c r="E22" s="47">
        <v>43529.716408209999</v>
      </c>
      <c r="F22" s="47">
        <v>60335.753576210001</v>
      </c>
      <c r="G22" s="47">
        <v>72598.258583999996</v>
      </c>
      <c r="H22" s="47">
        <v>70083.809232</v>
      </c>
    </row>
    <row r="23" spans="1:8" x14ac:dyDescent="0.2">
      <c r="B23" s="28" t="s">
        <v>160</v>
      </c>
      <c r="C23" s="47">
        <v>36745.771978062112</v>
      </c>
      <c r="D23" s="47">
        <v>33615.217579799937</v>
      </c>
      <c r="E23" s="47">
        <v>32023.092013908783</v>
      </c>
      <c r="F23" s="47">
        <v>29997.731746270994</v>
      </c>
      <c r="G23" s="47">
        <v>49163.902752332855</v>
      </c>
      <c r="H23" s="47">
        <v>41436.802887999685</v>
      </c>
    </row>
    <row r="24" spans="1:8" x14ac:dyDescent="0.2">
      <c r="B24" s="57" t="s">
        <v>161</v>
      </c>
      <c r="C24" s="50">
        <v>13178418.397860864</v>
      </c>
      <c r="D24" s="50">
        <v>14155300.928794838</v>
      </c>
      <c r="E24" s="50">
        <v>16427147.9841295</v>
      </c>
      <c r="F24" s="50">
        <v>19432115</v>
      </c>
      <c r="G24" s="50">
        <v>28672731.48969302</v>
      </c>
      <c r="H24" s="50">
        <v>30627265.67199605</v>
      </c>
    </row>
    <row r="25" spans="1:8" ht="15" x14ac:dyDescent="0.2">
      <c r="C25" s="141" t="s">
        <v>300</v>
      </c>
      <c r="D25" s="141"/>
      <c r="E25" s="141"/>
      <c r="F25" s="141"/>
      <c r="G25" s="141"/>
      <c r="H25" s="141"/>
    </row>
    <row r="26" spans="1:8" ht="15" x14ac:dyDescent="0.2">
      <c r="B26" s="15" t="s">
        <v>305</v>
      </c>
      <c r="C26" s="76">
        <v>78.400000000000006</v>
      </c>
      <c r="D26" s="76">
        <v>81.900000000000006</v>
      </c>
      <c r="E26" s="76">
        <v>96.6</v>
      </c>
      <c r="F26" s="76">
        <v>100</v>
      </c>
      <c r="G26" s="76">
        <v>114.2</v>
      </c>
      <c r="H26" s="76">
        <v>104.7</v>
      </c>
    </row>
    <row r="27" spans="1:8" ht="17.25" customHeight="1" x14ac:dyDescent="0.2">
      <c r="B27" s="77" t="s">
        <v>162</v>
      </c>
      <c r="C27" s="76">
        <v>2.4</v>
      </c>
      <c r="D27" s="76">
        <v>2.171158864454994</v>
      </c>
      <c r="E27" s="76">
        <v>2.0676533012574003</v>
      </c>
      <c r="F27" s="76">
        <v>1.7668867432849622</v>
      </c>
      <c r="G27" s="121">
        <v>0</v>
      </c>
      <c r="H27" s="121">
        <v>0</v>
      </c>
    </row>
    <row r="28" spans="1:8" ht="15" x14ac:dyDescent="0.2">
      <c r="B28" s="15" t="s">
        <v>301</v>
      </c>
      <c r="C28" s="76">
        <v>5.0999999999999996</v>
      </c>
      <c r="D28" s="76">
        <v>4.9000000000000004</v>
      </c>
      <c r="E28" s="76">
        <v>6.3</v>
      </c>
      <c r="F28" s="76">
        <v>8.6</v>
      </c>
      <c r="G28" s="76">
        <v>4.9000000000000004</v>
      </c>
      <c r="H28" s="76">
        <v>7</v>
      </c>
    </row>
    <row r="29" spans="1:8" x14ac:dyDescent="0.2">
      <c r="B29" s="58" t="s">
        <v>163</v>
      </c>
      <c r="C29" s="78">
        <v>85.8</v>
      </c>
      <c r="D29" s="78">
        <v>89</v>
      </c>
      <c r="E29" s="78">
        <v>105</v>
      </c>
      <c r="F29" s="78">
        <v>110.3</v>
      </c>
      <c r="G29" s="78">
        <v>119.2</v>
      </c>
      <c r="H29" s="78">
        <v>111.7</v>
      </c>
    </row>
    <row r="30" spans="1:8" x14ac:dyDescent="0.2">
      <c r="B30" s="57"/>
      <c r="C30" s="79"/>
      <c r="D30" s="79"/>
      <c r="E30" s="79"/>
      <c r="F30" s="79"/>
      <c r="G30" s="79"/>
    </row>
    <row r="31" spans="1:8" ht="27" customHeight="1" x14ac:dyDescent="0.2">
      <c r="B31" s="134" t="s">
        <v>280</v>
      </c>
      <c r="C31" s="134"/>
      <c r="D31" s="134"/>
      <c r="E31" s="134"/>
      <c r="F31" s="134"/>
      <c r="G31" s="134"/>
      <c r="H31" s="134"/>
    </row>
    <row r="32" spans="1:8" x14ac:dyDescent="0.2">
      <c r="A32" s="38" t="s">
        <v>46</v>
      </c>
      <c r="B32" s="129" t="s">
        <v>55</v>
      </c>
      <c r="C32" s="129"/>
      <c r="D32" s="129"/>
      <c r="E32" s="129"/>
      <c r="F32" s="129"/>
      <c r="G32" s="129"/>
      <c r="H32" s="129"/>
    </row>
    <row r="33" spans="1:9" ht="27" customHeight="1" x14ac:dyDescent="0.2">
      <c r="A33" s="38" t="s">
        <v>47</v>
      </c>
      <c r="B33" s="134" t="s">
        <v>76</v>
      </c>
      <c r="C33" s="134"/>
      <c r="D33" s="134"/>
      <c r="E33" s="134"/>
      <c r="F33" s="134"/>
      <c r="G33" s="134"/>
      <c r="H33" s="134"/>
      <c r="I33" s="11"/>
    </row>
    <row r="34" spans="1:9" ht="13.5" customHeight="1" x14ac:dyDescent="0.2">
      <c r="A34" s="38" t="s">
        <v>48</v>
      </c>
      <c r="B34" s="134" t="s">
        <v>77</v>
      </c>
      <c r="C34" s="134"/>
      <c r="D34" s="134"/>
      <c r="E34" s="134"/>
      <c r="F34" s="134"/>
      <c r="G34" s="134"/>
      <c r="H34" s="134"/>
      <c r="I34" s="11"/>
    </row>
    <row r="35" spans="1:9" ht="13.5" customHeight="1" x14ac:dyDescent="0.2">
      <c r="A35" s="38" t="s">
        <v>49</v>
      </c>
      <c r="B35" s="129" t="s">
        <v>78</v>
      </c>
      <c r="C35" s="129"/>
      <c r="D35" s="129"/>
      <c r="E35" s="129"/>
      <c r="F35" s="129"/>
      <c r="G35" s="129"/>
      <c r="H35" s="129"/>
      <c r="I35" s="11"/>
    </row>
    <row r="36" spans="1:9" ht="13.5" customHeight="1" x14ac:dyDescent="0.2">
      <c r="A36" s="38" t="s">
        <v>50</v>
      </c>
      <c r="B36" s="134" t="s">
        <v>303</v>
      </c>
      <c r="C36" s="134"/>
      <c r="D36" s="134"/>
      <c r="E36" s="134"/>
      <c r="F36" s="134"/>
      <c r="G36" s="134"/>
      <c r="H36" s="134"/>
      <c r="I36" s="11"/>
    </row>
    <row r="37" spans="1:9" ht="13.5" customHeight="1" x14ac:dyDescent="0.2">
      <c r="A37" s="38" t="s">
        <v>51</v>
      </c>
      <c r="B37" s="129" t="s">
        <v>304</v>
      </c>
      <c r="C37" s="129"/>
      <c r="D37" s="129"/>
      <c r="E37" s="129"/>
      <c r="F37" s="129"/>
      <c r="G37" s="129"/>
      <c r="H37" s="129"/>
      <c r="I37" s="11"/>
    </row>
    <row r="38" spans="1:9" ht="13.5" customHeight="1" x14ac:dyDescent="0.2">
      <c r="A38" s="38" t="s">
        <v>52</v>
      </c>
      <c r="B38" s="129" t="s">
        <v>251</v>
      </c>
      <c r="C38" s="129"/>
      <c r="D38" s="129"/>
      <c r="E38" s="129"/>
      <c r="F38" s="129"/>
      <c r="G38" s="129"/>
      <c r="H38" s="129"/>
    </row>
    <row r="39" spans="1:9" ht="13.5" customHeight="1" x14ac:dyDescent="0.2">
      <c r="A39" s="38" t="s">
        <v>53</v>
      </c>
      <c r="B39" s="11" t="s">
        <v>73</v>
      </c>
      <c r="C39" s="11"/>
      <c r="D39" s="11"/>
      <c r="E39" s="11"/>
      <c r="F39" s="11"/>
      <c r="G39" s="11"/>
      <c r="H39" s="11"/>
    </row>
    <row r="40" spans="1:9" ht="13.5" customHeight="1" x14ac:dyDescent="0.2">
      <c r="A40" s="14" t="s">
        <v>2</v>
      </c>
    </row>
    <row r="41" spans="1:9" x14ac:dyDescent="0.2">
      <c r="A41" s="14"/>
    </row>
    <row r="42" spans="1:9" x14ac:dyDescent="0.2">
      <c r="A42" s="39" t="s">
        <v>75</v>
      </c>
    </row>
    <row r="43" spans="1:9" x14ac:dyDescent="0.2">
      <c r="A43" s="72" t="s">
        <v>248</v>
      </c>
      <c r="C43" s="15"/>
      <c r="F43" s="15"/>
      <c r="G43" s="15"/>
    </row>
    <row r="44" spans="1:9" x14ac:dyDescent="0.2">
      <c r="A44" s="72" t="s">
        <v>41</v>
      </c>
    </row>
    <row r="50" spans="1:14" x14ac:dyDescent="0.2">
      <c r="A50" s="14"/>
    </row>
    <row r="51" spans="1:14" x14ac:dyDescent="0.2">
      <c r="A51" s="14"/>
    </row>
    <row r="52" spans="1:14" s="14" customFormat="1" x14ac:dyDescent="0.2">
      <c r="J52" s="1"/>
      <c r="K52" s="1"/>
      <c r="L52" s="1"/>
      <c r="M52" s="1"/>
      <c r="N52" s="1"/>
    </row>
    <row r="53" spans="1:14" s="14" customFormat="1" x14ac:dyDescent="0.2">
      <c r="J53" s="1"/>
      <c r="K53" s="1"/>
      <c r="L53" s="1"/>
      <c r="M53" s="1"/>
      <c r="N53" s="1"/>
    </row>
    <row r="54" spans="1:14" s="14" customFormat="1" x14ac:dyDescent="0.2">
      <c r="J54" s="1"/>
      <c r="K54" s="1"/>
      <c r="L54" s="1"/>
      <c r="M54" s="1"/>
      <c r="N54" s="1"/>
    </row>
    <row r="55" spans="1:14" s="14" customFormat="1" x14ac:dyDescent="0.2">
      <c r="J55" s="1"/>
      <c r="K55" s="1"/>
      <c r="L55" s="1"/>
      <c r="M55" s="1"/>
      <c r="N55" s="1"/>
    </row>
    <row r="56" spans="1:14" s="14" customFormat="1" x14ac:dyDescent="0.2">
      <c r="J56" s="1"/>
      <c r="K56" s="1"/>
      <c r="L56" s="1"/>
      <c r="M56" s="1"/>
      <c r="N56" s="1"/>
    </row>
    <row r="57" spans="1:14" s="14" customFormat="1" x14ac:dyDescent="0.2">
      <c r="J57" s="1"/>
      <c r="K57" s="1"/>
      <c r="L57" s="1"/>
      <c r="M57" s="1"/>
      <c r="N57" s="1"/>
    </row>
    <row r="58" spans="1:14" s="14" customFormat="1" x14ac:dyDescent="0.2">
      <c r="J58" s="1"/>
      <c r="K58" s="1"/>
      <c r="L58" s="1"/>
      <c r="M58" s="1"/>
      <c r="N58" s="1"/>
    </row>
    <row r="59" spans="1:14" s="14" customFormat="1" x14ac:dyDescent="0.2">
      <c r="J59" s="1"/>
      <c r="K59" s="1"/>
      <c r="L59" s="1"/>
      <c r="M59" s="1"/>
      <c r="N59" s="1"/>
    </row>
    <row r="60" spans="1:14" s="14" customFormat="1" x14ac:dyDescent="0.2">
      <c r="J60" s="1"/>
      <c r="K60" s="1"/>
      <c r="L60" s="1"/>
      <c r="M60" s="1"/>
      <c r="N60" s="1"/>
    </row>
    <row r="61" spans="1:14" s="14" customFormat="1" x14ac:dyDescent="0.2">
      <c r="J61" s="1"/>
      <c r="K61" s="1"/>
      <c r="L61" s="1"/>
      <c r="M61" s="1"/>
      <c r="N61" s="1"/>
    </row>
    <row r="62" spans="1:14" s="14" customFormat="1" x14ac:dyDescent="0.2">
      <c r="J62" s="1"/>
      <c r="K62" s="1"/>
      <c r="L62" s="1"/>
      <c r="M62" s="1"/>
      <c r="N62" s="1"/>
    </row>
  </sheetData>
  <mergeCells count="11">
    <mergeCell ref="B37:H37"/>
    <mergeCell ref="B38:H38"/>
    <mergeCell ref="B32:H32"/>
    <mergeCell ref="B34:H34"/>
    <mergeCell ref="B35:H35"/>
    <mergeCell ref="B36:H36"/>
    <mergeCell ref="B2:H2"/>
    <mergeCell ref="C25:H25"/>
    <mergeCell ref="C4:H4"/>
    <mergeCell ref="B31:H31"/>
    <mergeCell ref="B33:H33"/>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8C7BF-C9D1-4E37-A7CC-440A46ACA1AF}">
  <sheetPr codeName="Sheet8">
    <tabColor theme="6" tint="-0.499984740745262"/>
  </sheetPr>
  <dimension ref="A1:P59"/>
  <sheetViews>
    <sheetView tabSelected="1" zoomScale="80" zoomScaleNormal="80" workbookViewId="0">
      <pane ySplit="4" topLeftCell="A13" activePane="bottomLeft" state="frozen"/>
      <selection activeCell="M110" sqref="M110"/>
      <selection pane="bottomLeft" activeCell="R27" sqref="R27"/>
    </sheetView>
  </sheetViews>
  <sheetFormatPr defaultColWidth="9.33203125" defaultRowHeight="12.75" x14ac:dyDescent="0.2"/>
  <cols>
    <col min="1" max="1" width="3.33203125" style="1" customWidth="1"/>
    <col min="2" max="2" width="78.83203125" style="14" customWidth="1"/>
    <col min="3" max="13" width="15.5" style="14" customWidth="1"/>
    <col min="14" max="14" width="15.5" style="65" customWidth="1"/>
    <col min="15" max="16384" width="9.33203125" style="1"/>
  </cols>
  <sheetData>
    <row r="1" spans="1:16" s="7" customFormat="1" ht="47.25" customHeight="1" x14ac:dyDescent="0.25">
      <c r="A1" s="1"/>
      <c r="B1" s="2" t="s">
        <v>198</v>
      </c>
      <c r="C1" s="3"/>
      <c r="D1" s="3"/>
      <c r="E1" s="3"/>
      <c r="F1" s="3"/>
      <c r="G1" s="3"/>
      <c r="H1" s="3"/>
      <c r="I1" s="3"/>
      <c r="J1" s="3"/>
      <c r="K1" s="3"/>
      <c r="L1" s="3"/>
      <c r="M1" s="3"/>
      <c r="N1" s="4" t="s">
        <v>204</v>
      </c>
      <c r="O1" s="6"/>
    </row>
    <row r="2" spans="1:16" s="7" customFormat="1" ht="17.25" x14ac:dyDescent="0.25">
      <c r="B2" s="135" t="s">
        <v>3</v>
      </c>
      <c r="C2" s="135"/>
      <c r="D2" s="135"/>
      <c r="E2" s="135"/>
      <c r="F2" s="135"/>
      <c r="G2" s="135"/>
      <c r="H2" s="135"/>
      <c r="I2" s="135"/>
      <c r="J2" s="135"/>
      <c r="K2" s="135"/>
      <c r="L2" s="135"/>
      <c r="M2" s="135"/>
      <c r="N2" s="135"/>
    </row>
    <row r="3" spans="1:16" s="7" customFormat="1" ht="15" x14ac:dyDescent="0.25">
      <c r="B3" s="136" t="s">
        <v>0</v>
      </c>
      <c r="C3" s="136"/>
      <c r="D3" s="136"/>
      <c r="E3" s="136"/>
      <c r="F3" s="136"/>
      <c r="G3" s="136"/>
      <c r="H3" s="136"/>
      <c r="I3" s="136"/>
      <c r="J3" s="136"/>
      <c r="K3" s="136"/>
      <c r="L3" s="136"/>
      <c r="M3" s="136"/>
      <c r="N3" s="136"/>
      <c r="O3" s="5"/>
      <c r="P3" s="6"/>
    </row>
    <row r="4" spans="1:16" s="7" customFormat="1" ht="17.25" x14ac:dyDescent="0.25">
      <c r="B4" s="43" t="s">
        <v>1</v>
      </c>
      <c r="C4" s="61">
        <v>2013</v>
      </c>
      <c r="D4" s="61">
        <v>2014</v>
      </c>
      <c r="E4" s="61">
        <v>2015</v>
      </c>
      <c r="F4" s="61">
        <v>2016</v>
      </c>
      <c r="G4" s="61">
        <v>2017</v>
      </c>
      <c r="H4" s="61">
        <v>2018</v>
      </c>
      <c r="I4" s="62" t="s">
        <v>4</v>
      </c>
      <c r="J4" s="61">
        <v>2020</v>
      </c>
      <c r="K4" s="61">
        <v>2021</v>
      </c>
      <c r="L4" s="44">
        <v>2022</v>
      </c>
      <c r="M4" s="62" t="s">
        <v>284</v>
      </c>
      <c r="N4" s="62" t="s">
        <v>285</v>
      </c>
    </row>
    <row r="5" spans="1:16" ht="18" customHeight="1" x14ac:dyDescent="0.2">
      <c r="B5" s="63" t="s">
        <v>222</v>
      </c>
      <c r="C5" s="64">
        <v>1230338</v>
      </c>
      <c r="D5" s="64">
        <v>1298454</v>
      </c>
      <c r="E5" s="64">
        <v>1559678</v>
      </c>
      <c r="F5" s="64">
        <v>1811746.4428161301</v>
      </c>
      <c r="G5" s="64">
        <v>1963104</v>
      </c>
      <c r="H5" s="64">
        <v>2059742.9119225303</v>
      </c>
      <c r="I5" s="64">
        <v>2034352.4041100901</v>
      </c>
      <c r="J5" s="64">
        <v>1475276</v>
      </c>
      <c r="K5" s="64">
        <v>1521951.4382085109</v>
      </c>
      <c r="L5" s="64">
        <v>2132360</v>
      </c>
      <c r="M5" s="64">
        <v>3218170.0250308798</v>
      </c>
      <c r="N5" s="64">
        <v>4175493.3020325103</v>
      </c>
    </row>
    <row r="6" spans="1:16" ht="18" customHeight="1" x14ac:dyDescent="0.2">
      <c r="B6" s="57" t="s">
        <v>281</v>
      </c>
      <c r="C6" s="50">
        <v>15859</v>
      </c>
      <c r="D6" s="50">
        <v>9415</v>
      </c>
      <c r="E6" s="50">
        <v>6014</v>
      </c>
      <c r="F6" s="50">
        <v>7495.9733143900003</v>
      </c>
      <c r="G6" s="50">
        <v>8031</v>
      </c>
      <c r="H6" s="50">
        <v>12485.519834930001</v>
      </c>
      <c r="I6" s="50">
        <v>7909.4041100900004</v>
      </c>
      <c r="J6" s="50">
        <v>5348</v>
      </c>
      <c r="K6" s="50">
        <v>6739.5452518299999</v>
      </c>
      <c r="L6" s="50">
        <v>33405</v>
      </c>
      <c r="M6" s="50">
        <v>25501.816999999999</v>
      </c>
      <c r="N6" s="50">
        <v>59970</v>
      </c>
    </row>
    <row r="7" spans="1:16" ht="18" customHeight="1" x14ac:dyDescent="0.2">
      <c r="B7" s="88" t="s">
        <v>289</v>
      </c>
      <c r="C7" s="50">
        <v>1214479</v>
      </c>
      <c r="D7" s="50">
        <v>1289039</v>
      </c>
      <c r="E7" s="50">
        <v>1553664</v>
      </c>
      <c r="F7" s="50">
        <v>1804250.4695017401</v>
      </c>
      <c r="G7" s="50">
        <v>1955073</v>
      </c>
      <c r="H7" s="50">
        <v>2047257.3920876002</v>
      </c>
      <c r="I7" s="50">
        <v>2026443</v>
      </c>
      <c r="J7" s="50">
        <v>1469928</v>
      </c>
      <c r="K7" s="50">
        <v>1515211.8929566809</v>
      </c>
      <c r="L7" s="50">
        <v>2098955</v>
      </c>
      <c r="M7" s="50">
        <v>3192668.20803088</v>
      </c>
      <c r="N7" s="50">
        <v>4115523.3020325103</v>
      </c>
    </row>
    <row r="8" spans="1:16" ht="18" customHeight="1" x14ac:dyDescent="0.2">
      <c r="B8" s="57" t="s">
        <v>83</v>
      </c>
      <c r="C8" s="50">
        <v>1054144</v>
      </c>
      <c r="D8" s="50">
        <v>1110080</v>
      </c>
      <c r="E8" s="50">
        <v>1424709</v>
      </c>
      <c r="F8" s="50">
        <v>1544624.86065882</v>
      </c>
      <c r="G8" s="50">
        <v>1756045</v>
      </c>
      <c r="H8" s="50">
        <v>1805501.5379351</v>
      </c>
      <c r="I8" s="50">
        <v>1828803</v>
      </c>
      <c r="J8" s="50">
        <v>1271894</v>
      </c>
      <c r="K8" s="50">
        <v>1349085.6054063553</v>
      </c>
      <c r="L8" s="50">
        <v>1826327</v>
      </c>
      <c r="M8" s="50">
        <v>2812089.0533356299</v>
      </c>
      <c r="N8" s="50">
        <v>3777886</v>
      </c>
    </row>
    <row r="9" spans="1:16" ht="18" customHeight="1" x14ac:dyDescent="0.2">
      <c r="B9" s="93" t="s">
        <v>282</v>
      </c>
      <c r="C9" s="47">
        <v>191815</v>
      </c>
      <c r="D9" s="47">
        <v>198483</v>
      </c>
      <c r="E9" s="47">
        <v>244231</v>
      </c>
      <c r="F9" s="47">
        <v>302537.75753645995</v>
      </c>
      <c r="G9" s="47">
        <v>371336</v>
      </c>
      <c r="H9" s="47">
        <v>288341.12356780999</v>
      </c>
      <c r="I9" s="47">
        <v>331668</v>
      </c>
      <c r="J9" s="47">
        <v>361643</v>
      </c>
      <c r="K9" s="47">
        <v>349835.93914779997</v>
      </c>
      <c r="L9" s="47">
        <v>273926.26095934003</v>
      </c>
      <c r="M9" s="47">
        <v>335265.88150304003</v>
      </c>
      <c r="N9" s="47">
        <v>400149</v>
      </c>
    </row>
    <row r="10" spans="1:16" ht="18" customHeight="1" x14ac:dyDescent="0.2">
      <c r="B10" s="28" t="s">
        <v>131</v>
      </c>
      <c r="C10" s="47">
        <v>573533</v>
      </c>
      <c r="D10" s="47">
        <v>615262</v>
      </c>
      <c r="E10" s="47">
        <v>804643</v>
      </c>
      <c r="F10" s="47">
        <v>843979.88847757992</v>
      </c>
      <c r="G10" s="47">
        <v>1063571</v>
      </c>
      <c r="H10" s="47">
        <v>1079900.6494160499</v>
      </c>
      <c r="I10" s="47">
        <v>964864.42961267999</v>
      </c>
      <c r="J10" s="47">
        <v>574962</v>
      </c>
      <c r="K10" s="47">
        <v>627786.38359372178</v>
      </c>
      <c r="L10" s="47">
        <v>873705.50704400998</v>
      </c>
      <c r="M10" s="47">
        <v>1428693.7323098602</v>
      </c>
      <c r="N10" s="47">
        <v>2205341.22176013</v>
      </c>
    </row>
    <row r="11" spans="1:16" ht="18" customHeight="1" x14ac:dyDescent="0.2">
      <c r="B11" s="19" t="s">
        <v>132</v>
      </c>
      <c r="C11" s="47">
        <v>250757</v>
      </c>
      <c r="D11" s="47">
        <v>275350</v>
      </c>
      <c r="E11" s="47">
        <v>219700</v>
      </c>
      <c r="F11" s="47">
        <v>283469.73870076</v>
      </c>
      <c r="G11" s="47">
        <v>443739</v>
      </c>
      <c r="H11" s="47">
        <v>461650.62488921999</v>
      </c>
      <c r="I11" s="47">
        <v>443877</v>
      </c>
      <c r="J11" s="47">
        <v>233786</v>
      </c>
      <c r="K11" s="47">
        <v>308213.04459425993</v>
      </c>
      <c r="L11" s="47">
        <v>463072</v>
      </c>
      <c r="M11" s="47">
        <v>694460.22972986999</v>
      </c>
      <c r="N11" s="47">
        <v>1309680</v>
      </c>
    </row>
    <row r="12" spans="1:16" ht="18" customHeight="1" x14ac:dyDescent="0.2">
      <c r="B12" s="19" t="s">
        <v>133</v>
      </c>
      <c r="C12" s="47">
        <v>251751</v>
      </c>
      <c r="D12" s="47">
        <v>257781</v>
      </c>
      <c r="E12" s="47">
        <v>499632</v>
      </c>
      <c r="F12" s="47">
        <v>457746.50794754998</v>
      </c>
      <c r="G12" s="47">
        <v>471942</v>
      </c>
      <c r="H12" s="47">
        <v>486555.87424099003</v>
      </c>
      <c r="I12" s="47">
        <v>401955</v>
      </c>
      <c r="J12" s="47">
        <v>323756</v>
      </c>
      <c r="K12" s="47">
        <v>308039.60474556184</v>
      </c>
      <c r="L12" s="47">
        <v>345203</v>
      </c>
      <c r="M12" s="47">
        <v>481561.66172379005</v>
      </c>
      <c r="N12" s="47">
        <v>607717.79299647</v>
      </c>
    </row>
    <row r="13" spans="1:16" ht="18" customHeight="1" x14ac:dyDescent="0.2">
      <c r="B13" s="19" t="s">
        <v>134</v>
      </c>
      <c r="C13" s="47">
        <v>58231</v>
      </c>
      <c r="D13" s="47">
        <v>66104</v>
      </c>
      <c r="E13" s="47">
        <v>66812</v>
      </c>
      <c r="F13" s="47">
        <v>82774.978889769991</v>
      </c>
      <c r="G13" s="47">
        <v>101843</v>
      </c>
      <c r="H13" s="47">
        <v>105304.38424578001</v>
      </c>
      <c r="I13" s="47">
        <v>105546.42961268</v>
      </c>
      <c r="J13" s="47">
        <v>5058</v>
      </c>
      <c r="K13" s="52">
        <v>686.82516299090912</v>
      </c>
      <c r="L13" s="52">
        <v>586</v>
      </c>
      <c r="M13" s="52">
        <v>362.08177499999994</v>
      </c>
      <c r="N13" s="52">
        <v>206</v>
      </c>
    </row>
    <row r="14" spans="1:16" ht="18" customHeight="1" x14ac:dyDescent="0.2">
      <c r="B14" s="19" t="s">
        <v>135</v>
      </c>
      <c r="C14" s="47">
        <v>12794</v>
      </c>
      <c r="D14" s="47">
        <v>16028</v>
      </c>
      <c r="E14" s="47">
        <v>18499</v>
      </c>
      <c r="F14" s="47">
        <v>19988.662939499998</v>
      </c>
      <c r="G14" s="47">
        <v>19963</v>
      </c>
      <c r="H14" s="47">
        <v>26389.76604006</v>
      </c>
      <c r="I14" s="47">
        <v>13486</v>
      </c>
      <c r="J14" s="47">
        <v>12362</v>
      </c>
      <c r="K14" s="47">
        <v>10846.90909090909</v>
      </c>
      <c r="L14" s="47">
        <v>64844.507044009966</v>
      </c>
      <c r="M14" s="47">
        <v>252309.75908120011</v>
      </c>
      <c r="N14" s="47">
        <v>287737.42876366025</v>
      </c>
    </row>
    <row r="15" spans="1:16" ht="18" customHeight="1" x14ac:dyDescent="0.2">
      <c r="B15" s="28" t="s">
        <v>136</v>
      </c>
      <c r="C15" s="47">
        <v>205666</v>
      </c>
      <c r="D15" s="47">
        <v>198115</v>
      </c>
      <c r="E15" s="47">
        <v>262583</v>
      </c>
      <c r="F15" s="47">
        <v>258856.78600346</v>
      </c>
      <c r="G15" s="47">
        <v>274562</v>
      </c>
      <c r="H15" s="47">
        <v>310345.16669201996</v>
      </c>
      <c r="I15" s="47">
        <v>427699.51759647997</v>
      </c>
      <c r="J15" s="47">
        <v>268249</v>
      </c>
      <c r="K15" s="47">
        <v>302115.19904678996</v>
      </c>
      <c r="L15" s="47">
        <v>534021</v>
      </c>
      <c r="M15" s="47">
        <v>911355.30996132991</v>
      </c>
      <c r="N15" s="47">
        <v>1026199</v>
      </c>
    </row>
    <row r="16" spans="1:16" ht="18" customHeight="1" x14ac:dyDescent="0.2">
      <c r="B16" s="28" t="s">
        <v>137</v>
      </c>
      <c r="C16" s="47">
        <v>22559</v>
      </c>
      <c r="D16" s="47">
        <v>28062</v>
      </c>
      <c r="E16" s="47">
        <v>33572</v>
      </c>
      <c r="F16" s="47">
        <v>41545</v>
      </c>
      <c r="G16" s="47">
        <v>38592</v>
      </c>
      <c r="H16" s="47">
        <v>43917</v>
      </c>
      <c r="I16" s="47">
        <v>43041</v>
      </c>
      <c r="J16" s="47">
        <v>38459</v>
      </c>
      <c r="K16" s="47">
        <v>38788.36363636364</v>
      </c>
      <c r="L16" s="47">
        <v>59361</v>
      </c>
      <c r="M16" s="47">
        <v>62286</v>
      </c>
      <c r="N16" s="47">
        <v>49141</v>
      </c>
    </row>
    <row r="17" spans="2:14" ht="18" customHeight="1" x14ac:dyDescent="0.2">
      <c r="B17" s="28" t="s">
        <v>87</v>
      </c>
      <c r="C17" s="47">
        <v>60571</v>
      </c>
      <c r="D17" s="47">
        <v>70158</v>
      </c>
      <c r="E17" s="47">
        <v>79680</v>
      </c>
      <c r="F17" s="47">
        <v>97705.428641320148</v>
      </c>
      <c r="G17" s="47">
        <v>7984</v>
      </c>
      <c r="H17" s="47">
        <v>82997.598259220074</v>
      </c>
      <c r="I17" s="47">
        <v>61530.05279084004</v>
      </c>
      <c r="J17" s="47">
        <v>28581</v>
      </c>
      <c r="K17" s="47">
        <v>30559.719981679984</v>
      </c>
      <c r="L17" s="47">
        <v>85313.231996649993</v>
      </c>
      <c r="M17" s="47">
        <v>74488.129561399808</v>
      </c>
      <c r="N17" s="47">
        <v>97055.778239869978</v>
      </c>
    </row>
    <row r="18" spans="2:14" ht="18" customHeight="1" x14ac:dyDescent="0.2">
      <c r="B18" s="57" t="s">
        <v>88</v>
      </c>
      <c r="C18" s="50">
        <v>160336</v>
      </c>
      <c r="D18" s="50">
        <v>178959</v>
      </c>
      <c r="E18" s="50">
        <v>128955</v>
      </c>
      <c r="F18" s="50">
        <v>259625.60884292002</v>
      </c>
      <c r="G18" s="50">
        <v>199028</v>
      </c>
      <c r="H18" s="50">
        <v>241755.85415250005</v>
      </c>
      <c r="I18" s="50">
        <v>197640</v>
      </c>
      <c r="J18" s="50">
        <v>198033</v>
      </c>
      <c r="K18" s="50">
        <v>166126.28755032545</v>
      </c>
      <c r="L18" s="50">
        <v>272628</v>
      </c>
      <c r="M18" s="50">
        <v>380579.15469524998</v>
      </c>
      <c r="N18" s="50">
        <v>337637.36212500994</v>
      </c>
    </row>
    <row r="19" spans="2:14" ht="18" customHeight="1" x14ac:dyDescent="0.2">
      <c r="B19" s="22" t="s">
        <v>291</v>
      </c>
      <c r="C19" s="47">
        <v>46717</v>
      </c>
      <c r="D19" s="47">
        <v>56907</v>
      </c>
      <c r="E19" s="47">
        <v>35411</v>
      </c>
      <c r="F19" s="47">
        <v>115465.49218520999</v>
      </c>
      <c r="G19" s="47">
        <v>64124</v>
      </c>
      <c r="H19" s="47">
        <v>52740.404430900002</v>
      </c>
      <c r="I19" s="47">
        <v>44028</v>
      </c>
      <c r="J19" s="47">
        <v>26960</v>
      </c>
      <c r="K19" s="47">
        <v>38747.729428109087</v>
      </c>
      <c r="L19" s="47">
        <v>41906</v>
      </c>
      <c r="M19" s="47">
        <v>112976.15571808</v>
      </c>
      <c r="N19" s="47">
        <v>107365.05225211999</v>
      </c>
    </row>
    <row r="20" spans="2:14" ht="18" customHeight="1" x14ac:dyDescent="0.2">
      <c r="B20" s="19" t="s">
        <v>138</v>
      </c>
      <c r="C20" s="47">
        <v>44725</v>
      </c>
      <c r="D20" s="47">
        <v>41967</v>
      </c>
      <c r="E20" s="47">
        <v>49835</v>
      </c>
      <c r="F20" s="47">
        <v>77109.480398938176</v>
      </c>
      <c r="G20" s="47">
        <v>75395</v>
      </c>
      <c r="H20" s="47">
        <v>107602.37833376184</v>
      </c>
      <c r="I20" s="47">
        <v>84410.773000000001</v>
      </c>
      <c r="J20" s="47">
        <v>57333.091</v>
      </c>
      <c r="K20" s="47">
        <v>47999.828558966365</v>
      </c>
      <c r="L20" s="47">
        <v>101309.86599999999</v>
      </c>
      <c r="M20" s="47">
        <v>155233.84846561</v>
      </c>
      <c r="N20" s="47">
        <v>157558.55770611999</v>
      </c>
    </row>
    <row r="21" spans="2:14" ht="18" customHeight="1" x14ac:dyDescent="0.2">
      <c r="B21" s="19" t="s">
        <v>296</v>
      </c>
      <c r="C21" s="47">
        <v>26350</v>
      </c>
      <c r="D21" s="47">
        <v>11500</v>
      </c>
      <c r="E21" s="56" t="s">
        <v>23</v>
      </c>
      <c r="F21" s="47">
        <v>5000</v>
      </c>
      <c r="G21" s="56" t="s">
        <v>23</v>
      </c>
      <c r="H21" s="47">
        <v>15000</v>
      </c>
      <c r="I21" s="56" t="s">
        <v>23</v>
      </c>
      <c r="J21" s="47">
        <v>24009</v>
      </c>
      <c r="K21" s="47">
        <v>15011.74171565</v>
      </c>
      <c r="L21" s="47">
        <v>30007</v>
      </c>
      <c r="M21" s="47">
        <v>1028.54289088</v>
      </c>
      <c r="N21" s="47" t="s">
        <v>23</v>
      </c>
    </row>
    <row r="22" spans="2:14" ht="18" customHeight="1" x14ac:dyDescent="0.2">
      <c r="B22" s="19" t="s">
        <v>87</v>
      </c>
      <c r="C22" s="47">
        <v>34592</v>
      </c>
      <c r="D22" s="47">
        <v>68585</v>
      </c>
      <c r="E22" s="47">
        <v>43709</v>
      </c>
      <c r="F22" s="47">
        <v>62050.636258771839</v>
      </c>
      <c r="G22" s="47">
        <v>59509</v>
      </c>
      <c r="H22" s="47">
        <v>66413.071387838208</v>
      </c>
      <c r="I22" s="47">
        <v>69201.226999999999</v>
      </c>
      <c r="J22" s="47">
        <v>89730.909</v>
      </c>
      <c r="K22" s="47">
        <v>64366.987847600001</v>
      </c>
      <c r="L22" s="47">
        <v>99405.134000000005</v>
      </c>
      <c r="M22" s="47">
        <v>111340.60762067999</v>
      </c>
      <c r="N22" s="47">
        <v>72713.752166769962</v>
      </c>
    </row>
    <row r="23" spans="2:14" ht="18" customHeight="1" x14ac:dyDescent="0.2">
      <c r="B23" s="88" t="s">
        <v>290</v>
      </c>
      <c r="C23" s="50">
        <v>1746429</v>
      </c>
      <c r="D23" s="50">
        <v>1889698</v>
      </c>
      <c r="E23" s="50">
        <v>2389180</v>
      </c>
      <c r="F23" s="50">
        <v>2452071.2405929095</v>
      </c>
      <c r="G23" s="50">
        <v>2696598</v>
      </c>
      <c r="H23" s="50">
        <v>2820512.2584108692</v>
      </c>
      <c r="I23" s="50">
        <v>3473439.9724394199</v>
      </c>
      <c r="J23" s="50">
        <v>3142964</v>
      </c>
      <c r="K23" s="50">
        <v>3579877</v>
      </c>
      <c r="L23" s="50">
        <v>4592327.4210000001</v>
      </c>
      <c r="M23" s="50">
        <v>5500346.0843531899</v>
      </c>
      <c r="N23" s="50">
        <v>6215424.4612838402</v>
      </c>
    </row>
    <row r="24" spans="2:14" ht="18" customHeight="1" x14ac:dyDescent="0.2">
      <c r="B24" s="57" t="s">
        <v>92</v>
      </c>
      <c r="C24" s="50">
        <v>1267238</v>
      </c>
      <c r="D24" s="50">
        <v>1384385</v>
      </c>
      <c r="E24" s="50">
        <v>1772522</v>
      </c>
      <c r="F24" s="50">
        <v>1851722.7689821199</v>
      </c>
      <c r="G24" s="50">
        <v>2024239</v>
      </c>
      <c r="H24" s="50">
        <v>2187972.2368822694</v>
      </c>
      <c r="I24" s="50">
        <v>2534586</v>
      </c>
      <c r="J24" s="50">
        <v>2608366.7000000002</v>
      </c>
      <c r="K24" s="50">
        <v>2779880.3216990815</v>
      </c>
      <c r="L24" s="50">
        <v>3637978</v>
      </c>
      <c r="M24" s="50">
        <v>4821652.8498289995</v>
      </c>
      <c r="N24" s="50">
        <v>5414957.7281627804</v>
      </c>
    </row>
    <row r="25" spans="2:14" ht="18" customHeight="1" x14ac:dyDescent="0.2">
      <c r="B25" s="28" t="s">
        <v>139</v>
      </c>
      <c r="C25" s="47">
        <v>420283</v>
      </c>
      <c r="D25" s="47">
        <v>466588</v>
      </c>
      <c r="E25" s="47">
        <v>605120</v>
      </c>
      <c r="F25" s="47">
        <v>638977.86300262797</v>
      </c>
      <c r="G25" s="47">
        <v>650100</v>
      </c>
      <c r="H25" s="47">
        <v>687321.44689999998</v>
      </c>
      <c r="I25" s="47">
        <v>753687</v>
      </c>
      <c r="J25" s="47">
        <v>813727</v>
      </c>
      <c r="K25" s="47">
        <v>841063.36094181449</v>
      </c>
      <c r="L25" s="47">
        <v>1020731</v>
      </c>
      <c r="M25" s="47">
        <v>972048.32282899995</v>
      </c>
      <c r="N25" s="47">
        <v>1037344.6630372</v>
      </c>
    </row>
    <row r="26" spans="2:14" ht="18" customHeight="1" x14ac:dyDescent="0.2">
      <c r="B26" s="28" t="s">
        <v>140</v>
      </c>
      <c r="C26" s="47">
        <v>141751</v>
      </c>
      <c r="D26" s="47">
        <v>152580</v>
      </c>
      <c r="E26" s="47">
        <v>222704</v>
      </c>
      <c r="F26" s="47">
        <v>168532.13401121213</v>
      </c>
      <c r="G26" s="47">
        <v>175802</v>
      </c>
      <c r="H26" s="47">
        <v>181005.37912794901</v>
      </c>
      <c r="I26" s="47">
        <v>173363.606</v>
      </c>
      <c r="J26" s="47">
        <v>175647.76200000002</v>
      </c>
      <c r="K26" s="47">
        <v>152919.29857287396</v>
      </c>
      <c r="L26" s="47">
        <v>179732.58000000002</v>
      </c>
      <c r="M26" s="47">
        <v>317013.85700000002</v>
      </c>
      <c r="N26" s="47">
        <v>379206.97219537001</v>
      </c>
    </row>
    <row r="27" spans="2:14" ht="18" customHeight="1" x14ac:dyDescent="0.2">
      <c r="B27" s="28" t="s">
        <v>95</v>
      </c>
      <c r="C27" s="47">
        <v>444007</v>
      </c>
      <c r="D27" s="47">
        <v>436395</v>
      </c>
      <c r="E27" s="47">
        <v>509674</v>
      </c>
      <c r="F27" s="47">
        <v>610894.5708787099</v>
      </c>
      <c r="G27" s="47">
        <v>735566</v>
      </c>
      <c r="H27" s="47">
        <v>852190.04648655001</v>
      </c>
      <c r="I27" s="47">
        <v>901353</v>
      </c>
      <c r="J27" s="47">
        <v>980302</v>
      </c>
      <c r="K27" s="47">
        <v>1048382.44051515</v>
      </c>
      <c r="L27" s="47">
        <v>1565190</v>
      </c>
      <c r="M27" s="47">
        <v>2455599.54</v>
      </c>
      <c r="N27" s="47">
        <v>2689500.4395258599</v>
      </c>
    </row>
    <row r="28" spans="2:14" ht="18" customHeight="1" x14ac:dyDescent="0.2">
      <c r="B28" s="28" t="s">
        <v>98</v>
      </c>
      <c r="C28" s="47">
        <v>261197</v>
      </c>
      <c r="D28" s="47">
        <v>328822</v>
      </c>
      <c r="E28" s="47">
        <v>435024</v>
      </c>
      <c r="F28" s="47">
        <v>433318.20108957001</v>
      </c>
      <c r="G28" s="47">
        <v>462772</v>
      </c>
      <c r="H28" s="47">
        <v>467455.36436777032</v>
      </c>
      <c r="I28" s="47">
        <v>582755.39399999997</v>
      </c>
      <c r="J28" s="47">
        <v>762117.93799999997</v>
      </c>
      <c r="K28" s="47">
        <v>737515.22166924342</v>
      </c>
      <c r="L28" s="47">
        <v>872324.42</v>
      </c>
      <c r="M28" s="47">
        <v>1076991.1300000001</v>
      </c>
      <c r="N28" s="47">
        <v>1308905.6534043499</v>
      </c>
    </row>
    <row r="29" spans="2:14" ht="18" customHeight="1" x14ac:dyDescent="0.2">
      <c r="B29" s="28" t="s">
        <v>141</v>
      </c>
      <c r="C29" s="56" t="s">
        <v>23</v>
      </c>
      <c r="D29" s="56" t="s">
        <v>23</v>
      </c>
      <c r="E29" s="56" t="s">
        <v>23</v>
      </c>
      <c r="F29" s="56" t="s">
        <v>23</v>
      </c>
      <c r="G29" s="56" t="s">
        <v>23</v>
      </c>
      <c r="H29" s="56" t="s">
        <v>23</v>
      </c>
      <c r="I29" s="47">
        <v>123428</v>
      </c>
      <c r="J29" s="124">
        <v>-123428</v>
      </c>
      <c r="K29" s="56" t="s">
        <v>23</v>
      </c>
      <c r="L29" s="56" t="s">
        <v>23</v>
      </c>
      <c r="M29" s="56" t="s">
        <v>23</v>
      </c>
      <c r="N29" s="56" t="s">
        <v>23</v>
      </c>
    </row>
    <row r="30" spans="2:14" ht="18" customHeight="1" x14ac:dyDescent="0.2">
      <c r="B30" s="57" t="s">
        <v>99</v>
      </c>
      <c r="C30" s="50">
        <v>469277</v>
      </c>
      <c r="D30" s="50">
        <v>492201</v>
      </c>
      <c r="E30" s="50">
        <v>616096</v>
      </c>
      <c r="F30" s="50">
        <v>601282.91516045958</v>
      </c>
      <c r="G30" s="50">
        <v>665338</v>
      </c>
      <c r="H30" s="50">
        <v>641586.16833101003</v>
      </c>
      <c r="I30" s="50">
        <v>644609.25</v>
      </c>
      <c r="J30" s="50">
        <v>837328.3</v>
      </c>
      <c r="K30" s="50">
        <v>793380.38872845005</v>
      </c>
      <c r="L30" s="50">
        <v>716854.42100000009</v>
      </c>
      <c r="M30" s="50">
        <v>935382.2545241901</v>
      </c>
      <c r="N30" s="50">
        <v>786239.98361844895</v>
      </c>
    </row>
    <row r="31" spans="2:14" ht="18" customHeight="1" x14ac:dyDescent="0.2">
      <c r="B31" s="28" t="s">
        <v>142</v>
      </c>
      <c r="C31" s="47">
        <v>271765</v>
      </c>
      <c r="D31" s="47">
        <v>281507</v>
      </c>
      <c r="E31" s="47">
        <v>334522</v>
      </c>
      <c r="F31" s="47">
        <v>349996.38204819954</v>
      </c>
      <c r="G31" s="47">
        <v>385562</v>
      </c>
      <c r="H31" s="47">
        <v>381892.06337704003</v>
      </c>
      <c r="I31" s="47">
        <v>405301.47899999999</v>
      </c>
      <c r="J31" s="47">
        <v>500527.27399999998</v>
      </c>
      <c r="K31" s="47">
        <v>440891.20179591543</v>
      </c>
      <c r="L31" s="47">
        <v>458304.01121099998</v>
      </c>
      <c r="M31" s="47">
        <v>658936.58000000007</v>
      </c>
      <c r="N31" s="47">
        <v>573302.49912788207</v>
      </c>
    </row>
    <row r="32" spans="2:14" ht="18" customHeight="1" x14ac:dyDescent="0.2">
      <c r="B32" s="28" t="s">
        <v>100</v>
      </c>
      <c r="C32" s="47">
        <v>175148</v>
      </c>
      <c r="D32" s="47">
        <v>176250</v>
      </c>
      <c r="E32" s="47">
        <v>241553</v>
      </c>
      <c r="F32" s="47">
        <v>223217.06221596006</v>
      </c>
      <c r="G32" s="47">
        <v>247343</v>
      </c>
      <c r="H32" s="47">
        <v>235197.99483804</v>
      </c>
      <c r="I32" s="47">
        <v>226408.94746967001</v>
      </c>
      <c r="J32" s="47">
        <v>289079.91340049001</v>
      </c>
      <c r="K32" s="47">
        <v>293046.76031236001</v>
      </c>
      <c r="L32" s="47">
        <v>248688.36785840997</v>
      </c>
      <c r="M32" s="47">
        <v>231079.37193125003</v>
      </c>
      <c r="N32" s="47">
        <v>168734.85356622702</v>
      </c>
    </row>
    <row r="33" spans="1:14" ht="18" customHeight="1" x14ac:dyDescent="0.2">
      <c r="B33" s="28" t="s">
        <v>87</v>
      </c>
      <c r="C33" s="47">
        <v>22364</v>
      </c>
      <c r="D33" s="47">
        <v>34444</v>
      </c>
      <c r="E33" s="47">
        <v>40021</v>
      </c>
      <c r="F33" s="47">
        <v>28069.470896300041</v>
      </c>
      <c r="G33" s="47">
        <v>32434</v>
      </c>
      <c r="H33" s="47">
        <v>24496.110115930031</v>
      </c>
      <c r="I33" s="47">
        <v>12898.823530329973</v>
      </c>
      <c r="J33" s="47">
        <v>47721.112599510001</v>
      </c>
      <c r="K33" s="47">
        <v>59442.426620174534</v>
      </c>
      <c r="L33" s="47">
        <v>9862.0419305899995</v>
      </c>
      <c r="M33" s="47">
        <v>45366.302592940003</v>
      </c>
      <c r="N33" s="47">
        <v>44202.630924339937</v>
      </c>
    </row>
    <row r="34" spans="1:14" ht="18" customHeight="1" x14ac:dyDescent="0.2">
      <c r="B34" s="57" t="s">
        <v>143</v>
      </c>
      <c r="C34" s="50">
        <v>9913</v>
      </c>
      <c r="D34" s="50">
        <v>13112</v>
      </c>
      <c r="E34" s="74">
        <v>561</v>
      </c>
      <c r="F34" s="125">
        <v>-934.4435496699989</v>
      </c>
      <c r="G34" s="50">
        <v>7021</v>
      </c>
      <c r="H34" s="125">
        <v>-9046.1468024099995</v>
      </c>
      <c r="I34" s="125">
        <v>-4933.2775605799998</v>
      </c>
      <c r="J34" s="125">
        <v>-3552</v>
      </c>
      <c r="K34" s="50">
        <v>6616.9538785599998</v>
      </c>
      <c r="L34" s="50">
        <v>237495</v>
      </c>
      <c r="M34" s="125">
        <v>-256689.02000000002</v>
      </c>
      <c r="N34" s="50">
        <v>14226.749502610004</v>
      </c>
    </row>
    <row r="35" spans="1:14" ht="18" customHeight="1" x14ac:dyDescent="0.2">
      <c r="B35" s="128" t="s">
        <v>254</v>
      </c>
      <c r="C35" s="47" t="s">
        <v>23</v>
      </c>
      <c r="D35" s="47" t="s">
        <v>23</v>
      </c>
      <c r="E35" s="47" t="s">
        <v>23</v>
      </c>
      <c r="F35" s="47" t="s">
        <v>23</v>
      </c>
      <c r="G35" s="47" t="s">
        <v>23</v>
      </c>
      <c r="H35" s="47" t="s">
        <v>23</v>
      </c>
      <c r="I35" s="50">
        <v>299178</v>
      </c>
      <c r="J35" s="125">
        <v>-299178</v>
      </c>
      <c r="K35" s="47" t="s">
        <v>23</v>
      </c>
      <c r="L35" s="47" t="s">
        <v>23</v>
      </c>
      <c r="M35" s="47" t="s">
        <v>23</v>
      </c>
      <c r="N35" s="47" t="s">
        <v>23</v>
      </c>
    </row>
    <row r="36" spans="1:14" ht="18" customHeight="1" x14ac:dyDescent="0.2">
      <c r="B36" s="57" t="s">
        <v>283</v>
      </c>
      <c r="C36" s="125">
        <v>-516090</v>
      </c>
      <c r="D36" s="125">
        <v>-591244</v>
      </c>
      <c r="E36" s="125">
        <v>-829502</v>
      </c>
      <c r="F36" s="125">
        <v>-640324.79777677939</v>
      </c>
      <c r="G36" s="125">
        <v>-733494</v>
      </c>
      <c r="H36" s="125">
        <v>-760769.3464883389</v>
      </c>
      <c r="I36" s="125">
        <v>-1439087.5683293298</v>
      </c>
      <c r="J36" s="125">
        <v>-1667688</v>
      </c>
      <c r="K36" s="125">
        <v>-2057925</v>
      </c>
      <c r="L36" s="125">
        <v>-2459967</v>
      </c>
      <c r="M36" s="125">
        <v>-2282176.0593223101</v>
      </c>
      <c r="N36" s="125">
        <v>-2039931.15925133</v>
      </c>
    </row>
    <row r="37" spans="1:14" ht="18" customHeight="1" x14ac:dyDescent="0.2">
      <c r="C37" s="141" t="s">
        <v>292</v>
      </c>
      <c r="D37" s="143"/>
      <c r="E37" s="143"/>
      <c r="F37" s="143"/>
      <c r="G37" s="143"/>
      <c r="H37" s="143"/>
      <c r="I37" s="143"/>
      <c r="J37" s="143"/>
      <c r="K37" s="143"/>
      <c r="L37" s="143"/>
      <c r="M37" s="143"/>
      <c r="N37" s="143"/>
    </row>
    <row r="38" spans="1:14" ht="18" customHeight="1" x14ac:dyDescent="0.2">
      <c r="B38" s="88" t="s">
        <v>20</v>
      </c>
      <c r="C38" s="66">
        <v>12.4</v>
      </c>
      <c r="D38" s="66">
        <v>12.050267942377699</v>
      </c>
      <c r="E38" s="66">
        <v>13.483873978874261</v>
      </c>
      <c r="F38" s="66">
        <v>14.139936093864691</v>
      </c>
      <c r="G38" s="66">
        <v>13.644682496773864</v>
      </c>
      <c r="H38" s="66">
        <v>13.416830637053042</v>
      </c>
      <c r="I38" s="66">
        <v>12.785843255186032</v>
      </c>
      <c r="J38" s="66">
        <v>9.428941005486644</v>
      </c>
      <c r="K38" s="66">
        <v>8.6413776494208996</v>
      </c>
      <c r="L38" s="66">
        <v>8.8612910771725417</v>
      </c>
      <c r="M38" s="66">
        <v>11.7</v>
      </c>
      <c r="N38" s="66">
        <v>14</v>
      </c>
    </row>
    <row r="39" spans="1:14" ht="18" customHeight="1" x14ac:dyDescent="0.2">
      <c r="B39" s="28" t="s">
        <v>145</v>
      </c>
      <c r="C39" s="33">
        <v>10.6</v>
      </c>
      <c r="D39" s="33">
        <v>10.302068026649145</v>
      </c>
      <c r="E39" s="33">
        <v>12.317027368833806</v>
      </c>
      <c r="F39" s="33">
        <v>12.055161971098705</v>
      </c>
      <c r="G39" s="33">
        <v>12.205505401164309</v>
      </c>
      <c r="H39" s="33">
        <v>11.760743639022236</v>
      </c>
      <c r="I39" s="33">
        <v>11.493971474840212</v>
      </c>
      <c r="J39" s="33">
        <v>8.1290643182919204</v>
      </c>
      <c r="K39" s="33">
        <v>7.6598752792247611</v>
      </c>
      <c r="L39" s="33">
        <v>7.5895323252636953</v>
      </c>
      <c r="M39" s="33">
        <v>10.3</v>
      </c>
      <c r="N39" s="33">
        <v>12.6</v>
      </c>
    </row>
    <row r="40" spans="1:14" ht="18" customHeight="1" x14ac:dyDescent="0.2">
      <c r="B40" s="28" t="s">
        <v>146</v>
      </c>
      <c r="C40" s="33">
        <v>1.6</v>
      </c>
      <c r="D40" s="33">
        <v>1.6608242576941341</v>
      </c>
      <c r="E40" s="33">
        <v>1.1148538153040117</v>
      </c>
      <c r="F40" s="33">
        <v>2.0262711329866656</v>
      </c>
      <c r="G40" s="33">
        <v>1.3833571058731013</v>
      </c>
      <c r="H40" s="33">
        <v>1.5747583506199176</v>
      </c>
      <c r="I40" s="33">
        <v>1.2421614150279825</v>
      </c>
      <c r="J40" s="33">
        <v>1.2656895890257396</v>
      </c>
      <c r="K40" s="33">
        <v>0.94323639518252289</v>
      </c>
      <c r="L40" s="33">
        <v>1.1329400588021701</v>
      </c>
      <c r="M40" s="33">
        <v>1.4</v>
      </c>
      <c r="N40" s="33">
        <v>1.1000000000000001</v>
      </c>
    </row>
    <row r="41" spans="1:14" ht="18" customHeight="1" x14ac:dyDescent="0.2">
      <c r="B41" s="28" t="s">
        <v>147</v>
      </c>
      <c r="C41" s="33">
        <v>0.2</v>
      </c>
      <c r="D41" s="33">
        <v>8.7375658034467521E-2</v>
      </c>
      <c r="E41" s="33">
        <v>5.1992794736445476E-2</v>
      </c>
      <c r="F41" s="33">
        <v>5.8502989779319052E-2</v>
      </c>
      <c r="G41" s="33">
        <v>5.5819989736453544E-2</v>
      </c>
      <c r="H41" s="33">
        <v>8.1328647410887564E-2</v>
      </c>
      <c r="I41" s="33">
        <v>4.9710365317838165E-2</v>
      </c>
      <c r="J41" s="33">
        <v>3.418070686254137E-2</v>
      </c>
      <c r="K41" s="33">
        <v>3.8265975013616463E-2</v>
      </c>
      <c r="L41" s="33">
        <v>0.13881869310667463</v>
      </c>
      <c r="M41" s="33">
        <v>0.1</v>
      </c>
      <c r="N41" s="33">
        <v>0.2</v>
      </c>
    </row>
    <row r="42" spans="1:14" ht="18" customHeight="1" x14ac:dyDescent="0.2">
      <c r="B42" s="88" t="s">
        <v>19</v>
      </c>
      <c r="C42" s="66">
        <v>17.600000000000001</v>
      </c>
      <c r="D42" s="66">
        <v>17.537292218419246</v>
      </c>
      <c r="E42" s="66">
        <v>20.655162176325376</v>
      </c>
      <c r="F42" s="66">
        <v>19.137407873528829</v>
      </c>
      <c r="G42" s="66">
        <v>18.742880423775514</v>
      </c>
      <c r="H42" s="66">
        <v>18.372358541343008</v>
      </c>
      <c r="I42" s="66">
        <v>21.830465043412804</v>
      </c>
      <c r="J42" s="66">
        <v>20.087646066477273</v>
      </c>
      <c r="K42" s="66">
        <v>20.325923888800038</v>
      </c>
      <c r="L42" s="66">
        <v>19.083996135343977</v>
      </c>
      <c r="M42" s="66">
        <v>20.100000000000001</v>
      </c>
      <c r="N42" s="66">
        <v>20.8</v>
      </c>
    </row>
    <row r="43" spans="1:14" ht="18" customHeight="1" x14ac:dyDescent="0.2">
      <c r="B43" s="28" t="s">
        <v>109</v>
      </c>
      <c r="C43" s="33">
        <v>12.8</v>
      </c>
      <c r="D43" s="33">
        <v>12.847748310998014</v>
      </c>
      <c r="E43" s="33">
        <v>15.323972815403028</v>
      </c>
      <c r="F43" s="33">
        <v>14.451934883483371</v>
      </c>
      <c r="G43" s="33">
        <v>14.069605304959406</v>
      </c>
      <c r="H43" s="33">
        <v>14.252095623634615</v>
      </c>
      <c r="I43" s="33">
        <v>15.929796257185359</v>
      </c>
      <c r="J43" s="33">
        <v>16.67087089803934</v>
      </c>
      <c r="K43" s="33">
        <v>15.783680790940164</v>
      </c>
      <c r="L43" s="33">
        <v>15.118076680462025</v>
      </c>
      <c r="M43" s="33">
        <v>17.600000000000001</v>
      </c>
      <c r="N43" s="33">
        <v>18.100000000000001</v>
      </c>
    </row>
    <row r="44" spans="1:14" ht="18" customHeight="1" x14ac:dyDescent="0.2">
      <c r="B44" s="28" t="s">
        <v>148</v>
      </c>
      <c r="C44" s="33">
        <v>4.7</v>
      </c>
      <c r="D44" s="33">
        <v>4.5678583388447098</v>
      </c>
      <c r="E44" s="33">
        <v>5.3263307060101619</v>
      </c>
      <c r="F44" s="33">
        <v>4.6927659377578932</v>
      </c>
      <c r="G44" s="33">
        <v>4.624475200009031</v>
      </c>
      <c r="H44" s="33">
        <v>4.179188048055158</v>
      </c>
      <c r="I44" s="33">
        <v>4.0513496160702624</v>
      </c>
      <c r="J44" s="33">
        <v>5.3516217595381637</v>
      </c>
      <c r="K44" s="33">
        <v>4.5046769473255823</v>
      </c>
      <c r="L44" s="33">
        <v>2.9789790112546606</v>
      </c>
      <c r="M44" s="33">
        <v>3.4</v>
      </c>
      <c r="N44" s="33">
        <v>2.6</v>
      </c>
    </row>
    <row r="45" spans="1:14" ht="18" customHeight="1" x14ac:dyDescent="0.2">
      <c r="B45" s="28" t="s">
        <v>149</v>
      </c>
      <c r="C45" s="33">
        <v>0.1</v>
      </c>
      <c r="D45" s="67">
        <v>0.12168556857652024</v>
      </c>
      <c r="E45" s="68">
        <v>4.8500096187472398E-3</v>
      </c>
      <c r="F45" s="69">
        <v>-7.2929477124403629E-3</v>
      </c>
      <c r="G45" s="69">
        <v>4.8799918807077618E-2</v>
      </c>
      <c r="H45" s="69">
        <v>-5.8925130346761848E-2</v>
      </c>
      <c r="I45" s="69">
        <v>-3.1005500077797243E-2</v>
      </c>
      <c r="J45" s="69">
        <v>-2.2701920489107508E-2</v>
      </c>
      <c r="K45" s="69">
        <v>3.7569922349653569E-2</v>
      </c>
      <c r="L45" s="33">
        <v>0.98694044362729205</v>
      </c>
      <c r="M45" s="33">
        <v>-0.9</v>
      </c>
      <c r="N45" s="33">
        <v>0.05</v>
      </c>
    </row>
    <row r="46" spans="1:14" ht="18" customHeight="1" x14ac:dyDescent="0.2">
      <c r="B46" s="93" t="s">
        <v>256</v>
      </c>
      <c r="C46" s="47" t="s">
        <v>23</v>
      </c>
      <c r="D46" s="70" t="s">
        <v>23</v>
      </c>
      <c r="E46" s="70" t="s">
        <v>23</v>
      </c>
      <c r="F46" s="70" t="s">
        <v>23</v>
      </c>
      <c r="G46" s="70" t="s">
        <v>23</v>
      </c>
      <c r="H46" s="70" t="s">
        <v>23</v>
      </c>
      <c r="I46" s="68">
        <v>2.6560659125648431</v>
      </c>
      <c r="J46" s="68">
        <v>-2.7010044510753848</v>
      </c>
      <c r="K46" s="70" t="s">
        <v>237</v>
      </c>
      <c r="L46" s="70" t="s">
        <v>23</v>
      </c>
      <c r="M46" s="70" t="s">
        <v>23</v>
      </c>
      <c r="N46" s="70" t="s">
        <v>23</v>
      </c>
    </row>
    <row r="47" spans="1:14" ht="18" customHeight="1" x14ac:dyDescent="0.2">
      <c r="B47" s="58" t="s">
        <v>144</v>
      </c>
      <c r="C47" s="71">
        <v>-5.2</v>
      </c>
      <c r="D47" s="71">
        <v>-5.4870242760414989</v>
      </c>
      <c r="E47" s="71">
        <v>-7.1712881974511129</v>
      </c>
      <c r="F47" s="71">
        <v>-4.9974717796641404</v>
      </c>
      <c r="G47" s="71">
        <v>-5.0981979270016504</v>
      </c>
      <c r="H47" s="71">
        <v>-4.9555279042899656</v>
      </c>
      <c r="I47" s="71">
        <v>-9.0446217882267703</v>
      </c>
      <c r="J47" s="71">
        <v>-10.658705060990629</v>
      </c>
      <c r="K47" s="71">
        <v>-11.684543049624001</v>
      </c>
      <c r="L47" s="71">
        <v>-10.222703308652809</v>
      </c>
      <c r="M47" s="71">
        <v>-8.3000000000000007</v>
      </c>
      <c r="N47" s="71">
        <v>-6.8</v>
      </c>
    </row>
    <row r="48" spans="1:14" x14ac:dyDescent="0.2">
      <c r="A48" s="15"/>
      <c r="C48" s="15"/>
      <c r="D48" s="15"/>
      <c r="E48" s="15"/>
      <c r="F48" s="15"/>
      <c r="G48" s="15"/>
      <c r="H48" s="15"/>
      <c r="I48" s="15"/>
      <c r="J48" s="15"/>
      <c r="K48" s="15"/>
      <c r="L48" s="15"/>
      <c r="M48" s="15"/>
    </row>
    <row r="49" spans="1:14" x14ac:dyDescent="0.2">
      <c r="A49" s="15" t="s">
        <v>306</v>
      </c>
      <c r="C49" s="15"/>
      <c r="D49" s="15"/>
      <c r="E49" s="15"/>
      <c r="F49" s="15"/>
      <c r="G49" s="15"/>
      <c r="H49" s="15"/>
      <c r="I49" s="15"/>
      <c r="J49" s="15"/>
      <c r="K49" s="15"/>
      <c r="L49" s="15"/>
      <c r="M49" s="15"/>
      <c r="N49" s="15"/>
    </row>
    <row r="50" spans="1:14" x14ac:dyDescent="0.2">
      <c r="A50" s="72" t="s">
        <v>46</v>
      </c>
      <c r="B50" s="14" t="s">
        <v>79</v>
      </c>
      <c r="C50" s="15"/>
      <c r="D50" s="15"/>
      <c r="E50" s="15"/>
      <c r="F50" s="15"/>
      <c r="G50" s="15"/>
      <c r="H50" s="15"/>
      <c r="I50" s="15"/>
      <c r="J50" s="15"/>
      <c r="K50" s="15"/>
      <c r="L50" s="15"/>
      <c r="M50" s="15"/>
    </row>
    <row r="51" spans="1:14" x14ac:dyDescent="0.2">
      <c r="A51" s="14" t="s">
        <v>47</v>
      </c>
      <c r="B51" s="14" t="s">
        <v>57</v>
      </c>
    </row>
    <row r="52" spans="1:14" x14ac:dyDescent="0.2">
      <c r="A52" s="14" t="s">
        <v>48</v>
      </c>
      <c r="B52" s="122" t="s">
        <v>73</v>
      </c>
    </row>
    <row r="53" spans="1:14" x14ac:dyDescent="0.2">
      <c r="A53" s="14" t="s">
        <v>49</v>
      </c>
      <c r="B53" s="123" t="s">
        <v>55</v>
      </c>
    </row>
    <row r="54" spans="1:14" x14ac:dyDescent="0.2">
      <c r="A54" s="14" t="s">
        <v>50</v>
      </c>
      <c r="B54" s="123" t="s">
        <v>80</v>
      </c>
    </row>
    <row r="55" spans="1:14" x14ac:dyDescent="0.2">
      <c r="A55" s="14" t="s">
        <v>51</v>
      </c>
      <c r="B55" s="123" t="s">
        <v>252</v>
      </c>
    </row>
    <row r="56" spans="1:14" x14ac:dyDescent="0.2">
      <c r="A56" s="14"/>
    </row>
    <row r="57" spans="1:14" x14ac:dyDescent="0.2">
      <c r="A57" s="39" t="s">
        <v>71</v>
      </c>
    </row>
    <row r="58" spans="1:14" x14ac:dyDescent="0.2">
      <c r="A58" s="72" t="s">
        <v>248</v>
      </c>
    </row>
    <row r="59" spans="1:14" x14ac:dyDescent="0.2">
      <c r="A59" s="72" t="s">
        <v>297</v>
      </c>
    </row>
  </sheetData>
  <mergeCells count="3">
    <mergeCell ref="B3:N3"/>
    <mergeCell ref="B2:N2"/>
    <mergeCell ref="C37:N37"/>
  </mergeCells>
  <phoneticPr fontId="30" type="noConversion"/>
  <pageMargins left="0.7" right="0.7" top="0.75" bottom="0.75" header="0.3" footer="0.3"/>
  <pageSetup paperSize="8" orientation="landscape" r:id="rId1"/>
  <headerFooter>
    <oddHeader>&amp;L&amp;"Calibri"&amp;10&amp;K000000 [Limited Sharing]&amp;1#_x000D_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4DFEA-65B0-46B8-8AD5-6C5313BD96F6}">
  <sheetPr codeName="Sheet9">
    <tabColor theme="6" tint="-0.499984740745262"/>
  </sheetPr>
  <dimension ref="A1:Q127"/>
  <sheetViews>
    <sheetView zoomScaleNormal="100" workbookViewId="0">
      <pane ySplit="4" topLeftCell="A100" activePane="bottomLeft" state="frozen"/>
      <selection activeCell="B40" sqref="B40"/>
      <selection pane="bottomLeft" activeCell="M110" sqref="M110"/>
    </sheetView>
  </sheetViews>
  <sheetFormatPr defaultColWidth="9.33203125" defaultRowHeight="12.75" outlineLevelRow="1" x14ac:dyDescent="0.2"/>
  <cols>
    <col min="1" max="1" width="3.33203125" style="1" customWidth="1"/>
    <col min="2" max="2" width="35.1640625" style="14" customWidth="1"/>
    <col min="3" max="12" width="12.83203125" style="14" customWidth="1"/>
    <col min="13" max="13" width="9.33203125" style="14"/>
    <col min="14" max="16384" width="9.33203125" style="1"/>
  </cols>
  <sheetData>
    <row r="1" spans="1:16" s="7" customFormat="1" ht="47.25" customHeight="1" x14ac:dyDescent="0.25">
      <c r="A1" s="1"/>
      <c r="B1" s="2" t="s">
        <v>198</v>
      </c>
      <c r="C1" s="3"/>
      <c r="D1" s="3"/>
      <c r="E1" s="3"/>
      <c r="F1" s="3"/>
      <c r="G1" s="3"/>
      <c r="H1" s="3"/>
      <c r="I1" s="3"/>
      <c r="J1" s="3"/>
      <c r="K1" s="3"/>
      <c r="L1" s="4" t="s">
        <v>205</v>
      </c>
      <c r="M1" s="14"/>
      <c r="N1" s="5"/>
      <c r="O1" s="6"/>
      <c r="P1" s="6"/>
    </row>
    <row r="2" spans="1:16" s="7" customFormat="1" ht="17.25" x14ac:dyDescent="0.25">
      <c r="B2" s="146" t="s">
        <v>5</v>
      </c>
      <c r="C2" s="146"/>
      <c r="D2" s="146"/>
      <c r="E2" s="146"/>
      <c r="F2" s="146"/>
      <c r="G2" s="146"/>
      <c r="H2" s="146"/>
      <c r="I2" s="146"/>
      <c r="J2" s="146"/>
      <c r="K2" s="146"/>
      <c r="L2" s="146"/>
      <c r="M2" s="42"/>
    </row>
    <row r="3" spans="1:16" s="7" customFormat="1" ht="15" x14ac:dyDescent="0.25">
      <c r="B3" s="136" t="s">
        <v>0</v>
      </c>
      <c r="C3" s="136"/>
      <c r="D3" s="136"/>
      <c r="E3" s="136"/>
      <c r="F3" s="136"/>
      <c r="G3" s="136"/>
      <c r="H3" s="136"/>
      <c r="I3" s="136"/>
      <c r="J3" s="136"/>
      <c r="K3" s="136"/>
      <c r="L3" s="136"/>
      <c r="M3" s="42"/>
    </row>
    <row r="4" spans="1:16" s="106" customFormat="1" ht="30" x14ac:dyDescent="0.25">
      <c r="B4" s="119" t="s">
        <v>1</v>
      </c>
      <c r="C4" s="119" t="s">
        <v>6</v>
      </c>
      <c r="D4" s="119" t="s">
        <v>7</v>
      </c>
      <c r="E4" s="119" t="s">
        <v>8</v>
      </c>
      <c r="F4" s="119" t="s">
        <v>9</v>
      </c>
      <c r="G4" s="119" t="s">
        <v>10</v>
      </c>
      <c r="H4" s="119" t="s">
        <v>11</v>
      </c>
      <c r="I4" s="119" t="s">
        <v>12</v>
      </c>
      <c r="J4" s="119" t="s">
        <v>13</v>
      </c>
      <c r="K4" s="120" t="s">
        <v>17</v>
      </c>
      <c r="L4" s="119" t="s">
        <v>14</v>
      </c>
      <c r="M4" s="107"/>
    </row>
    <row r="5" spans="1:16" x14ac:dyDescent="0.2">
      <c r="B5" s="86" t="s">
        <v>239</v>
      </c>
      <c r="C5" s="46"/>
      <c r="D5" s="46"/>
      <c r="E5" s="46"/>
      <c r="F5" s="46"/>
      <c r="G5" s="46"/>
      <c r="H5" s="46"/>
      <c r="I5" s="46"/>
      <c r="J5" s="46"/>
      <c r="K5" s="46"/>
      <c r="L5" s="46"/>
    </row>
    <row r="6" spans="1:16" x14ac:dyDescent="0.2">
      <c r="B6" s="145" t="s">
        <v>113</v>
      </c>
      <c r="C6" s="145"/>
      <c r="D6" s="145"/>
      <c r="E6" s="145"/>
      <c r="F6" s="145"/>
      <c r="G6" s="145"/>
      <c r="H6" s="145"/>
      <c r="I6" s="145"/>
      <c r="J6" s="145"/>
      <c r="K6" s="145"/>
      <c r="L6" s="145"/>
    </row>
    <row r="7" spans="1:16" hidden="1" outlineLevel="1" x14ac:dyDescent="0.2">
      <c r="B7" s="28" t="s">
        <v>112</v>
      </c>
      <c r="C7" s="103"/>
      <c r="D7" s="103"/>
      <c r="E7" s="103"/>
      <c r="F7" s="103"/>
      <c r="G7" s="103"/>
      <c r="H7" s="103"/>
      <c r="I7" s="103"/>
      <c r="J7" s="103"/>
      <c r="K7" s="103"/>
      <c r="L7" s="103"/>
    </row>
    <row r="8" spans="1:16" hidden="1" outlineLevel="1" x14ac:dyDescent="0.2">
      <c r="B8" s="19" t="s">
        <v>114</v>
      </c>
      <c r="C8" s="47">
        <v>46322</v>
      </c>
      <c r="D8" s="47">
        <v>36515</v>
      </c>
      <c r="E8" s="47">
        <v>33737</v>
      </c>
      <c r="F8" s="47">
        <v>27151</v>
      </c>
      <c r="G8" s="47">
        <v>28796</v>
      </c>
      <c r="H8" s="47">
        <v>32130</v>
      </c>
      <c r="I8" s="47">
        <v>20664</v>
      </c>
      <c r="J8" s="47">
        <v>25206</v>
      </c>
      <c r="K8" s="47">
        <v>27829</v>
      </c>
      <c r="L8" s="47">
        <v>278349</v>
      </c>
      <c r="M8" s="48"/>
    </row>
    <row r="9" spans="1:16" hidden="1" outlineLevel="1" x14ac:dyDescent="0.2">
      <c r="B9" s="19" t="s">
        <v>115</v>
      </c>
      <c r="C9" s="47">
        <v>24437</v>
      </c>
      <c r="D9" s="47">
        <v>4442</v>
      </c>
      <c r="E9" s="47">
        <v>5492</v>
      </c>
      <c r="F9" s="47">
        <v>2591</v>
      </c>
      <c r="G9" s="47">
        <v>2167</v>
      </c>
      <c r="H9" s="47">
        <v>5618</v>
      </c>
      <c r="I9" s="47">
        <v>2542</v>
      </c>
      <c r="J9" s="47">
        <v>2025</v>
      </c>
      <c r="K9" s="47">
        <v>2930</v>
      </c>
      <c r="L9" s="47">
        <v>52245</v>
      </c>
      <c r="M9" s="48"/>
    </row>
    <row r="10" spans="1:16" hidden="1" outlineLevel="1" x14ac:dyDescent="0.2">
      <c r="B10" s="49" t="s">
        <v>116</v>
      </c>
      <c r="C10" s="50">
        <v>70759</v>
      </c>
      <c r="D10" s="50">
        <v>40957</v>
      </c>
      <c r="E10" s="50">
        <v>39229</v>
      </c>
      <c r="F10" s="50">
        <v>29742</v>
      </c>
      <c r="G10" s="50">
        <v>30963</v>
      </c>
      <c r="H10" s="50">
        <v>37749</v>
      </c>
      <c r="I10" s="50">
        <v>23206</v>
      </c>
      <c r="J10" s="50">
        <v>27231</v>
      </c>
      <c r="K10" s="50">
        <v>30758</v>
      </c>
      <c r="L10" s="50">
        <v>330594</v>
      </c>
      <c r="M10" s="48"/>
    </row>
    <row r="11" spans="1:16" hidden="1" outlineLevel="1" collapsed="1" x14ac:dyDescent="0.2">
      <c r="B11" s="28" t="s">
        <v>117</v>
      </c>
      <c r="C11" s="15"/>
      <c r="D11" s="15"/>
      <c r="E11" s="15"/>
      <c r="F11" s="15"/>
      <c r="G11" s="15"/>
      <c r="H11" s="15"/>
      <c r="I11" s="15"/>
      <c r="J11" s="15"/>
      <c r="K11" s="15"/>
      <c r="L11" s="15"/>
    </row>
    <row r="12" spans="1:16" hidden="1" outlineLevel="1" x14ac:dyDescent="0.2">
      <c r="B12" s="19" t="s">
        <v>118</v>
      </c>
      <c r="C12" s="47">
        <v>66843</v>
      </c>
      <c r="D12" s="47">
        <v>39806</v>
      </c>
      <c r="E12" s="47">
        <v>37797</v>
      </c>
      <c r="F12" s="47">
        <v>26628</v>
      </c>
      <c r="G12" s="47">
        <v>29193</v>
      </c>
      <c r="H12" s="47">
        <v>35338</v>
      </c>
      <c r="I12" s="47">
        <v>21342</v>
      </c>
      <c r="J12" s="47">
        <v>25157</v>
      </c>
      <c r="K12" s="47">
        <v>29975</v>
      </c>
      <c r="L12" s="47">
        <v>312078</v>
      </c>
      <c r="M12" s="48"/>
    </row>
    <row r="13" spans="1:16" ht="15" hidden="1" outlineLevel="1" x14ac:dyDescent="0.2">
      <c r="B13" s="51" t="s">
        <v>119</v>
      </c>
      <c r="C13" s="52">
        <v>99</v>
      </c>
      <c r="D13" s="52">
        <v>202</v>
      </c>
      <c r="E13" s="47">
        <v>1993</v>
      </c>
      <c r="F13" s="52">
        <v>255</v>
      </c>
      <c r="G13" s="52">
        <v>196</v>
      </c>
      <c r="H13" s="52">
        <v>130</v>
      </c>
      <c r="I13" s="52">
        <v>144</v>
      </c>
      <c r="J13" s="52">
        <v>195</v>
      </c>
      <c r="K13" s="52">
        <v>313</v>
      </c>
      <c r="L13" s="47">
        <v>3527</v>
      </c>
      <c r="M13" s="48"/>
    </row>
    <row r="14" spans="1:16" hidden="1" outlineLevel="1" x14ac:dyDescent="0.2">
      <c r="B14" s="49" t="s">
        <v>116</v>
      </c>
      <c r="C14" s="50">
        <v>66941</v>
      </c>
      <c r="D14" s="50">
        <v>40008</v>
      </c>
      <c r="E14" s="50">
        <v>39790</v>
      </c>
      <c r="F14" s="50">
        <v>26883</v>
      </c>
      <c r="G14" s="50">
        <v>29388</v>
      </c>
      <c r="H14" s="50">
        <v>35468</v>
      </c>
      <c r="I14" s="50">
        <v>21486</v>
      </c>
      <c r="J14" s="50">
        <v>25351</v>
      </c>
      <c r="K14" s="50">
        <v>30288</v>
      </c>
      <c r="L14" s="50">
        <v>315605</v>
      </c>
      <c r="M14" s="48"/>
    </row>
    <row r="15" spans="1:16" collapsed="1" x14ac:dyDescent="0.2">
      <c r="B15" s="145" t="s">
        <v>120</v>
      </c>
      <c r="C15" s="145"/>
      <c r="D15" s="145"/>
      <c r="E15" s="145"/>
      <c r="F15" s="145"/>
      <c r="G15" s="145"/>
      <c r="H15" s="145"/>
      <c r="I15" s="145"/>
      <c r="J15" s="145"/>
      <c r="K15" s="145"/>
      <c r="L15" s="145"/>
    </row>
    <row r="16" spans="1:16" hidden="1" outlineLevel="1" x14ac:dyDescent="0.2">
      <c r="B16" s="28" t="s">
        <v>112</v>
      </c>
      <c r="C16" s="103"/>
      <c r="D16" s="103"/>
      <c r="E16" s="103"/>
      <c r="F16" s="103"/>
      <c r="G16" s="103"/>
      <c r="H16" s="103"/>
      <c r="I16" s="103"/>
      <c r="J16" s="103"/>
      <c r="K16" s="103"/>
      <c r="L16" s="103"/>
    </row>
    <row r="17" spans="2:13" hidden="1" outlineLevel="1" x14ac:dyDescent="0.2">
      <c r="B17" s="19" t="s">
        <v>114</v>
      </c>
      <c r="C17" s="47">
        <v>47839</v>
      </c>
      <c r="D17" s="47">
        <v>38879</v>
      </c>
      <c r="E17" s="47">
        <v>37718</v>
      </c>
      <c r="F17" s="47">
        <v>28762</v>
      </c>
      <c r="G17" s="47">
        <v>29940</v>
      </c>
      <c r="H17" s="47">
        <v>35024</v>
      </c>
      <c r="I17" s="47">
        <v>22260</v>
      </c>
      <c r="J17" s="47">
        <v>27401</v>
      </c>
      <c r="K17" s="47">
        <v>31975</v>
      </c>
      <c r="L17" s="47">
        <v>299799</v>
      </c>
      <c r="M17" s="48"/>
    </row>
    <row r="18" spans="2:13" hidden="1" outlineLevel="1" x14ac:dyDescent="0.2">
      <c r="B18" s="19" t="s">
        <v>115</v>
      </c>
      <c r="C18" s="47">
        <v>33287</v>
      </c>
      <c r="D18" s="47">
        <v>4905</v>
      </c>
      <c r="E18" s="47">
        <v>6255</v>
      </c>
      <c r="F18" s="47">
        <v>2825</v>
      </c>
      <c r="G18" s="47">
        <v>2303</v>
      </c>
      <c r="H18" s="47">
        <v>6780</v>
      </c>
      <c r="I18" s="47">
        <v>2417</v>
      </c>
      <c r="J18" s="47">
        <v>2126</v>
      </c>
      <c r="K18" s="47">
        <v>3044</v>
      </c>
      <c r="L18" s="47">
        <v>63942</v>
      </c>
      <c r="M18" s="48"/>
    </row>
    <row r="19" spans="2:13" hidden="1" outlineLevel="1" x14ac:dyDescent="0.2">
      <c r="B19" s="49" t="s">
        <v>116</v>
      </c>
      <c r="C19" s="50">
        <v>81126</v>
      </c>
      <c r="D19" s="50">
        <v>43785</v>
      </c>
      <c r="E19" s="50">
        <v>43972</v>
      </c>
      <c r="F19" s="50">
        <v>31588</v>
      </c>
      <c r="G19" s="50">
        <v>32243</v>
      </c>
      <c r="H19" s="50">
        <v>41803</v>
      </c>
      <c r="I19" s="50">
        <v>24677</v>
      </c>
      <c r="J19" s="50">
        <v>29527</v>
      </c>
      <c r="K19" s="50">
        <v>35020</v>
      </c>
      <c r="L19" s="50">
        <v>363742</v>
      </c>
      <c r="M19" s="48"/>
    </row>
    <row r="20" spans="2:13" hidden="1" outlineLevel="1" x14ac:dyDescent="0.2">
      <c r="B20" s="28" t="s">
        <v>117</v>
      </c>
      <c r="C20" s="48"/>
      <c r="D20" s="48"/>
      <c r="E20" s="48"/>
      <c r="F20" s="48"/>
      <c r="G20" s="48"/>
      <c r="H20" s="48"/>
      <c r="I20" s="48"/>
      <c r="J20" s="48"/>
      <c r="K20" s="48"/>
      <c r="L20" s="48"/>
      <c r="M20" s="48"/>
    </row>
    <row r="21" spans="2:13" hidden="1" outlineLevel="1" x14ac:dyDescent="0.2">
      <c r="B21" s="19" t="s">
        <v>118</v>
      </c>
      <c r="C21" s="47">
        <v>66424</v>
      </c>
      <c r="D21" s="47">
        <v>41676</v>
      </c>
      <c r="E21" s="47">
        <v>40344</v>
      </c>
      <c r="F21" s="47">
        <v>27524</v>
      </c>
      <c r="G21" s="47">
        <v>30424</v>
      </c>
      <c r="H21" s="47">
        <v>37093</v>
      </c>
      <c r="I21" s="47">
        <v>22160</v>
      </c>
      <c r="J21" s="47">
        <v>26867</v>
      </c>
      <c r="K21" s="47">
        <v>31250</v>
      </c>
      <c r="L21" s="47">
        <v>323762</v>
      </c>
      <c r="M21" s="48"/>
    </row>
    <row r="22" spans="2:13" ht="15" hidden="1" outlineLevel="1" x14ac:dyDescent="0.2">
      <c r="B22" s="51" t="s">
        <v>119</v>
      </c>
      <c r="C22" s="52">
        <v>608</v>
      </c>
      <c r="D22" s="52">
        <v>581</v>
      </c>
      <c r="E22" s="47">
        <v>2477</v>
      </c>
      <c r="F22" s="52">
        <v>595</v>
      </c>
      <c r="G22" s="52">
        <v>757</v>
      </c>
      <c r="H22" s="52">
        <v>716</v>
      </c>
      <c r="I22" s="52">
        <v>751</v>
      </c>
      <c r="J22" s="52">
        <v>898</v>
      </c>
      <c r="K22" s="52">
        <v>648</v>
      </c>
      <c r="L22" s="47">
        <v>8030</v>
      </c>
      <c r="M22" s="48"/>
    </row>
    <row r="23" spans="2:13" hidden="1" outlineLevel="1" x14ac:dyDescent="0.2">
      <c r="B23" s="49" t="s">
        <v>116</v>
      </c>
      <c r="C23" s="50">
        <v>67032</v>
      </c>
      <c r="D23" s="50">
        <v>42257</v>
      </c>
      <c r="E23" s="50">
        <v>42822</v>
      </c>
      <c r="F23" s="50">
        <v>28118</v>
      </c>
      <c r="G23" s="50">
        <v>31181</v>
      </c>
      <c r="H23" s="50">
        <v>37809</v>
      </c>
      <c r="I23" s="50">
        <v>22911</v>
      </c>
      <c r="J23" s="50">
        <v>27765</v>
      </c>
      <c r="K23" s="50">
        <v>31898</v>
      </c>
      <c r="L23" s="50">
        <v>331792</v>
      </c>
      <c r="M23" s="48"/>
    </row>
    <row r="24" spans="2:13" collapsed="1" x14ac:dyDescent="0.2">
      <c r="B24" s="144" t="s">
        <v>40</v>
      </c>
      <c r="C24" s="144"/>
      <c r="D24" s="144"/>
      <c r="E24" s="144"/>
      <c r="F24" s="144"/>
      <c r="G24" s="144"/>
      <c r="H24" s="144"/>
      <c r="I24" s="144"/>
      <c r="J24" s="144"/>
      <c r="K24" s="144"/>
      <c r="L24" s="144"/>
    </row>
    <row r="25" spans="2:13" hidden="1" outlineLevel="1" x14ac:dyDescent="0.2">
      <c r="B25" s="28" t="s">
        <v>112</v>
      </c>
      <c r="C25" s="101"/>
      <c r="D25" s="102"/>
      <c r="E25" s="102"/>
      <c r="F25" s="102"/>
      <c r="G25" s="102"/>
      <c r="H25" s="102"/>
      <c r="I25" s="102"/>
      <c r="J25" s="102"/>
      <c r="K25" s="102"/>
      <c r="L25" s="102"/>
    </row>
    <row r="26" spans="2:13" hidden="1" outlineLevel="1" x14ac:dyDescent="0.2">
      <c r="B26" s="19" t="s">
        <v>114</v>
      </c>
      <c r="C26" s="47">
        <v>54351</v>
      </c>
      <c r="D26" s="47">
        <v>35808</v>
      </c>
      <c r="E26" s="47">
        <v>38569</v>
      </c>
      <c r="F26" s="47">
        <v>28286</v>
      </c>
      <c r="G26" s="47">
        <v>30765</v>
      </c>
      <c r="H26" s="47">
        <v>36438</v>
      </c>
      <c r="I26" s="47">
        <v>21077</v>
      </c>
      <c r="J26" s="47">
        <v>27323</v>
      </c>
      <c r="K26" s="47">
        <v>31920</v>
      </c>
      <c r="L26" s="47">
        <v>304538</v>
      </c>
      <c r="M26" s="48"/>
    </row>
    <row r="27" spans="2:13" hidden="1" outlineLevel="1" x14ac:dyDescent="0.2">
      <c r="B27" s="19" t="s">
        <v>115</v>
      </c>
      <c r="C27" s="47">
        <v>40029</v>
      </c>
      <c r="D27" s="47">
        <v>5516</v>
      </c>
      <c r="E27" s="47">
        <v>6847</v>
      </c>
      <c r="F27" s="47">
        <v>3480</v>
      </c>
      <c r="G27" s="47">
        <v>2596</v>
      </c>
      <c r="H27" s="47">
        <v>7078</v>
      </c>
      <c r="I27" s="47">
        <v>2681</v>
      </c>
      <c r="J27" s="47">
        <v>2254</v>
      </c>
      <c r="K27" s="47">
        <v>3314</v>
      </c>
      <c r="L27" s="47">
        <v>73793</v>
      </c>
      <c r="M27" s="48"/>
    </row>
    <row r="28" spans="2:13" hidden="1" outlineLevel="1" x14ac:dyDescent="0.2">
      <c r="B28" s="49" t="s">
        <v>116</v>
      </c>
      <c r="C28" s="50">
        <v>94380</v>
      </c>
      <c r="D28" s="50">
        <v>41324</v>
      </c>
      <c r="E28" s="50">
        <v>45417</v>
      </c>
      <c r="F28" s="50">
        <v>31766</v>
      </c>
      <c r="G28" s="50">
        <v>33361</v>
      </c>
      <c r="H28" s="50">
        <v>43516</v>
      </c>
      <c r="I28" s="50">
        <v>23757</v>
      </c>
      <c r="J28" s="50">
        <v>29577</v>
      </c>
      <c r="K28" s="50">
        <v>35234</v>
      </c>
      <c r="L28" s="50">
        <v>378331</v>
      </c>
      <c r="M28" s="48"/>
    </row>
    <row r="29" spans="2:13" hidden="1" outlineLevel="1" x14ac:dyDescent="0.2">
      <c r="B29" s="28" t="s">
        <v>117</v>
      </c>
      <c r="C29" s="48"/>
      <c r="D29" s="48"/>
      <c r="E29" s="48"/>
      <c r="F29" s="48"/>
      <c r="G29" s="48"/>
      <c r="H29" s="48"/>
      <c r="I29" s="48"/>
      <c r="J29" s="48"/>
      <c r="K29" s="48"/>
      <c r="L29" s="48"/>
      <c r="M29" s="48"/>
    </row>
    <row r="30" spans="2:13" hidden="1" outlineLevel="1" x14ac:dyDescent="0.2">
      <c r="B30" s="19" t="s">
        <v>118</v>
      </c>
      <c r="C30" s="47">
        <v>83205</v>
      </c>
      <c r="D30" s="47">
        <v>49472</v>
      </c>
      <c r="E30" s="47">
        <v>48535</v>
      </c>
      <c r="F30" s="47">
        <v>29569</v>
      </c>
      <c r="G30" s="47">
        <v>32735</v>
      </c>
      <c r="H30" s="47">
        <v>45942</v>
      </c>
      <c r="I30" s="47">
        <v>26284</v>
      </c>
      <c r="J30" s="47">
        <v>28623</v>
      </c>
      <c r="K30" s="47">
        <v>38428</v>
      </c>
      <c r="L30" s="47">
        <v>382792</v>
      </c>
      <c r="M30" s="48"/>
    </row>
    <row r="31" spans="2:13" ht="15" hidden="1" outlineLevel="1" x14ac:dyDescent="0.2">
      <c r="B31" s="51" t="s">
        <v>119</v>
      </c>
      <c r="C31" s="52">
        <v>289</v>
      </c>
      <c r="D31" s="52">
        <v>639</v>
      </c>
      <c r="E31" s="52">
        <v>889</v>
      </c>
      <c r="F31" s="52">
        <v>801</v>
      </c>
      <c r="G31" s="52">
        <v>799</v>
      </c>
      <c r="H31" s="52">
        <v>901</v>
      </c>
      <c r="I31" s="47">
        <v>1111</v>
      </c>
      <c r="J31" s="47">
        <v>1332</v>
      </c>
      <c r="K31" s="52">
        <v>644</v>
      </c>
      <c r="L31" s="47">
        <v>7405</v>
      </c>
      <c r="M31" s="48"/>
    </row>
    <row r="32" spans="2:13" hidden="1" outlineLevel="1" x14ac:dyDescent="0.2">
      <c r="B32" s="49" t="s">
        <v>116</v>
      </c>
      <c r="C32" s="50">
        <v>83494</v>
      </c>
      <c r="D32" s="50">
        <v>50110</v>
      </c>
      <c r="E32" s="50">
        <v>49424</v>
      </c>
      <c r="F32" s="50">
        <v>30370</v>
      </c>
      <c r="G32" s="50">
        <v>33534</v>
      </c>
      <c r="H32" s="50">
        <v>46843</v>
      </c>
      <c r="I32" s="50">
        <v>27395</v>
      </c>
      <c r="J32" s="50">
        <v>29955</v>
      </c>
      <c r="K32" s="50">
        <v>39072</v>
      </c>
      <c r="L32" s="50">
        <v>390197</v>
      </c>
      <c r="M32" s="48"/>
    </row>
    <row r="33" spans="2:13" collapsed="1" x14ac:dyDescent="0.2">
      <c r="B33" s="144" t="s">
        <v>238</v>
      </c>
      <c r="C33" s="144"/>
      <c r="D33" s="144"/>
      <c r="E33" s="144"/>
      <c r="F33" s="144"/>
      <c r="G33" s="144"/>
      <c r="H33" s="144"/>
      <c r="I33" s="144"/>
      <c r="J33" s="144"/>
      <c r="K33" s="144"/>
      <c r="L33" s="144"/>
    </row>
    <row r="34" spans="2:13" outlineLevel="1" x14ac:dyDescent="0.2">
      <c r="B34" s="28" t="s">
        <v>112</v>
      </c>
      <c r="C34" s="101"/>
      <c r="D34" s="101"/>
      <c r="E34" s="101"/>
      <c r="F34" s="101"/>
      <c r="G34" s="101"/>
      <c r="H34" s="101"/>
      <c r="I34" s="101"/>
      <c r="J34" s="101"/>
      <c r="K34" s="101"/>
      <c r="L34" s="101"/>
    </row>
    <row r="35" spans="2:13" outlineLevel="1" x14ac:dyDescent="0.2">
      <c r="B35" s="19" t="s">
        <v>114</v>
      </c>
      <c r="C35" s="96">
        <f>56891292/1000</f>
        <v>56891.292000000001</v>
      </c>
      <c r="D35" s="47">
        <v>39852.296999999999</v>
      </c>
      <c r="E35" s="47">
        <v>43926.665999999997</v>
      </c>
      <c r="F35" s="47">
        <v>31261.116000000002</v>
      </c>
      <c r="G35" s="47">
        <v>34564.04</v>
      </c>
      <c r="H35" s="47">
        <v>38520.434000000001</v>
      </c>
      <c r="I35" s="47">
        <v>23569.044000000002</v>
      </c>
      <c r="J35" s="47">
        <v>29184.311000000002</v>
      </c>
      <c r="K35" s="47">
        <v>34032.258999999998</v>
      </c>
      <c r="L35" s="96">
        <f>SUM(C35:K35)</f>
        <v>331801.45900000003</v>
      </c>
      <c r="M35" s="48"/>
    </row>
    <row r="36" spans="2:13" outlineLevel="1" x14ac:dyDescent="0.2">
      <c r="B36" s="19" t="s">
        <v>115</v>
      </c>
      <c r="C36" s="47">
        <v>43286.576000000001</v>
      </c>
      <c r="D36" s="47">
        <v>5692.3540000000003</v>
      </c>
      <c r="E36" s="47">
        <v>8046.5990000000002</v>
      </c>
      <c r="F36" s="47">
        <v>4378.2820000000002</v>
      </c>
      <c r="G36" s="47">
        <v>3362.009</v>
      </c>
      <c r="H36" s="47">
        <v>10141.425999999999</v>
      </c>
      <c r="I36" s="47">
        <v>3513.989</v>
      </c>
      <c r="J36" s="47">
        <v>2617.9090000000001</v>
      </c>
      <c r="K36" s="47">
        <v>4663.0879999999997</v>
      </c>
      <c r="L36" s="96">
        <f>SUM(C36:K36)</f>
        <v>85702.232000000004</v>
      </c>
      <c r="M36" s="48"/>
    </row>
    <row r="37" spans="2:13" outlineLevel="1" x14ac:dyDescent="0.2">
      <c r="B37" s="49" t="s">
        <v>116</v>
      </c>
      <c r="C37" s="97">
        <f>SUM(C35:C36)</f>
        <v>100177.868</v>
      </c>
      <c r="D37" s="97">
        <f t="shared" ref="D37:L37" si="0">SUM(D35:D36)</f>
        <v>45544.650999999998</v>
      </c>
      <c r="E37" s="97">
        <f t="shared" si="0"/>
        <v>51973.264999999999</v>
      </c>
      <c r="F37" s="97">
        <f t="shared" si="0"/>
        <v>35639.398000000001</v>
      </c>
      <c r="G37" s="97">
        <f t="shared" si="0"/>
        <v>37926.048999999999</v>
      </c>
      <c r="H37" s="97">
        <f>SUM(H35:H36)</f>
        <v>48661.86</v>
      </c>
      <c r="I37" s="97">
        <f t="shared" si="0"/>
        <v>27083.033000000003</v>
      </c>
      <c r="J37" s="97">
        <f t="shared" si="0"/>
        <v>31802.22</v>
      </c>
      <c r="K37" s="97">
        <f>SUM(K35:K36)</f>
        <v>38695.346999999994</v>
      </c>
      <c r="L37" s="97">
        <f t="shared" si="0"/>
        <v>417503.69100000005</v>
      </c>
      <c r="M37" s="48"/>
    </row>
    <row r="38" spans="2:13" outlineLevel="1" x14ac:dyDescent="0.2">
      <c r="B38" s="28" t="s">
        <v>117</v>
      </c>
      <c r="C38" s="48"/>
      <c r="D38" s="48"/>
      <c r="E38" s="48"/>
      <c r="F38" s="48"/>
      <c r="G38" s="48"/>
      <c r="H38" s="48"/>
      <c r="I38" s="48"/>
      <c r="J38" s="48"/>
      <c r="K38" s="48"/>
      <c r="L38" s="48"/>
      <c r="M38" s="48"/>
    </row>
    <row r="39" spans="2:13" outlineLevel="1" x14ac:dyDescent="0.2">
      <c r="B39" s="19" t="s">
        <v>118</v>
      </c>
      <c r="C39" s="47">
        <v>87919.501000000004</v>
      </c>
      <c r="D39" s="47">
        <v>48297.919000000002</v>
      </c>
      <c r="E39" s="47">
        <v>50575.891000000003</v>
      </c>
      <c r="F39" s="47">
        <v>34064.023999999998</v>
      </c>
      <c r="G39" s="47">
        <v>39068.629999999997</v>
      </c>
      <c r="H39" s="47">
        <v>47145.16</v>
      </c>
      <c r="I39" s="47">
        <v>27550.886999999999</v>
      </c>
      <c r="J39" s="47">
        <v>32740.598999999998</v>
      </c>
      <c r="K39" s="47">
        <v>39604.531000000003</v>
      </c>
      <c r="L39" s="96">
        <f>SUM(C39:K39)</f>
        <v>406967.14199999999</v>
      </c>
      <c r="M39" s="48"/>
    </row>
    <row r="40" spans="2:13" ht="15" outlineLevel="1" x14ac:dyDescent="0.2">
      <c r="B40" s="51" t="s">
        <v>119</v>
      </c>
      <c r="C40" s="47">
        <v>798.76199999999994</v>
      </c>
      <c r="D40" s="47">
        <v>657.78399999999999</v>
      </c>
      <c r="E40" s="47">
        <v>1070.0360000000001</v>
      </c>
      <c r="F40" s="47">
        <v>1615.989</v>
      </c>
      <c r="G40" s="47">
        <v>1274.9490000000001</v>
      </c>
      <c r="H40" s="47">
        <v>1179.645</v>
      </c>
      <c r="I40" s="47">
        <v>517.58500000000004</v>
      </c>
      <c r="J40" s="47">
        <v>1059.8230000000001</v>
      </c>
      <c r="K40" s="47">
        <v>685.68799999999999</v>
      </c>
      <c r="L40" s="96">
        <f>SUM(C40:K40)</f>
        <v>8860.2610000000004</v>
      </c>
      <c r="M40" s="48"/>
    </row>
    <row r="41" spans="2:13" outlineLevel="1" x14ac:dyDescent="0.2">
      <c r="B41" s="49" t="s">
        <v>116</v>
      </c>
      <c r="C41" s="97">
        <f>SUM(C39:C40)</f>
        <v>88718.263000000006</v>
      </c>
      <c r="D41" s="97">
        <f t="shared" ref="D41:L41" si="1">SUM(D39:D40)</f>
        <v>48955.703000000001</v>
      </c>
      <c r="E41" s="97">
        <f t="shared" si="1"/>
        <v>51645.927000000003</v>
      </c>
      <c r="F41" s="97">
        <f t="shared" si="1"/>
        <v>35680.012999999999</v>
      </c>
      <c r="G41" s="97">
        <f t="shared" si="1"/>
        <v>40343.578999999998</v>
      </c>
      <c r="H41" s="97">
        <f t="shared" si="1"/>
        <v>48324.805</v>
      </c>
      <c r="I41" s="97">
        <f t="shared" si="1"/>
        <v>28068.471999999998</v>
      </c>
      <c r="J41" s="97">
        <f t="shared" si="1"/>
        <v>33800.421999999999</v>
      </c>
      <c r="K41" s="97">
        <f t="shared" si="1"/>
        <v>40290.219000000005</v>
      </c>
      <c r="L41" s="97">
        <f t="shared" si="1"/>
        <v>415827.40299999999</v>
      </c>
      <c r="M41" s="48"/>
    </row>
    <row r="42" spans="2:13" x14ac:dyDescent="0.2">
      <c r="B42" s="144" t="s">
        <v>293</v>
      </c>
      <c r="C42" s="144"/>
      <c r="D42" s="144"/>
      <c r="E42" s="144"/>
      <c r="F42" s="144"/>
      <c r="G42" s="144"/>
      <c r="H42" s="144"/>
      <c r="I42" s="144"/>
      <c r="J42" s="144"/>
      <c r="K42" s="144"/>
      <c r="L42" s="144"/>
      <c r="M42" s="48"/>
    </row>
    <row r="43" spans="2:13" outlineLevel="1" x14ac:dyDescent="0.2">
      <c r="B43" s="28" t="s">
        <v>112</v>
      </c>
      <c r="C43" s="97"/>
      <c r="D43" s="97"/>
      <c r="E43" s="97"/>
      <c r="F43" s="97"/>
      <c r="G43" s="97"/>
      <c r="H43" s="97"/>
      <c r="I43" s="97"/>
      <c r="J43" s="97"/>
      <c r="K43" s="97"/>
      <c r="L43" s="97"/>
      <c r="M43" s="48"/>
    </row>
    <row r="44" spans="2:13" outlineLevel="1" x14ac:dyDescent="0.2">
      <c r="B44" s="19" t="s">
        <v>114</v>
      </c>
      <c r="C44" s="96">
        <v>73455.531000000003</v>
      </c>
      <c r="D44" s="47">
        <v>54062.413</v>
      </c>
      <c r="E44" s="47">
        <v>57499.06</v>
      </c>
      <c r="F44" s="47">
        <v>39851.870000000003</v>
      </c>
      <c r="G44" s="47">
        <v>46561.834999999999</v>
      </c>
      <c r="H44" s="47">
        <v>51642.12</v>
      </c>
      <c r="I44" s="47">
        <v>31618.244999999999</v>
      </c>
      <c r="J44" s="47">
        <v>38129.025000000001</v>
      </c>
      <c r="K44" s="47">
        <v>43232.095999999998</v>
      </c>
      <c r="L44" s="96">
        <f>SUM(C44:K44)</f>
        <v>436052.19500000007</v>
      </c>
      <c r="M44" s="48"/>
    </row>
    <row r="45" spans="2:13" outlineLevel="1" x14ac:dyDescent="0.2">
      <c r="B45" s="19" t="s">
        <v>115</v>
      </c>
      <c r="C45" s="47">
        <v>42413.945</v>
      </c>
      <c r="D45" s="47">
        <v>6312.6530000000002</v>
      </c>
      <c r="E45" s="47">
        <v>8613.8259999999991</v>
      </c>
      <c r="F45" s="47">
        <v>4426.1949999999997</v>
      </c>
      <c r="G45" s="47">
        <v>3089.7979999999998</v>
      </c>
      <c r="H45" s="47">
        <v>9131.5300000000007</v>
      </c>
      <c r="I45" s="47">
        <v>3559.808</v>
      </c>
      <c r="J45" s="47">
        <v>2725.9029999999998</v>
      </c>
      <c r="K45" s="47">
        <v>4411.8209999999999</v>
      </c>
      <c r="L45" s="96">
        <f>SUM(C45:K45)</f>
        <v>84685.479000000007</v>
      </c>
      <c r="M45" s="48"/>
    </row>
    <row r="46" spans="2:13" outlineLevel="1" x14ac:dyDescent="0.2">
      <c r="B46" s="49" t="s">
        <v>116</v>
      </c>
      <c r="C46" s="97">
        <f>SUM(C44:C45)</f>
        <v>115869.476</v>
      </c>
      <c r="D46" s="97">
        <f t="shared" ref="D46:K46" si="2">SUM(D44:D45)</f>
        <v>60375.065999999999</v>
      </c>
      <c r="E46" s="97">
        <f t="shared" si="2"/>
        <v>66112.885999999999</v>
      </c>
      <c r="F46" s="97">
        <f t="shared" si="2"/>
        <v>44278.065000000002</v>
      </c>
      <c r="G46" s="97">
        <f t="shared" si="2"/>
        <v>49651.633000000002</v>
      </c>
      <c r="H46" s="97">
        <f t="shared" si="2"/>
        <v>60773.65</v>
      </c>
      <c r="I46" s="97">
        <f t="shared" si="2"/>
        <v>35178.053</v>
      </c>
      <c r="J46" s="97">
        <f t="shared" si="2"/>
        <v>40854.928</v>
      </c>
      <c r="K46" s="97">
        <f t="shared" si="2"/>
        <v>47643.917000000001</v>
      </c>
      <c r="L46" s="97">
        <f>SUM(L44:L45)</f>
        <v>520737.67400000006</v>
      </c>
      <c r="M46" s="48"/>
    </row>
    <row r="47" spans="2:13" outlineLevel="1" x14ac:dyDescent="0.2">
      <c r="B47" s="28" t="s">
        <v>117</v>
      </c>
      <c r="C47" s="48"/>
      <c r="D47" s="48"/>
      <c r="E47" s="48"/>
      <c r="F47" s="48"/>
      <c r="G47" s="48"/>
      <c r="H47" s="48"/>
      <c r="I47" s="48"/>
      <c r="J47" s="48"/>
      <c r="K47" s="48"/>
      <c r="L47" s="48"/>
      <c r="M47" s="48"/>
    </row>
    <row r="48" spans="2:13" outlineLevel="1" x14ac:dyDescent="0.2">
      <c r="B48" s="19" t="s">
        <v>118</v>
      </c>
      <c r="C48" s="47">
        <v>98046.388000000006</v>
      </c>
      <c r="D48" s="47">
        <v>57372.716999999997</v>
      </c>
      <c r="E48" s="47">
        <v>57569.273999999998</v>
      </c>
      <c r="F48" s="47">
        <v>39290.273999999998</v>
      </c>
      <c r="G48" s="47">
        <v>45538.578999999998</v>
      </c>
      <c r="H48" s="47">
        <v>55197.392</v>
      </c>
      <c r="I48" s="47">
        <v>32676.115000000002</v>
      </c>
      <c r="J48" s="47">
        <v>37419.197</v>
      </c>
      <c r="K48" s="47">
        <v>44859.521000000001</v>
      </c>
      <c r="L48" s="96">
        <f>SUM(C48:K48)</f>
        <v>467969.45699999999</v>
      </c>
      <c r="M48" s="48"/>
    </row>
    <row r="49" spans="2:13" ht="15" outlineLevel="1" x14ac:dyDescent="0.2">
      <c r="B49" s="51" t="s">
        <v>119</v>
      </c>
      <c r="C49" s="47">
        <v>1407.059</v>
      </c>
      <c r="D49" s="47">
        <v>2950.0650000000001</v>
      </c>
      <c r="E49" s="47">
        <v>2260.7269999999999</v>
      </c>
      <c r="F49" s="47">
        <v>2763.1979999999999</v>
      </c>
      <c r="G49" s="47">
        <v>2920.4160000000002</v>
      </c>
      <c r="H49" s="47">
        <v>2260.9380000000001</v>
      </c>
      <c r="I49" s="47">
        <v>2114.7359999999999</v>
      </c>
      <c r="J49" s="47">
        <v>3064.172</v>
      </c>
      <c r="K49" s="47">
        <v>1964.7370000000001</v>
      </c>
      <c r="L49" s="96">
        <f>SUM(C49:K49)</f>
        <v>21706.047999999999</v>
      </c>
      <c r="M49" s="48"/>
    </row>
    <row r="50" spans="2:13" outlineLevel="1" x14ac:dyDescent="0.2">
      <c r="B50" s="49" t="s">
        <v>116</v>
      </c>
      <c r="C50" s="97">
        <f>SUM(C48:C49)</f>
        <v>99453.447</v>
      </c>
      <c r="D50" s="97">
        <f t="shared" ref="D50" si="3">SUM(D48:D49)</f>
        <v>60322.781999999999</v>
      </c>
      <c r="E50" s="97">
        <f t="shared" ref="E50" si="4">SUM(E48:E49)</f>
        <v>59830.000999999997</v>
      </c>
      <c r="F50" s="97">
        <f t="shared" ref="F50" si="5">SUM(F48:F49)</f>
        <v>42053.471999999994</v>
      </c>
      <c r="G50" s="97">
        <f t="shared" ref="G50" si="6">SUM(G48:G49)</f>
        <v>48458.994999999995</v>
      </c>
      <c r="H50" s="97">
        <f t="shared" ref="H50" si="7">SUM(H48:H49)</f>
        <v>57458.33</v>
      </c>
      <c r="I50" s="97">
        <f t="shared" ref="I50" si="8">SUM(I48:I49)</f>
        <v>34790.851000000002</v>
      </c>
      <c r="J50" s="97">
        <f t="shared" ref="J50" si="9">SUM(J48:J49)</f>
        <v>40483.368999999999</v>
      </c>
      <c r="K50" s="97">
        <f t="shared" ref="K50" si="10">SUM(K48:K49)</f>
        <v>46824.258000000002</v>
      </c>
      <c r="L50" s="97">
        <f>SUM(L48:L49)</f>
        <v>489675.505</v>
      </c>
      <c r="M50" s="48"/>
    </row>
    <row r="51" spans="2:13" ht="15" x14ac:dyDescent="0.2">
      <c r="B51" s="144" t="s">
        <v>294</v>
      </c>
      <c r="C51" s="144"/>
      <c r="D51" s="144"/>
      <c r="E51" s="144"/>
      <c r="F51" s="144"/>
      <c r="G51" s="144"/>
      <c r="H51" s="144"/>
      <c r="I51" s="144"/>
      <c r="J51" s="144"/>
      <c r="K51" s="144"/>
      <c r="L51" s="144"/>
      <c r="M51" s="48"/>
    </row>
    <row r="52" spans="2:13" outlineLevel="1" x14ac:dyDescent="0.2">
      <c r="B52" s="28" t="s">
        <v>112</v>
      </c>
      <c r="C52" s="97"/>
      <c r="D52" s="97"/>
      <c r="E52" s="97"/>
      <c r="F52" s="97"/>
      <c r="G52" s="97"/>
      <c r="H52" s="97"/>
      <c r="I52" s="97"/>
      <c r="J52" s="97"/>
      <c r="K52" s="97"/>
      <c r="L52" s="97"/>
      <c r="M52" s="48"/>
    </row>
    <row r="53" spans="2:13" outlineLevel="1" x14ac:dyDescent="0.2">
      <c r="B53" s="19" t="s">
        <v>114</v>
      </c>
      <c r="C53" s="96">
        <v>82492.240000000005</v>
      </c>
      <c r="D53" s="47">
        <v>67669.233999999997</v>
      </c>
      <c r="E53" s="47">
        <v>68299.649999999994</v>
      </c>
      <c r="F53" s="47">
        <v>52356.87</v>
      </c>
      <c r="G53" s="47">
        <v>57354.13</v>
      </c>
      <c r="H53" s="47">
        <v>65507.61</v>
      </c>
      <c r="I53" s="47">
        <v>41947.26</v>
      </c>
      <c r="J53" s="47">
        <v>47897.66</v>
      </c>
      <c r="K53" s="47">
        <v>51054.83</v>
      </c>
      <c r="L53" s="96">
        <f>SUM(C53:K53)</f>
        <v>534579.48399999994</v>
      </c>
      <c r="M53" s="48"/>
    </row>
    <row r="54" spans="2:13" outlineLevel="1" x14ac:dyDescent="0.2">
      <c r="B54" s="19" t="s">
        <v>115</v>
      </c>
      <c r="C54" s="47">
        <v>60697.315999999999</v>
      </c>
      <c r="D54" s="47">
        <v>9208.07</v>
      </c>
      <c r="E54" s="47">
        <v>12885.359</v>
      </c>
      <c r="F54" s="47">
        <v>5844.3509999999997</v>
      </c>
      <c r="G54" s="47">
        <v>4619.4340000000002</v>
      </c>
      <c r="H54" s="47">
        <v>12952.921</v>
      </c>
      <c r="I54" s="47">
        <v>4847.7449999999999</v>
      </c>
      <c r="J54" s="47">
        <v>4357.7520000000004</v>
      </c>
      <c r="K54" s="47">
        <v>6545.3069999999998</v>
      </c>
      <c r="L54" s="96">
        <f t="shared" ref="L54" si="11">SUM(C54:K54)</f>
        <v>121958.25499999998</v>
      </c>
      <c r="M54" s="48"/>
    </row>
    <row r="55" spans="2:13" outlineLevel="1" x14ac:dyDescent="0.2">
      <c r="B55" s="49" t="s">
        <v>116</v>
      </c>
      <c r="C55" s="97">
        <f>SUM(C53:C54)</f>
        <v>143189.55600000001</v>
      </c>
      <c r="D55" s="97">
        <f t="shared" ref="D55:L55" si="12">SUM(D53:D54)</f>
        <v>76877.304000000004</v>
      </c>
      <c r="E55" s="97">
        <f t="shared" si="12"/>
        <v>81185.008999999991</v>
      </c>
      <c r="F55" s="97">
        <f t="shared" si="12"/>
        <v>58201.221000000005</v>
      </c>
      <c r="G55" s="97">
        <f t="shared" si="12"/>
        <v>61973.563999999998</v>
      </c>
      <c r="H55" s="97">
        <f t="shared" si="12"/>
        <v>78460.531000000003</v>
      </c>
      <c r="I55" s="97">
        <f t="shared" si="12"/>
        <v>46795.005000000005</v>
      </c>
      <c r="J55" s="97">
        <f t="shared" si="12"/>
        <v>52255.412000000004</v>
      </c>
      <c r="K55" s="97">
        <f t="shared" si="12"/>
        <v>57600.137000000002</v>
      </c>
      <c r="L55" s="97">
        <f t="shared" si="12"/>
        <v>656537.73899999994</v>
      </c>
      <c r="M55" s="48"/>
    </row>
    <row r="56" spans="2:13" outlineLevel="1" x14ac:dyDescent="0.2">
      <c r="B56" s="28" t="s">
        <v>117</v>
      </c>
      <c r="C56" s="48"/>
      <c r="D56" s="48"/>
      <c r="E56" s="48"/>
      <c r="F56" s="48"/>
      <c r="G56" s="48"/>
      <c r="H56" s="48"/>
      <c r="I56" s="48"/>
      <c r="J56" s="48"/>
      <c r="K56" s="48"/>
      <c r="L56" s="48"/>
      <c r="M56" s="48"/>
    </row>
    <row r="57" spans="2:13" outlineLevel="1" x14ac:dyDescent="0.2">
      <c r="B57" s="19" t="s">
        <v>118</v>
      </c>
      <c r="C57" s="47">
        <v>106928.601</v>
      </c>
      <c r="D57" s="47">
        <v>64409.546999999999</v>
      </c>
      <c r="E57" s="47">
        <v>67945.702000000005</v>
      </c>
      <c r="F57" s="47">
        <v>44621.784</v>
      </c>
      <c r="G57" s="47">
        <v>52311.091</v>
      </c>
      <c r="H57" s="47">
        <v>64729.663999999997</v>
      </c>
      <c r="I57" s="47">
        <v>38197.764000000003</v>
      </c>
      <c r="J57" s="47">
        <v>43505.695</v>
      </c>
      <c r="K57" s="47">
        <v>51606.332999999999</v>
      </c>
      <c r="L57" s="96">
        <f>SUM(C57:K57)</f>
        <v>534256.18099999998</v>
      </c>
      <c r="M57" s="48"/>
    </row>
    <row r="58" spans="2:13" ht="15" outlineLevel="1" x14ac:dyDescent="0.2">
      <c r="B58" s="51" t="s">
        <v>119</v>
      </c>
      <c r="C58" s="47">
        <v>6501.6279999999997</v>
      </c>
      <c r="D58" s="47">
        <v>6328.585</v>
      </c>
      <c r="E58" s="47">
        <v>6982.4170000000004</v>
      </c>
      <c r="F58" s="47">
        <v>9042.3179999999993</v>
      </c>
      <c r="G58" s="47">
        <v>7637.6859999999997</v>
      </c>
      <c r="H58" s="47">
        <v>6983.22</v>
      </c>
      <c r="I58" s="47">
        <v>6195.8429999999998</v>
      </c>
      <c r="J58" s="47">
        <v>6434.4290000000001</v>
      </c>
      <c r="K58" s="47">
        <v>3897.5160000000001</v>
      </c>
      <c r="L58" s="96">
        <f>SUM(C58:K58)</f>
        <v>60003.642000000007</v>
      </c>
      <c r="M58" s="48"/>
    </row>
    <row r="59" spans="2:13" outlineLevel="1" x14ac:dyDescent="0.2">
      <c r="B59" s="49" t="s">
        <v>116</v>
      </c>
      <c r="C59" s="97">
        <f>SUM(C57:C58)</f>
        <v>113430.22899999999</v>
      </c>
      <c r="D59" s="97">
        <f t="shared" ref="D59:K59" si="13">SUM(D57:D58)</f>
        <v>70738.131999999998</v>
      </c>
      <c r="E59" s="97">
        <f t="shared" si="13"/>
        <v>74928.119000000006</v>
      </c>
      <c r="F59" s="97">
        <f t="shared" si="13"/>
        <v>53664.101999999999</v>
      </c>
      <c r="G59" s="97">
        <f t="shared" si="13"/>
        <v>59948.777000000002</v>
      </c>
      <c r="H59" s="97">
        <f t="shared" si="13"/>
        <v>71712.883999999991</v>
      </c>
      <c r="I59" s="97">
        <f t="shared" si="13"/>
        <v>44393.607000000004</v>
      </c>
      <c r="J59" s="97">
        <f t="shared" si="13"/>
        <v>49940.123999999996</v>
      </c>
      <c r="K59" s="97">
        <f t="shared" si="13"/>
        <v>55503.849000000002</v>
      </c>
      <c r="L59" s="97">
        <f>SUM(L57:L58)</f>
        <v>594259.82299999997</v>
      </c>
      <c r="M59" s="48"/>
    </row>
    <row r="60" spans="2:13" x14ac:dyDescent="0.2">
      <c r="B60" s="49"/>
      <c r="C60" s="97"/>
      <c r="D60" s="97"/>
      <c r="E60" s="97"/>
      <c r="F60" s="97"/>
      <c r="G60" s="97"/>
      <c r="H60" s="97"/>
      <c r="I60" s="97"/>
      <c r="J60" s="97"/>
      <c r="K60" s="97"/>
      <c r="L60" s="97"/>
      <c r="M60" s="48"/>
    </row>
    <row r="61" spans="2:13" x14ac:dyDescent="0.2">
      <c r="B61" s="88" t="s">
        <v>21</v>
      </c>
      <c r="C61" s="53"/>
      <c r="D61" s="15"/>
      <c r="E61" s="15"/>
      <c r="F61" s="15"/>
      <c r="G61" s="15"/>
      <c r="H61" s="15"/>
      <c r="I61" s="15"/>
      <c r="J61" s="15"/>
      <c r="K61" s="15"/>
      <c r="L61" s="15"/>
    </row>
    <row r="62" spans="2:13" x14ac:dyDescent="0.2">
      <c r="B62" s="145" t="s">
        <v>113</v>
      </c>
      <c r="C62" s="145"/>
      <c r="D62" s="145"/>
      <c r="E62" s="145"/>
      <c r="F62" s="145"/>
      <c r="G62" s="145"/>
      <c r="H62" s="145"/>
      <c r="I62" s="145"/>
      <c r="J62" s="145"/>
      <c r="K62" s="145"/>
      <c r="L62" s="145"/>
    </row>
    <row r="63" spans="2:13" hidden="1" outlineLevel="1" x14ac:dyDescent="0.2">
      <c r="B63" s="55" t="s">
        <v>121</v>
      </c>
      <c r="C63" s="52">
        <v>10</v>
      </c>
      <c r="D63" s="56" t="s">
        <v>122</v>
      </c>
      <c r="E63" s="56" t="s">
        <v>122</v>
      </c>
      <c r="F63" s="56" t="s">
        <v>122</v>
      </c>
      <c r="G63" s="56" t="s">
        <v>122</v>
      </c>
      <c r="H63" s="52">
        <v>4</v>
      </c>
      <c r="I63" s="56" t="s">
        <v>123</v>
      </c>
      <c r="J63" s="56" t="s">
        <v>123</v>
      </c>
      <c r="K63" s="56" t="s">
        <v>122</v>
      </c>
      <c r="L63" s="52">
        <v>14</v>
      </c>
      <c r="M63" s="48"/>
    </row>
    <row r="64" spans="2:13" ht="15" hidden="1" outlineLevel="1" x14ac:dyDescent="0.2">
      <c r="B64" s="15" t="s">
        <v>124</v>
      </c>
      <c r="C64" s="52">
        <v>725</v>
      </c>
      <c r="D64" s="52">
        <v>158</v>
      </c>
      <c r="E64" s="52">
        <v>134</v>
      </c>
      <c r="F64" s="52">
        <v>45</v>
      </c>
      <c r="G64" s="52">
        <v>102</v>
      </c>
      <c r="H64" s="52">
        <v>118</v>
      </c>
      <c r="I64" s="52">
        <v>63</v>
      </c>
      <c r="J64" s="52">
        <v>115</v>
      </c>
      <c r="K64" s="52">
        <v>110</v>
      </c>
      <c r="L64" s="47">
        <v>1569</v>
      </c>
      <c r="M64" s="48"/>
    </row>
    <row r="65" spans="1:13" hidden="1" outlineLevel="1" x14ac:dyDescent="0.2">
      <c r="B65" s="55" t="s">
        <v>125</v>
      </c>
      <c r="C65" s="47">
        <v>4600</v>
      </c>
      <c r="D65" s="52">
        <v>950</v>
      </c>
      <c r="E65" s="47">
        <v>1250</v>
      </c>
      <c r="F65" s="52">
        <v>380</v>
      </c>
      <c r="G65" s="52">
        <v>550</v>
      </c>
      <c r="H65" s="47">
        <v>1372</v>
      </c>
      <c r="I65" s="52">
        <v>731</v>
      </c>
      <c r="J65" s="52">
        <v>700</v>
      </c>
      <c r="K65" s="52">
        <v>780</v>
      </c>
      <c r="L65" s="47">
        <v>11313</v>
      </c>
      <c r="M65" s="48"/>
    </row>
    <row r="66" spans="1:13" ht="12.75" hidden="1" customHeight="1" outlineLevel="1" x14ac:dyDescent="0.2">
      <c r="B66" s="55" t="s">
        <v>126</v>
      </c>
      <c r="C66" s="56" t="s">
        <v>122</v>
      </c>
      <c r="D66" s="52">
        <v>6</v>
      </c>
      <c r="E66" s="52">
        <v>2</v>
      </c>
      <c r="F66" s="56" t="s">
        <v>123</v>
      </c>
      <c r="G66" s="56" t="s">
        <v>122</v>
      </c>
      <c r="H66" s="56" t="s">
        <v>123</v>
      </c>
      <c r="I66" s="56" t="s">
        <v>123</v>
      </c>
      <c r="J66" s="56" t="s">
        <v>123</v>
      </c>
      <c r="K66" s="56" t="s">
        <v>123</v>
      </c>
      <c r="L66" s="52">
        <v>7</v>
      </c>
      <c r="M66" s="48"/>
    </row>
    <row r="67" spans="1:13" ht="12.75" hidden="1" customHeight="1" outlineLevel="1" x14ac:dyDescent="0.2">
      <c r="B67" s="15" t="s">
        <v>127</v>
      </c>
      <c r="C67" s="47">
        <v>5374</v>
      </c>
      <c r="D67" s="52">
        <v>861</v>
      </c>
      <c r="E67" s="47">
        <v>4305</v>
      </c>
      <c r="F67" s="52">
        <v>859</v>
      </c>
      <c r="G67" s="52">
        <v>715</v>
      </c>
      <c r="H67" s="47">
        <v>1427</v>
      </c>
      <c r="I67" s="47">
        <v>1007</v>
      </c>
      <c r="J67" s="47">
        <v>2970</v>
      </c>
      <c r="K67" s="52">
        <v>875</v>
      </c>
      <c r="L67" s="47">
        <v>18391</v>
      </c>
      <c r="M67" s="48"/>
    </row>
    <row r="68" spans="1:13" ht="12.75" hidden="1" customHeight="1" outlineLevel="1" x14ac:dyDescent="0.2">
      <c r="B68" s="57" t="s">
        <v>128</v>
      </c>
      <c r="C68" s="50">
        <v>10709</v>
      </c>
      <c r="D68" s="50">
        <v>1975</v>
      </c>
      <c r="E68" s="50">
        <v>5690</v>
      </c>
      <c r="F68" s="50">
        <v>1284</v>
      </c>
      <c r="G68" s="50">
        <v>1367</v>
      </c>
      <c r="H68" s="50">
        <v>2920</v>
      </c>
      <c r="I68" s="50">
        <v>1801</v>
      </c>
      <c r="J68" s="50">
        <v>3785</v>
      </c>
      <c r="K68" s="50">
        <v>1765</v>
      </c>
      <c r="L68" s="50">
        <v>31295</v>
      </c>
      <c r="M68" s="48"/>
    </row>
    <row r="69" spans="1:13" ht="12.75" hidden="1" customHeight="1" outlineLevel="1" x14ac:dyDescent="0.2">
      <c r="A69" s="15"/>
      <c r="B69" s="15" t="s">
        <v>129</v>
      </c>
      <c r="C69" s="47">
        <v>21965</v>
      </c>
      <c r="D69" s="47">
        <v>1855</v>
      </c>
      <c r="E69" s="47">
        <v>2605</v>
      </c>
      <c r="F69" s="47">
        <v>1317</v>
      </c>
      <c r="G69" s="47">
        <v>1023</v>
      </c>
      <c r="H69" s="47">
        <v>2510</v>
      </c>
      <c r="I69" s="52">
        <v>785</v>
      </c>
      <c r="J69" s="47">
        <v>1010</v>
      </c>
      <c r="K69" s="47">
        <v>1610</v>
      </c>
      <c r="L69" s="47">
        <v>34679</v>
      </c>
      <c r="M69" s="48"/>
    </row>
    <row r="70" spans="1:13" ht="12.75" hidden="1" customHeight="1" outlineLevel="1" x14ac:dyDescent="0.2">
      <c r="A70" s="57"/>
      <c r="B70" s="57" t="s">
        <v>116</v>
      </c>
      <c r="C70" s="50">
        <v>32673</v>
      </c>
      <c r="D70" s="50">
        <v>3830</v>
      </c>
      <c r="E70" s="50">
        <v>8294</v>
      </c>
      <c r="F70" s="50">
        <v>2600</v>
      </c>
      <c r="G70" s="50">
        <v>2390</v>
      </c>
      <c r="H70" s="50">
        <v>5430</v>
      </c>
      <c r="I70" s="50">
        <v>2586</v>
      </c>
      <c r="J70" s="50">
        <v>4795</v>
      </c>
      <c r="K70" s="50">
        <v>3375</v>
      </c>
      <c r="L70" s="50">
        <v>65974</v>
      </c>
      <c r="M70" s="48"/>
    </row>
    <row r="71" spans="1:13" ht="12.75" customHeight="1" collapsed="1" x14ac:dyDescent="0.2">
      <c r="A71" s="14"/>
      <c r="B71" s="145" t="s">
        <v>120</v>
      </c>
      <c r="C71" s="145"/>
      <c r="D71" s="145"/>
      <c r="E71" s="145"/>
      <c r="F71" s="145"/>
      <c r="G71" s="145"/>
      <c r="H71" s="145"/>
      <c r="I71" s="145"/>
      <c r="J71" s="145"/>
      <c r="K71" s="145"/>
      <c r="L71" s="145"/>
      <c r="M71" s="48"/>
    </row>
    <row r="72" spans="1:13" ht="12.75" hidden="1" customHeight="1" outlineLevel="1" x14ac:dyDescent="0.2">
      <c r="A72" s="55"/>
      <c r="B72" s="55" t="s">
        <v>121</v>
      </c>
      <c r="C72" s="52">
        <v>2</v>
      </c>
      <c r="D72" s="56" t="s">
        <v>122</v>
      </c>
      <c r="E72" s="56" t="s">
        <v>122</v>
      </c>
      <c r="F72" s="52">
        <v>0</v>
      </c>
      <c r="G72" s="56" t="s">
        <v>122</v>
      </c>
      <c r="H72" s="52">
        <v>1</v>
      </c>
      <c r="I72" s="52">
        <v>0</v>
      </c>
      <c r="J72" s="52">
        <v>0</v>
      </c>
      <c r="K72" s="56" t="s">
        <v>122</v>
      </c>
      <c r="L72" s="52">
        <v>3</v>
      </c>
      <c r="M72" s="48"/>
    </row>
    <row r="73" spans="1:13" ht="12.75" hidden="1" customHeight="1" outlineLevel="1" x14ac:dyDescent="0.2">
      <c r="A73" s="15"/>
      <c r="B73" s="15" t="s">
        <v>124</v>
      </c>
      <c r="C73" s="52">
        <v>482</v>
      </c>
      <c r="D73" s="52">
        <v>216</v>
      </c>
      <c r="E73" s="52">
        <v>76</v>
      </c>
      <c r="F73" s="52">
        <v>16</v>
      </c>
      <c r="G73" s="52">
        <v>51</v>
      </c>
      <c r="H73" s="52">
        <v>91</v>
      </c>
      <c r="I73" s="52">
        <v>64</v>
      </c>
      <c r="J73" s="52">
        <v>59</v>
      </c>
      <c r="K73" s="52">
        <v>1</v>
      </c>
      <c r="L73" s="47">
        <v>1055</v>
      </c>
      <c r="M73" s="48"/>
    </row>
    <row r="74" spans="1:13" ht="12.75" hidden="1" customHeight="1" outlineLevel="1" x14ac:dyDescent="0.2">
      <c r="A74" s="55"/>
      <c r="B74" s="55" t="s">
        <v>125</v>
      </c>
      <c r="C74" s="47">
        <v>4272</v>
      </c>
      <c r="D74" s="47">
        <v>1032</v>
      </c>
      <c r="E74" s="47">
        <v>1267</v>
      </c>
      <c r="F74" s="52">
        <v>412</v>
      </c>
      <c r="G74" s="52">
        <v>565</v>
      </c>
      <c r="H74" s="47">
        <v>1532</v>
      </c>
      <c r="I74" s="52">
        <v>632</v>
      </c>
      <c r="J74" s="52">
        <v>488</v>
      </c>
      <c r="K74" s="52">
        <v>845</v>
      </c>
      <c r="L74" s="47">
        <v>11044</v>
      </c>
      <c r="M74" s="48"/>
    </row>
    <row r="75" spans="1:13" hidden="1" outlineLevel="1" x14ac:dyDescent="0.2">
      <c r="A75" s="55"/>
      <c r="B75" s="55" t="s">
        <v>126</v>
      </c>
      <c r="C75" s="56" t="s">
        <v>122</v>
      </c>
      <c r="D75" s="52">
        <v>6</v>
      </c>
      <c r="E75" s="52">
        <v>1</v>
      </c>
      <c r="F75" s="56" t="s">
        <v>122</v>
      </c>
      <c r="G75" s="56" t="s">
        <v>122</v>
      </c>
      <c r="H75" s="56" t="s">
        <v>122</v>
      </c>
      <c r="I75" s="52">
        <v>0</v>
      </c>
      <c r="J75" s="52">
        <v>0</v>
      </c>
      <c r="K75" s="52">
        <v>0</v>
      </c>
      <c r="L75" s="52">
        <v>7</v>
      </c>
      <c r="M75" s="48"/>
    </row>
    <row r="76" spans="1:13" ht="15" hidden="1" outlineLevel="1" x14ac:dyDescent="0.2">
      <c r="A76" s="15"/>
      <c r="B76" s="15" t="s">
        <v>127</v>
      </c>
      <c r="C76" s="47">
        <v>3417</v>
      </c>
      <c r="D76" s="52">
        <v>747</v>
      </c>
      <c r="E76" s="47">
        <v>1365</v>
      </c>
      <c r="F76" s="52">
        <v>823</v>
      </c>
      <c r="G76" s="52">
        <v>498</v>
      </c>
      <c r="H76" s="47">
        <v>1392</v>
      </c>
      <c r="I76" s="47">
        <v>1057</v>
      </c>
      <c r="J76" s="52">
        <v>665</v>
      </c>
      <c r="K76" s="52">
        <v>665</v>
      </c>
      <c r="L76" s="47">
        <v>10629</v>
      </c>
      <c r="M76" s="48"/>
    </row>
    <row r="77" spans="1:13" hidden="1" outlineLevel="1" x14ac:dyDescent="0.2">
      <c r="A77" s="57"/>
      <c r="B77" s="57" t="s">
        <v>128</v>
      </c>
      <c r="C77" s="50">
        <v>8172</v>
      </c>
      <c r="D77" s="50">
        <v>2000</v>
      </c>
      <c r="E77" s="50">
        <v>2709</v>
      </c>
      <c r="F77" s="50">
        <v>1251</v>
      </c>
      <c r="G77" s="50">
        <v>1114</v>
      </c>
      <c r="H77" s="50">
        <v>3015</v>
      </c>
      <c r="I77" s="50">
        <v>1753</v>
      </c>
      <c r="J77" s="50">
        <v>1212</v>
      </c>
      <c r="K77" s="50">
        <v>1511</v>
      </c>
      <c r="L77" s="50">
        <v>22738</v>
      </c>
      <c r="M77" s="48"/>
    </row>
    <row r="78" spans="1:13" ht="15" hidden="1" outlineLevel="1" x14ac:dyDescent="0.2">
      <c r="A78" s="15"/>
      <c r="B78" s="15" t="s">
        <v>129</v>
      </c>
      <c r="C78" s="47">
        <v>25114</v>
      </c>
      <c r="D78" s="47">
        <v>2905</v>
      </c>
      <c r="E78" s="47">
        <v>3545</v>
      </c>
      <c r="F78" s="47">
        <v>1574</v>
      </c>
      <c r="G78" s="47">
        <v>1189</v>
      </c>
      <c r="H78" s="47">
        <v>3765</v>
      </c>
      <c r="I78" s="52">
        <v>664</v>
      </c>
      <c r="J78" s="52">
        <v>914</v>
      </c>
      <c r="K78" s="47">
        <v>1533</v>
      </c>
      <c r="L78" s="47">
        <v>41205</v>
      </c>
      <c r="M78" s="48"/>
    </row>
    <row r="79" spans="1:13" hidden="1" outlineLevel="1" x14ac:dyDescent="0.2">
      <c r="A79" s="57"/>
      <c r="B79" s="57" t="s">
        <v>116</v>
      </c>
      <c r="C79" s="50">
        <v>33287</v>
      </c>
      <c r="D79" s="50">
        <v>4905</v>
      </c>
      <c r="E79" s="50">
        <v>6255</v>
      </c>
      <c r="F79" s="50">
        <v>2825</v>
      </c>
      <c r="G79" s="50">
        <v>2303</v>
      </c>
      <c r="H79" s="50">
        <v>6780</v>
      </c>
      <c r="I79" s="50">
        <v>2417</v>
      </c>
      <c r="J79" s="50">
        <v>2126</v>
      </c>
      <c r="K79" s="50">
        <v>3044</v>
      </c>
      <c r="L79" s="50">
        <v>63942</v>
      </c>
      <c r="M79" s="48"/>
    </row>
    <row r="80" spans="1:13" collapsed="1" x14ac:dyDescent="0.2">
      <c r="A80" s="14"/>
      <c r="B80" s="144" t="s">
        <v>40</v>
      </c>
      <c r="C80" s="144"/>
      <c r="D80" s="144"/>
      <c r="E80" s="144"/>
      <c r="F80" s="144"/>
      <c r="G80" s="144"/>
      <c r="H80" s="144"/>
      <c r="I80" s="144"/>
      <c r="J80" s="144"/>
      <c r="K80" s="144"/>
      <c r="L80" s="144"/>
      <c r="M80" s="48"/>
    </row>
    <row r="81" spans="1:17" outlineLevel="1" x14ac:dyDescent="0.2">
      <c r="A81" s="55"/>
      <c r="B81" s="55" t="s">
        <v>121</v>
      </c>
      <c r="C81" s="52">
        <v>2</v>
      </c>
      <c r="D81" s="56" t="s">
        <v>122</v>
      </c>
      <c r="E81" s="52">
        <v>0</v>
      </c>
      <c r="F81" s="56" t="s">
        <v>122</v>
      </c>
      <c r="G81" s="56" t="s">
        <v>122</v>
      </c>
      <c r="H81" s="56" t="s">
        <v>122</v>
      </c>
      <c r="I81" s="56" t="s">
        <v>122</v>
      </c>
      <c r="J81" s="52">
        <v>0</v>
      </c>
      <c r="K81" s="52">
        <v>0</v>
      </c>
      <c r="L81" s="52">
        <v>3</v>
      </c>
      <c r="M81" s="48"/>
    </row>
    <row r="82" spans="1:17" ht="15" outlineLevel="1" x14ac:dyDescent="0.2">
      <c r="B82" s="15" t="s">
        <v>124</v>
      </c>
      <c r="C82" s="52">
        <v>716</v>
      </c>
      <c r="D82" s="52">
        <v>331</v>
      </c>
      <c r="E82" s="52">
        <v>131</v>
      </c>
      <c r="F82" s="52">
        <v>24</v>
      </c>
      <c r="G82" s="52">
        <v>53</v>
      </c>
      <c r="H82" s="52">
        <v>123</v>
      </c>
      <c r="I82" s="52">
        <v>73</v>
      </c>
      <c r="J82" s="52">
        <v>97</v>
      </c>
      <c r="K82" s="52">
        <v>97</v>
      </c>
      <c r="L82" s="47">
        <v>1645</v>
      </c>
      <c r="M82" s="48"/>
    </row>
    <row r="83" spans="1:17" outlineLevel="1" x14ac:dyDescent="0.2">
      <c r="B83" s="55" t="s">
        <v>125</v>
      </c>
      <c r="C83" s="47">
        <v>4388</v>
      </c>
      <c r="D83" s="47">
        <v>1088</v>
      </c>
      <c r="E83" s="47">
        <v>1352</v>
      </c>
      <c r="F83" s="52">
        <v>459</v>
      </c>
      <c r="G83" s="52">
        <v>578</v>
      </c>
      <c r="H83" s="47">
        <v>1620</v>
      </c>
      <c r="I83" s="52">
        <v>696</v>
      </c>
      <c r="J83" s="52">
        <v>512</v>
      </c>
      <c r="K83" s="52">
        <v>880</v>
      </c>
      <c r="L83" s="47">
        <v>11573</v>
      </c>
      <c r="M83" s="48"/>
    </row>
    <row r="84" spans="1:17" outlineLevel="1" x14ac:dyDescent="0.2">
      <c r="B84" s="55" t="s">
        <v>126</v>
      </c>
      <c r="C84" s="56" t="s">
        <v>122</v>
      </c>
      <c r="D84" s="52">
        <v>8</v>
      </c>
      <c r="E84" s="52">
        <v>2</v>
      </c>
      <c r="F84" s="52">
        <v>0</v>
      </c>
      <c r="G84" s="56" t="s">
        <v>122</v>
      </c>
      <c r="H84" s="52">
        <v>2</v>
      </c>
      <c r="I84" s="52">
        <v>0</v>
      </c>
      <c r="J84" s="52">
        <v>0</v>
      </c>
      <c r="K84" s="52">
        <v>0</v>
      </c>
      <c r="L84" s="52">
        <v>12</v>
      </c>
      <c r="M84" s="48"/>
    </row>
    <row r="85" spans="1:17" ht="15" outlineLevel="1" x14ac:dyDescent="0.2">
      <c r="B85" s="15" t="s">
        <v>127</v>
      </c>
      <c r="C85" s="47">
        <v>7117</v>
      </c>
      <c r="D85" s="52">
        <v>976</v>
      </c>
      <c r="E85" s="47">
        <v>1526</v>
      </c>
      <c r="F85" s="47">
        <v>1063</v>
      </c>
      <c r="G85" s="52">
        <v>626</v>
      </c>
      <c r="H85" s="47">
        <v>1446</v>
      </c>
      <c r="I85" s="47">
        <v>1232</v>
      </c>
      <c r="J85" s="52">
        <v>700</v>
      </c>
      <c r="K85" s="52">
        <v>763</v>
      </c>
      <c r="L85" s="47">
        <v>15450</v>
      </c>
      <c r="M85" s="48"/>
    </row>
    <row r="86" spans="1:17" outlineLevel="1" x14ac:dyDescent="0.2">
      <c r="B86" s="57" t="s">
        <v>128</v>
      </c>
      <c r="C86" s="50">
        <v>12224</v>
      </c>
      <c r="D86" s="50">
        <v>2403</v>
      </c>
      <c r="E86" s="50">
        <v>3011</v>
      </c>
      <c r="F86" s="50">
        <v>1546</v>
      </c>
      <c r="G86" s="50">
        <v>1257</v>
      </c>
      <c r="H86" s="50">
        <v>3191</v>
      </c>
      <c r="I86" s="50">
        <v>2001</v>
      </c>
      <c r="J86" s="50">
        <v>1309</v>
      </c>
      <c r="K86" s="50">
        <v>1739</v>
      </c>
      <c r="L86" s="50">
        <v>28683</v>
      </c>
      <c r="M86" s="48"/>
    </row>
    <row r="87" spans="1:17" ht="15" outlineLevel="1" x14ac:dyDescent="0.2">
      <c r="B87" s="15" t="s">
        <v>129</v>
      </c>
      <c r="C87" s="47">
        <v>27805</v>
      </c>
      <c r="D87" s="47">
        <v>3113</v>
      </c>
      <c r="E87" s="47">
        <v>3836</v>
      </c>
      <c r="F87" s="47">
        <v>1933</v>
      </c>
      <c r="G87" s="47">
        <v>1339</v>
      </c>
      <c r="H87" s="47">
        <v>3886</v>
      </c>
      <c r="I87" s="52">
        <v>679</v>
      </c>
      <c r="J87" s="52">
        <v>945</v>
      </c>
      <c r="K87" s="47">
        <v>1574</v>
      </c>
      <c r="L87" s="47">
        <v>45110</v>
      </c>
      <c r="M87" s="48"/>
    </row>
    <row r="88" spans="1:17" outlineLevel="1" x14ac:dyDescent="0.2">
      <c r="B88" s="57" t="s">
        <v>116</v>
      </c>
      <c r="C88" s="50">
        <v>40029</v>
      </c>
      <c r="D88" s="50">
        <v>5516</v>
      </c>
      <c r="E88" s="50">
        <v>6847</v>
      </c>
      <c r="F88" s="50">
        <v>3480</v>
      </c>
      <c r="G88" s="50">
        <v>2596</v>
      </c>
      <c r="H88" s="50">
        <v>7078</v>
      </c>
      <c r="I88" s="50">
        <v>2681</v>
      </c>
      <c r="J88" s="50">
        <v>2254</v>
      </c>
      <c r="K88" s="50">
        <v>3314</v>
      </c>
      <c r="L88" s="50">
        <v>73793</v>
      </c>
      <c r="M88" s="48"/>
    </row>
    <row r="89" spans="1:17" x14ac:dyDescent="0.2">
      <c r="B89" s="144" t="s">
        <v>238</v>
      </c>
      <c r="C89" s="144"/>
      <c r="D89" s="144"/>
      <c r="E89" s="144"/>
      <c r="F89" s="144"/>
      <c r="G89" s="144"/>
      <c r="H89" s="144"/>
      <c r="I89" s="144"/>
      <c r="J89" s="144"/>
      <c r="K89" s="144"/>
      <c r="L89" s="144"/>
      <c r="M89" s="48"/>
    </row>
    <row r="90" spans="1:17" outlineLevel="1" x14ac:dyDescent="0.2">
      <c r="B90" s="55" t="s">
        <v>121</v>
      </c>
      <c r="C90" s="52">
        <v>2.2999999999999998</v>
      </c>
      <c r="D90" s="108" t="s">
        <v>43</v>
      </c>
      <c r="E90" s="52">
        <v>0.223</v>
      </c>
      <c r="F90" s="56" t="s">
        <v>122</v>
      </c>
      <c r="G90" s="56" t="s">
        <v>122</v>
      </c>
      <c r="H90" s="56" t="s">
        <v>122</v>
      </c>
      <c r="I90" s="56" t="s">
        <v>122</v>
      </c>
      <c r="J90" s="52" t="s">
        <v>43</v>
      </c>
      <c r="K90" s="52" t="s">
        <v>43</v>
      </c>
      <c r="L90" s="98">
        <f>SUM(C90:K90)</f>
        <v>2.5229999999999997</v>
      </c>
      <c r="M90" s="48"/>
    </row>
    <row r="91" spans="1:17" ht="15" outlineLevel="1" x14ac:dyDescent="0.2">
      <c r="B91" s="15" t="s">
        <v>124</v>
      </c>
      <c r="C91" s="52">
        <v>840.26</v>
      </c>
      <c r="D91" s="52">
        <v>344.56099999999998</v>
      </c>
      <c r="E91" s="52">
        <v>152.529</v>
      </c>
      <c r="F91" s="52">
        <v>33.341000000000001</v>
      </c>
      <c r="G91" s="52">
        <v>69.519000000000005</v>
      </c>
      <c r="H91" s="52">
        <v>142.75299999999999</v>
      </c>
      <c r="I91" s="52">
        <v>64.646000000000001</v>
      </c>
      <c r="J91" s="52">
        <v>103.991</v>
      </c>
      <c r="K91" s="52">
        <v>102.354</v>
      </c>
      <c r="L91" s="96">
        <f t="shared" ref="L91:L96" si="14">SUM(C91:K91)</f>
        <v>1853.9539999999997</v>
      </c>
      <c r="M91" s="48"/>
    </row>
    <row r="92" spans="1:17" outlineLevel="1" x14ac:dyDescent="0.2">
      <c r="B92" s="55" t="s">
        <v>125</v>
      </c>
      <c r="C92" s="47">
        <v>5534.26</v>
      </c>
      <c r="D92" s="47">
        <v>1389.6780000000001</v>
      </c>
      <c r="E92" s="47">
        <v>1725.7840000000001</v>
      </c>
      <c r="F92" s="52">
        <v>589.44799999999998</v>
      </c>
      <c r="G92" s="52">
        <v>729.00599999999997</v>
      </c>
      <c r="H92" s="47">
        <v>2067.2040000000002</v>
      </c>
      <c r="I92" s="52">
        <v>888.85900000000004</v>
      </c>
      <c r="J92" s="111">
        <v>660.13699999999994</v>
      </c>
      <c r="K92" s="47">
        <v>1154.076</v>
      </c>
      <c r="L92" s="96">
        <f t="shared" si="14"/>
        <v>14738.452000000001</v>
      </c>
      <c r="M92" s="48"/>
    </row>
    <row r="93" spans="1:17" outlineLevel="1" x14ac:dyDescent="0.2">
      <c r="B93" s="55" t="s">
        <v>126</v>
      </c>
      <c r="C93" s="56" t="s">
        <v>122</v>
      </c>
      <c r="D93" s="47">
        <v>11.784000000000001</v>
      </c>
      <c r="E93" s="52">
        <v>2.62</v>
      </c>
      <c r="F93" s="52">
        <v>9.2999999999999999E-2</v>
      </c>
      <c r="G93" s="56" t="s">
        <v>122</v>
      </c>
      <c r="H93" s="52">
        <v>0.96</v>
      </c>
      <c r="I93" s="52">
        <v>0.307</v>
      </c>
      <c r="J93" s="52">
        <v>0.1</v>
      </c>
      <c r="K93" s="52">
        <v>0.85199999999999998</v>
      </c>
      <c r="L93" s="98">
        <f t="shared" si="14"/>
        <v>16.716000000000001</v>
      </c>
      <c r="M93" s="48"/>
    </row>
    <row r="94" spans="1:17" ht="15" outlineLevel="1" x14ac:dyDescent="0.2">
      <c r="B94" s="15" t="s">
        <v>127</v>
      </c>
      <c r="C94" s="47">
        <v>11277.266</v>
      </c>
      <c r="D94" s="52">
        <v>823.90499999999997</v>
      </c>
      <c r="E94" s="47">
        <v>2238.741</v>
      </c>
      <c r="F94" s="47">
        <v>1558.635</v>
      </c>
      <c r="G94" s="47">
        <v>1176.9690000000001</v>
      </c>
      <c r="H94" s="47">
        <v>4315.5720000000001</v>
      </c>
      <c r="I94" s="47">
        <v>1743.0889999999999</v>
      </c>
      <c r="J94" s="52">
        <v>775.346</v>
      </c>
      <c r="K94" s="96">
        <v>1613.9190000000001</v>
      </c>
      <c r="L94" s="96">
        <f>SUM(C94:K94)</f>
        <v>25523.442000000003</v>
      </c>
      <c r="M94" s="48"/>
    </row>
    <row r="95" spans="1:17" outlineLevel="1" x14ac:dyDescent="0.2">
      <c r="B95" s="57" t="s">
        <v>128</v>
      </c>
      <c r="C95" s="97">
        <f>SUM(C90:C94)</f>
        <v>17654.085999999999</v>
      </c>
      <c r="D95" s="97">
        <f>SUM(D90:D94)</f>
        <v>2569.9279999999999</v>
      </c>
      <c r="E95" s="97">
        <f t="shared" ref="E95:K95" si="15">SUM(E90:E94)</f>
        <v>4119.8969999999999</v>
      </c>
      <c r="F95" s="97">
        <f t="shared" si="15"/>
        <v>2181.5169999999998</v>
      </c>
      <c r="G95" s="97">
        <f>SUM(G90:G94)</f>
        <v>1975.4940000000001</v>
      </c>
      <c r="H95" s="97">
        <f>SUM(H90:H94)</f>
        <v>6526.4890000000005</v>
      </c>
      <c r="I95" s="97">
        <f t="shared" si="15"/>
        <v>2696.9009999999998</v>
      </c>
      <c r="J95" s="97">
        <f t="shared" si="15"/>
        <v>1539.5740000000001</v>
      </c>
      <c r="K95" s="97">
        <f t="shared" si="15"/>
        <v>2871.201</v>
      </c>
      <c r="L95" s="97">
        <f t="shared" si="14"/>
        <v>42135.087</v>
      </c>
      <c r="M95" s="48"/>
      <c r="Q95" s="99"/>
    </row>
    <row r="96" spans="1:17" ht="15" outlineLevel="1" x14ac:dyDescent="0.2">
      <c r="B96" s="15" t="s">
        <v>129</v>
      </c>
      <c r="C96" s="96">
        <f>5260.01+20372.48</f>
        <v>25632.489999999998</v>
      </c>
      <c r="D96" s="96">
        <f>2123.898+998.528</f>
        <v>3122.4260000000004</v>
      </c>
      <c r="E96" s="96">
        <f>2940.451+986.251</f>
        <v>3926.7020000000002</v>
      </c>
      <c r="F96" s="96">
        <f>507.526+1689.239</f>
        <v>2196.7649999999999</v>
      </c>
      <c r="G96" s="96">
        <f>507.524+878.991</f>
        <v>1386.5149999999999</v>
      </c>
      <c r="H96" s="96">
        <f>905.03+2709.907</f>
        <v>3614.9369999999999</v>
      </c>
      <c r="I96" s="98">
        <f>546.169+270.919</f>
        <v>817.08799999999997</v>
      </c>
      <c r="J96" s="96">
        <f>547.919+530.416</f>
        <v>1078.335</v>
      </c>
      <c r="K96" s="96">
        <f>547.922+1243.965</f>
        <v>1791.8869999999999</v>
      </c>
      <c r="L96" s="96">
        <f t="shared" si="14"/>
        <v>43567.145000000004</v>
      </c>
      <c r="M96" s="48"/>
    </row>
    <row r="97" spans="2:13" outlineLevel="1" x14ac:dyDescent="0.2">
      <c r="B97" s="57" t="s">
        <v>116</v>
      </c>
      <c r="C97" s="97">
        <f>SUM(C95:C96)</f>
        <v>43286.576000000001</v>
      </c>
      <c r="D97" s="97">
        <f t="shared" ref="D97:K97" si="16">SUM(D95:D96)</f>
        <v>5692.3540000000003</v>
      </c>
      <c r="E97" s="97">
        <f t="shared" si="16"/>
        <v>8046.5990000000002</v>
      </c>
      <c r="F97" s="97">
        <f t="shared" si="16"/>
        <v>4378.2819999999992</v>
      </c>
      <c r="G97" s="97">
        <f t="shared" si="16"/>
        <v>3362.009</v>
      </c>
      <c r="H97" s="97">
        <f t="shared" si="16"/>
        <v>10141.425999999999</v>
      </c>
      <c r="I97" s="97">
        <f t="shared" si="16"/>
        <v>3513.9889999999996</v>
      </c>
      <c r="J97" s="97">
        <f t="shared" si="16"/>
        <v>2617.9090000000001</v>
      </c>
      <c r="K97" s="97">
        <f t="shared" si="16"/>
        <v>4663.0879999999997</v>
      </c>
      <c r="L97" s="97">
        <f>SUM(C97:K97)</f>
        <v>85702.232000000004</v>
      </c>
      <c r="M97" s="48"/>
    </row>
    <row r="98" spans="2:13" x14ac:dyDescent="0.2">
      <c r="B98" s="144" t="s">
        <v>293</v>
      </c>
      <c r="C98" s="144"/>
      <c r="D98" s="144"/>
      <c r="E98" s="144"/>
      <c r="F98" s="144"/>
      <c r="G98" s="144"/>
      <c r="H98" s="144"/>
      <c r="I98" s="144"/>
      <c r="J98" s="144"/>
      <c r="K98" s="144"/>
      <c r="L98" s="144"/>
    </row>
    <row r="99" spans="2:13" outlineLevel="1" x14ac:dyDescent="0.2">
      <c r="B99" s="14" t="s">
        <v>121</v>
      </c>
      <c r="C99" s="47">
        <f>1732/1000</f>
        <v>1.732</v>
      </c>
      <c r="D99" s="108" t="s">
        <v>43</v>
      </c>
      <c r="E99" s="47">
        <f>495/1000</f>
        <v>0.495</v>
      </c>
      <c r="F99" s="108" t="s">
        <v>43</v>
      </c>
      <c r="G99" s="108" t="s">
        <v>43</v>
      </c>
      <c r="H99" s="47">
        <f>1268/1000</f>
        <v>1.268</v>
      </c>
      <c r="I99" s="52">
        <f>194/1000</f>
        <v>0.19400000000000001</v>
      </c>
      <c r="J99" s="108" t="s">
        <v>43</v>
      </c>
      <c r="K99" s="52">
        <f>890/1000</f>
        <v>0.89</v>
      </c>
      <c r="L99" s="96">
        <f>SUM(C99:K99)</f>
        <v>4.5789999999999997</v>
      </c>
      <c r="M99" s="15"/>
    </row>
    <row r="100" spans="2:13" ht="15" outlineLevel="1" x14ac:dyDescent="0.2">
      <c r="B100" s="14" t="s">
        <v>124</v>
      </c>
      <c r="C100" s="47">
        <v>364.19600000000003</v>
      </c>
      <c r="D100" s="47">
        <v>251.55799999999999</v>
      </c>
      <c r="E100" s="47">
        <v>85.040999999999997</v>
      </c>
      <c r="F100" s="47">
        <v>43.944000000000003</v>
      </c>
      <c r="G100" s="47">
        <v>76.561999999999998</v>
      </c>
      <c r="H100" s="47">
        <v>123.46299999999999</v>
      </c>
      <c r="I100" s="47">
        <v>49.5</v>
      </c>
      <c r="J100" s="47">
        <v>59.368000000000002</v>
      </c>
      <c r="K100" s="47">
        <v>60.167999999999999</v>
      </c>
      <c r="L100" s="96">
        <f t="shared" ref="L100:L101" si="17">SUM(C100:K100)</f>
        <v>1113.8</v>
      </c>
    </row>
    <row r="101" spans="2:13" outlineLevel="1" x14ac:dyDescent="0.2">
      <c r="B101" s="14" t="s">
        <v>125</v>
      </c>
      <c r="C101" s="47">
        <v>4969.0429999999997</v>
      </c>
      <c r="D101" s="47">
        <v>1282.336</v>
      </c>
      <c r="E101" s="47">
        <v>1584.961</v>
      </c>
      <c r="F101" s="47">
        <v>581.60199999999998</v>
      </c>
      <c r="G101" s="52">
        <v>660.22299999999996</v>
      </c>
      <c r="H101" s="47">
        <v>1916.1</v>
      </c>
      <c r="I101" s="47">
        <v>823.77700000000004</v>
      </c>
      <c r="J101" s="52">
        <v>624.15300000000002</v>
      </c>
      <c r="K101" s="47">
        <v>1059.24</v>
      </c>
      <c r="L101" s="96">
        <f t="shared" si="17"/>
        <v>13501.435000000001</v>
      </c>
    </row>
    <row r="102" spans="2:13" outlineLevel="1" x14ac:dyDescent="0.2">
      <c r="B102" s="14" t="s">
        <v>126</v>
      </c>
      <c r="C102" s="108" t="s">
        <v>43</v>
      </c>
      <c r="D102" s="47">
        <v>9.7479999999999993</v>
      </c>
      <c r="E102" s="47">
        <v>2.899</v>
      </c>
      <c r="F102" s="108" t="s">
        <v>43</v>
      </c>
      <c r="G102" s="108" t="s">
        <v>43</v>
      </c>
      <c r="H102" s="108" t="s">
        <v>43</v>
      </c>
      <c r="I102" s="47">
        <v>5.1999999999999998E-2</v>
      </c>
      <c r="J102" s="47">
        <v>0.05</v>
      </c>
      <c r="K102" s="47">
        <v>0.58899999999999997</v>
      </c>
      <c r="L102" s="96">
        <f>SUM(C102:K102)</f>
        <v>13.337999999999999</v>
      </c>
    </row>
    <row r="103" spans="2:13" ht="15" outlineLevel="1" x14ac:dyDescent="0.2">
      <c r="B103" s="14" t="s">
        <v>127</v>
      </c>
      <c r="C103" s="47">
        <v>8750.9150000000009</v>
      </c>
      <c r="D103" s="47">
        <v>996.44799999999998</v>
      </c>
      <c r="E103" s="47">
        <v>2218.8440000000001</v>
      </c>
      <c r="F103" s="47">
        <v>1265.4480000000001</v>
      </c>
      <c r="G103" s="47">
        <v>793.03599999999994</v>
      </c>
      <c r="H103" s="47">
        <v>2923.93</v>
      </c>
      <c r="I103" s="47">
        <v>1735.9760000000001</v>
      </c>
      <c r="J103" s="47">
        <v>714.32</v>
      </c>
      <c r="K103" s="47">
        <v>1512.39</v>
      </c>
      <c r="L103" s="96">
        <f>SUM(C103:K103)</f>
        <v>20911.307000000001</v>
      </c>
    </row>
    <row r="104" spans="2:13" outlineLevel="1" x14ac:dyDescent="0.2">
      <c r="B104" s="14" t="s">
        <v>128</v>
      </c>
      <c r="C104" s="97">
        <f>SUM(C99:C103)</f>
        <v>14085.886</v>
      </c>
      <c r="D104" s="97">
        <f>SUM(D99:D103)</f>
        <v>2540.09</v>
      </c>
      <c r="E104" s="97">
        <f t="shared" ref="E104:J104" si="18">SUM(E99:E103)</f>
        <v>3892.24</v>
      </c>
      <c r="F104" s="97">
        <f t="shared" si="18"/>
        <v>1890.9940000000001</v>
      </c>
      <c r="G104" s="97">
        <f>SUM(G99:G103)</f>
        <v>1529.8209999999999</v>
      </c>
      <c r="H104" s="97">
        <f t="shared" si="18"/>
        <v>4964.7609999999995</v>
      </c>
      <c r="I104" s="97">
        <f t="shared" si="18"/>
        <v>2609.4990000000003</v>
      </c>
      <c r="J104" s="97">
        <f t="shared" si="18"/>
        <v>1397.8910000000001</v>
      </c>
      <c r="K104" s="97">
        <f>SUM(K99:K103)</f>
        <v>2633.277</v>
      </c>
      <c r="L104" s="97">
        <f>SUM(C104:K104)</f>
        <v>35544.459000000003</v>
      </c>
    </row>
    <row r="105" spans="2:13" ht="15" outlineLevel="1" x14ac:dyDescent="0.2">
      <c r="B105" s="14" t="s">
        <v>129</v>
      </c>
      <c r="C105" s="47">
        <f>6777.818+21550.241</f>
        <v>28328.059000000001</v>
      </c>
      <c r="D105" s="47">
        <f>1258.564+2513.999</f>
        <v>3772.5630000000001</v>
      </c>
      <c r="E105" s="47">
        <f>1270.84+3450.746</f>
        <v>4721.5860000000002</v>
      </c>
      <c r="F105" s="47">
        <f>706.023+1829.178</f>
        <v>2535.201</v>
      </c>
      <c r="G105" s="47">
        <f>706.023+853.954</f>
        <v>1559.9769999999999</v>
      </c>
      <c r="H105" s="47">
        <f>1254.115+2912.654</f>
        <v>4166.7690000000002</v>
      </c>
      <c r="I105" s="47">
        <f>653.409+296.9</f>
        <v>950.30899999999997</v>
      </c>
      <c r="J105" s="47">
        <f>724.87+603.142</f>
        <v>1328.0120000000002</v>
      </c>
      <c r="K105" s="47">
        <f>666.069+1112.475</f>
        <v>1778.5439999999999</v>
      </c>
      <c r="L105" s="96">
        <f t="shared" ref="L105" si="19">SUM(C105:K105)</f>
        <v>49141.020000000011</v>
      </c>
    </row>
    <row r="106" spans="2:13" outlineLevel="1" x14ac:dyDescent="0.2">
      <c r="B106" s="14" t="s">
        <v>116</v>
      </c>
      <c r="C106" s="97">
        <f>C104+C105</f>
        <v>42413.945</v>
      </c>
      <c r="D106" s="97">
        <f t="shared" ref="D106:J106" si="20">D104+D105</f>
        <v>6312.6530000000002</v>
      </c>
      <c r="E106" s="97">
        <f t="shared" si="20"/>
        <v>8613.8260000000009</v>
      </c>
      <c r="F106" s="97">
        <f t="shared" si="20"/>
        <v>4426.1949999999997</v>
      </c>
      <c r="G106" s="97">
        <f>G104+G105</f>
        <v>3089.7979999999998</v>
      </c>
      <c r="H106" s="97">
        <f t="shared" si="20"/>
        <v>9131.5299999999988</v>
      </c>
      <c r="I106" s="97">
        <f>I104+I105</f>
        <v>3559.808</v>
      </c>
      <c r="J106" s="97">
        <f t="shared" si="20"/>
        <v>2725.9030000000002</v>
      </c>
      <c r="K106" s="97">
        <f>K104+K105</f>
        <v>4411.8209999999999</v>
      </c>
      <c r="L106" s="97">
        <f>L104+L105</f>
        <v>84685.479000000021</v>
      </c>
    </row>
    <row r="107" spans="2:13" ht="15" x14ac:dyDescent="0.2">
      <c r="B107" s="144" t="s">
        <v>294</v>
      </c>
      <c r="C107" s="144"/>
      <c r="D107" s="144"/>
      <c r="E107" s="144"/>
      <c r="F107" s="144"/>
      <c r="G107" s="144"/>
      <c r="H107" s="144"/>
      <c r="I107" s="144"/>
      <c r="J107" s="144"/>
      <c r="K107" s="144"/>
      <c r="L107" s="144"/>
    </row>
    <row r="108" spans="2:13" outlineLevel="1" x14ac:dyDescent="0.2">
      <c r="B108" s="126" t="s">
        <v>295</v>
      </c>
      <c r="C108" s="47">
        <v>1.7989999999999999</v>
      </c>
      <c r="D108" s="108" t="s">
        <v>43</v>
      </c>
      <c r="E108" s="47">
        <v>7.0000000000000001E-3</v>
      </c>
      <c r="F108" s="108" t="s">
        <v>43</v>
      </c>
      <c r="G108" s="108" t="s">
        <v>43</v>
      </c>
      <c r="H108" s="47">
        <v>1.145</v>
      </c>
      <c r="I108" s="52">
        <v>0.12</v>
      </c>
      <c r="J108" s="108" t="s">
        <v>43</v>
      </c>
      <c r="K108" s="52">
        <v>0.41499999999999998</v>
      </c>
      <c r="L108" s="96">
        <f>SUM(C108:K108)</f>
        <v>3.4859999999999998</v>
      </c>
      <c r="M108" s="15"/>
    </row>
    <row r="109" spans="2:13" ht="15" outlineLevel="1" x14ac:dyDescent="0.2">
      <c r="B109" s="14" t="s">
        <v>124</v>
      </c>
      <c r="C109" s="47">
        <v>1028.425</v>
      </c>
      <c r="D109" s="47">
        <v>584.87099999999998</v>
      </c>
      <c r="E109" s="47">
        <v>213.22200000000001</v>
      </c>
      <c r="F109" s="47">
        <v>44.521000000000001</v>
      </c>
      <c r="G109" s="47">
        <v>100.79</v>
      </c>
      <c r="H109" s="47">
        <v>244.74799999999999</v>
      </c>
      <c r="I109" s="47">
        <v>90.474000000000004</v>
      </c>
      <c r="J109" s="47">
        <v>168.69</v>
      </c>
      <c r="K109" s="47">
        <v>154.26</v>
      </c>
      <c r="L109" s="96">
        <f t="shared" ref="L109:L113" si="21">SUM(C109:K109)</f>
        <v>2630.0010000000002</v>
      </c>
    </row>
    <row r="110" spans="2:13" outlineLevel="1" x14ac:dyDescent="0.2">
      <c r="B110" s="14" t="s">
        <v>125</v>
      </c>
      <c r="C110" s="47">
        <v>5721.9219999999996</v>
      </c>
      <c r="D110" s="47">
        <v>1442.799</v>
      </c>
      <c r="E110" s="47">
        <v>1870.299</v>
      </c>
      <c r="F110" s="47">
        <v>685.39599999999996</v>
      </c>
      <c r="G110" s="52">
        <v>827.80600000000004</v>
      </c>
      <c r="H110" s="47">
        <v>2169.1970000000001</v>
      </c>
      <c r="I110" s="47">
        <v>956.97199999999998</v>
      </c>
      <c r="J110" s="52">
        <v>712.60599999999999</v>
      </c>
      <c r="K110" s="47">
        <v>1198.4459999999999</v>
      </c>
      <c r="L110" s="96">
        <f t="shared" si="21"/>
        <v>15585.443000000001</v>
      </c>
    </row>
    <row r="111" spans="2:13" outlineLevel="1" x14ac:dyDescent="0.2">
      <c r="B111" s="14" t="s">
        <v>126</v>
      </c>
      <c r="C111" s="108" t="s">
        <v>43</v>
      </c>
      <c r="D111" s="47">
        <v>-6.2E-2</v>
      </c>
      <c r="E111" s="47">
        <v>6.9619999999999997</v>
      </c>
      <c r="F111" s="108" t="s">
        <v>43</v>
      </c>
      <c r="G111" s="108" t="s">
        <v>43</v>
      </c>
      <c r="H111" s="47">
        <v>5.673</v>
      </c>
      <c r="I111" s="47">
        <v>1E-3</v>
      </c>
      <c r="J111" s="47">
        <v>0.121</v>
      </c>
      <c r="K111" s="47">
        <v>0.30399999999999999</v>
      </c>
      <c r="L111" s="96">
        <f t="shared" si="21"/>
        <v>12.999000000000001</v>
      </c>
    </row>
    <row r="112" spans="2:13" ht="15" outlineLevel="1" x14ac:dyDescent="0.2">
      <c r="B112" s="14" t="s">
        <v>127</v>
      </c>
      <c r="C112" s="47">
        <v>11334.826999999999</v>
      </c>
      <c r="D112" s="47">
        <v>1582.479</v>
      </c>
      <c r="E112" s="47">
        <v>3742.7159999999999</v>
      </c>
      <c r="F112" s="47">
        <v>1572.3050000000001</v>
      </c>
      <c r="G112" s="47">
        <v>1362.8030000000001</v>
      </c>
      <c r="H112" s="47">
        <v>4459.0330000000004</v>
      </c>
      <c r="I112" s="47">
        <v>2273.2130000000002</v>
      </c>
      <c r="J112" s="47">
        <v>1413.0350000000001</v>
      </c>
      <c r="K112" s="47">
        <v>2087.3139999999999</v>
      </c>
      <c r="L112" s="96">
        <f t="shared" si="21"/>
        <v>29827.724999999995</v>
      </c>
    </row>
    <row r="113" spans="1:12" outlineLevel="1" x14ac:dyDescent="0.2">
      <c r="B113" s="14" t="s">
        <v>128</v>
      </c>
      <c r="C113" s="97">
        <f>SUM(C108:C112)</f>
        <v>18086.972999999998</v>
      </c>
      <c r="D113" s="97">
        <f t="shared" ref="D113:K113" si="22">SUM(D108:D112)</f>
        <v>3610.0870000000004</v>
      </c>
      <c r="E113" s="97">
        <f>SUM(E108:E112)</f>
        <v>5833.2060000000001</v>
      </c>
      <c r="F113" s="97">
        <f t="shared" si="22"/>
        <v>2302.2219999999998</v>
      </c>
      <c r="G113" s="97">
        <f t="shared" si="22"/>
        <v>2291.3990000000003</v>
      </c>
      <c r="H113" s="97">
        <f>SUM(H108:H112)</f>
        <v>6879.7960000000003</v>
      </c>
      <c r="I113" s="97">
        <f t="shared" si="22"/>
        <v>3320.78</v>
      </c>
      <c r="J113" s="97">
        <f t="shared" si="22"/>
        <v>2294.4520000000002</v>
      </c>
      <c r="K113" s="97">
        <f t="shared" si="22"/>
        <v>3440.7389999999996</v>
      </c>
      <c r="L113" s="97">
        <f t="shared" si="21"/>
        <v>48059.653999999995</v>
      </c>
    </row>
    <row r="114" spans="1:12" ht="15" outlineLevel="1" x14ac:dyDescent="0.2">
      <c r="B114" s="14" t="s">
        <v>129</v>
      </c>
      <c r="C114" s="47">
        <f>10577.365+32032.978</f>
        <v>42610.343000000001</v>
      </c>
      <c r="D114" s="47">
        <f>1983.256+3614.727</f>
        <v>5597.9830000000002</v>
      </c>
      <c r="E114" s="47">
        <f>1983.256+5068.897</f>
        <v>7052.1530000000002</v>
      </c>
      <c r="F114" s="47">
        <f>1101.809+2440.32</f>
        <v>3542.1289999999999</v>
      </c>
      <c r="G114" s="47">
        <f>1102.2+1225.835</f>
        <v>2328.0349999999999</v>
      </c>
      <c r="H114" s="47">
        <f>1982.958+4090.167</f>
        <v>6073.125</v>
      </c>
      <c r="I114" s="47">
        <f>1101.808+425.157</f>
        <v>1526.9649999999999</v>
      </c>
      <c r="J114" s="47">
        <f>1101.809+961.491</f>
        <v>2063.3000000000002</v>
      </c>
      <c r="K114" s="47">
        <f>1102.2+2002.368</f>
        <v>3104.5680000000002</v>
      </c>
      <c r="L114" s="96">
        <v>73898.600999999995</v>
      </c>
    </row>
    <row r="115" spans="1:12" outlineLevel="1" x14ac:dyDescent="0.2">
      <c r="B115" s="58" t="s">
        <v>116</v>
      </c>
      <c r="C115" s="109">
        <f>C113+C114</f>
        <v>60697.315999999999</v>
      </c>
      <c r="D115" s="109">
        <f>D113+D114</f>
        <v>9208.07</v>
      </c>
      <c r="E115" s="109">
        <f t="shared" ref="E115:K115" si="23">E113+E114</f>
        <v>12885.359</v>
      </c>
      <c r="F115" s="109">
        <f t="shared" si="23"/>
        <v>5844.3509999999997</v>
      </c>
      <c r="G115" s="109">
        <f t="shared" si="23"/>
        <v>4619.4340000000002</v>
      </c>
      <c r="H115" s="109">
        <f t="shared" si="23"/>
        <v>12952.921</v>
      </c>
      <c r="I115" s="109">
        <f t="shared" si="23"/>
        <v>4847.7449999999999</v>
      </c>
      <c r="J115" s="109">
        <f t="shared" si="23"/>
        <v>4357.7520000000004</v>
      </c>
      <c r="K115" s="109">
        <f t="shared" si="23"/>
        <v>6545.3069999999998</v>
      </c>
      <c r="L115" s="109">
        <f>L113+L114</f>
        <v>121958.25499999999</v>
      </c>
    </row>
    <row r="118" spans="1:12" x14ac:dyDescent="0.2">
      <c r="A118" s="60" t="s">
        <v>46</v>
      </c>
      <c r="B118" s="14" t="s">
        <v>208</v>
      </c>
      <c r="C118" s="15"/>
      <c r="D118" s="15"/>
      <c r="E118" s="15"/>
      <c r="F118" s="15"/>
      <c r="G118" s="15"/>
      <c r="H118" s="15"/>
    </row>
    <row r="119" spans="1:12" x14ac:dyDescent="0.2">
      <c r="A119" s="11" t="s">
        <v>47</v>
      </c>
      <c r="B119" s="14" t="s">
        <v>209</v>
      </c>
    </row>
    <row r="120" spans="1:12" x14ac:dyDescent="0.2">
      <c r="A120" s="11" t="s">
        <v>48</v>
      </c>
      <c r="B120" s="14" t="s">
        <v>55</v>
      </c>
    </row>
    <row r="121" spans="1:12" x14ac:dyDescent="0.2">
      <c r="A121" s="11" t="s">
        <v>49</v>
      </c>
      <c r="B121" s="14" t="s">
        <v>210</v>
      </c>
    </row>
    <row r="122" spans="1:12" x14ac:dyDescent="0.2">
      <c r="A122" s="11" t="s">
        <v>50</v>
      </c>
      <c r="B122" s="14" t="s">
        <v>211</v>
      </c>
    </row>
    <row r="123" spans="1:12" x14ac:dyDescent="0.2">
      <c r="A123" s="11" t="s">
        <v>51</v>
      </c>
      <c r="B123" s="14" t="s">
        <v>212</v>
      </c>
    </row>
    <row r="124" spans="1:12" x14ac:dyDescent="0.2">
      <c r="A124" s="11" t="s">
        <v>15</v>
      </c>
    </row>
    <row r="125" spans="1:12" x14ac:dyDescent="0.2">
      <c r="A125" s="14"/>
    </row>
    <row r="126" spans="1:12" x14ac:dyDescent="0.2">
      <c r="A126" s="39" t="s">
        <v>59</v>
      </c>
    </row>
    <row r="127" spans="1:12" x14ac:dyDescent="0.2">
      <c r="A127" s="72" t="s">
        <v>297</v>
      </c>
    </row>
  </sheetData>
  <mergeCells count="14">
    <mergeCell ref="B107:L107"/>
    <mergeCell ref="B33:L33"/>
    <mergeCell ref="B62:L62"/>
    <mergeCell ref="B2:L2"/>
    <mergeCell ref="B3:L3"/>
    <mergeCell ref="B6:L6"/>
    <mergeCell ref="B15:L15"/>
    <mergeCell ref="B24:L24"/>
    <mergeCell ref="B51:L51"/>
    <mergeCell ref="B71:L71"/>
    <mergeCell ref="B80:L80"/>
    <mergeCell ref="B89:L89"/>
    <mergeCell ref="B98:L98"/>
    <mergeCell ref="B42:L42"/>
  </mergeCells>
  <pageMargins left="0.7" right="0.7" top="0.75" bottom="0.75" header="0.3" footer="0.3"/>
  <pageSetup paperSize="8" orientation="landscape" r:id="rId1"/>
  <headerFooter>
    <oddHeader>&amp;L&amp;"Calibri"&amp;10&amp;K000000 [Limited Sharing]&amp;1#_x000D_</oddHeader>
  </headerFooter>
  <ignoredErrors>
    <ignoredError sqref="C99 E99 H99:I99 K99 C105:K105 D106:F106 E115:L115 C115 C114:L114 D115 J106 H10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Table 5.1</vt:lpstr>
      <vt:lpstr>Table 5.2 </vt:lpstr>
      <vt:lpstr>Table 5.3</vt:lpstr>
      <vt:lpstr>Table 5.4 </vt:lpstr>
      <vt:lpstr>Table 5.5 </vt:lpstr>
      <vt:lpstr>Table 5.6</vt:lpstr>
      <vt:lpstr>Table 5.7</vt:lpstr>
      <vt:lpstr>Table 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2023-12-08T04:27:20Z</cp:lastPrinted>
  <dcterms:created xsi:type="dcterms:W3CDTF">2023-11-27T10:37:04Z</dcterms:created>
  <dcterms:modified xsi:type="dcterms:W3CDTF">2026-08-18T10:35:25Z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2023-11-27T00:00:00Z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2024-01-10T10:38:53Z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01fec31b-ca78-4dc8-97a0-9d3850c9b111</vt:lpwstr>
  </property>
  <property fmtid="{D5CDD505-2E9C-101B-9397-08002B2CF9AE}" pid="12" name="MSIP_Label_83c4ab6a-b8f9-4a41-a9e3-9d9b3c522aed_ContentBits">
    <vt:lpwstr>1</vt:lpwstr>
  </property>
</Properties>
</file>