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8\"/>
    </mc:Choice>
  </mc:AlternateContent>
  <xr:revisionPtr revIDLastSave="0" documentId="13_ncr:1_{C18315EA-6BC0-4497-8519-05CCAECBD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8.3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1" l="1"/>
  <c r="J43" i="11"/>
  <c r="I43" i="11"/>
  <c r="H43" i="11"/>
  <c r="G43" i="11"/>
  <c r="F43" i="11"/>
  <c r="E43" i="11"/>
  <c r="D43" i="11"/>
  <c r="E58" i="11"/>
  <c r="F58" i="11"/>
  <c r="G58" i="11"/>
  <c r="H58" i="11"/>
  <c r="I58" i="11"/>
  <c r="J58" i="11"/>
  <c r="E59" i="11"/>
  <c r="F59" i="11"/>
  <c r="G59" i="11"/>
  <c r="H59" i="11"/>
  <c r="I59" i="11"/>
  <c r="J59" i="11"/>
  <c r="C59" i="11"/>
  <c r="C58" i="11"/>
  <c r="J57" i="11"/>
  <c r="I57" i="11"/>
  <c r="H57" i="11"/>
  <c r="G57" i="11"/>
  <c r="F57" i="11"/>
  <c r="E57" i="11"/>
  <c r="C57" i="11"/>
  <c r="J54" i="11"/>
  <c r="I54" i="11"/>
  <c r="H54" i="11"/>
  <c r="G54" i="11"/>
  <c r="F54" i="11"/>
  <c r="E54" i="11"/>
  <c r="C54" i="11"/>
  <c r="J7" i="11"/>
  <c r="I7" i="11"/>
  <c r="H7" i="11"/>
  <c r="G7" i="11"/>
  <c r="F7" i="11"/>
  <c r="E7" i="11"/>
  <c r="D7" i="11"/>
  <c r="C7" i="11"/>
</calcChain>
</file>

<file path=xl/sharedStrings.xml><?xml version="1.0" encoding="utf-8"?>
<sst xmlns="http://schemas.openxmlformats.org/spreadsheetml/2006/main" count="166" uniqueCount="97">
  <si>
    <t>Indicator</t>
  </si>
  <si>
    <t>Sri Lanka</t>
  </si>
  <si>
    <t>Afghanistan</t>
  </si>
  <si>
    <t>Bangladesh</t>
  </si>
  <si>
    <t>Bhutan</t>
  </si>
  <si>
    <t>India</t>
  </si>
  <si>
    <t>Maldives</t>
  </si>
  <si>
    <t>Nepal</t>
  </si>
  <si>
    <t>Pakistan</t>
  </si>
  <si>
    <t>n.a.</t>
  </si>
  <si>
    <t>n.a. - not available</t>
  </si>
  <si>
    <t>Exports, USD mn</t>
  </si>
  <si>
    <t>(-16.1)</t>
  </si>
  <si>
    <t>(-10.1)</t>
  </si>
  <si>
    <t>(-18.6)</t>
  </si>
  <si>
    <t>(-7.6)</t>
  </si>
  <si>
    <t>(-4.3)</t>
  </si>
  <si>
    <t>Imports, USD mn</t>
  </si>
  <si>
    <t>(-19.6)</t>
  </si>
  <si>
    <t>(-3.5)</t>
  </si>
  <si>
    <t>(-8.2)</t>
  </si>
  <si>
    <t>(-13.9)</t>
  </si>
  <si>
    <t>(-17.5)</t>
  </si>
  <si>
    <t>(-19.7)</t>
  </si>
  <si>
    <t>(-12.8)</t>
  </si>
  <si>
    <t>Export / Import Ratio</t>
  </si>
  <si>
    <t>External Trade and Finance Indicators : SAARC Countries</t>
  </si>
  <si>
    <t>Current A/c Balance, USD mn</t>
  </si>
  <si>
    <t>Total International Reserves Minus Gold, USD mn</t>
  </si>
  <si>
    <t>External Debt, USD mn</t>
  </si>
  <si>
    <t>External Debt Service /Exports Ratio, %</t>
  </si>
  <si>
    <t>Year 2020</t>
  </si>
  <si>
    <t>Year 2021</t>
  </si>
  <si>
    <t>Year 2022</t>
  </si>
  <si>
    <t>(-1.2)</t>
  </si>
  <si>
    <t>(24.9)</t>
  </si>
  <si>
    <t>(3.7)</t>
  </si>
  <si>
    <t>(14.6)</t>
  </si>
  <si>
    <t>(9.4)</t>
  </si>
  <si>
    <t>(13.6)</t>
  </si>
  <si>
    <t>(-4.7)</t>
  </si>
  <si>
    <t>(18.6)</t>
  </si>
  <si>
    <t>(25.9)</t>
  </si>
  <si>
    <t>(2.5)</t>
  </si>
  <si>
    <t>(33.7)</t>
  </si>
  <si>
    <t>(10.2)</t>
  </si>
  <si>
    <t>(28.8)</t>
  </si>
  <si>
    <t>(-18.8)</t>
  </si>
  <si>
    <t>(19.4)</t>
  </si>
  <si>
    <t>(28.3)</t>
  </si>
  <si>
    <t>(-7.2)</t>
  </si>
  <si>
    <t>(-5.6)</t>
  </si>
  <si>
    <t>(57.2)</t>
  </si>
  <si>
    <t>(-38.4)</t>
  </si>
  <si>
    <t>(40.5)</t>
  </si>
  <si>
    <t>(28.9)</t>
  </si>
  <si>
    <t>(17.7)</t>
  </si>
  <si>
    <t>(27.0)</t>
  </si>
  <si>
    <t>(26.4)</t>
  </si>
  <si>
    <t>(a)</t>
  </si>
  <si>
    <t>(b)</t>
  </si>
  <si>
    <t>(c)</t>
  </si>
  <si>
    <t>Based on mid-year population</t>
  </si>
  <si>
    <t>Exports less imports</t>
  </si>
  <si>
    <t>Units of domestic currency (annual average) per US dollar</t>
  </si>
  <si>
    <t>(44.7)</t>
  </si>
  <si>
    <t>Key Indicators for Asia and the Pacific 2023, ADB</t>
  </si>
  <si>
    <t>08. SRI LANKA AND THE REST OF THE WORLD</t>
  </si>
  <si>
    <r>
      <t xml:space="preserve">Exports Per Capita </t>
    </r>
    <r>
      <rPr>
        <vertAlign val="superscript"/>
        <sz val="10"/>
        <color rgb="FF2B2A29"/>
        <rFont val="Calibri"/>
        <family val="2"/>
        <scheme val="minor"/>
      </rPr>
      <t>(a)</t>
    </r>
    <r>
      <rPr>
        <sz val="10"/>
        <color rgb="FF2B2A29"/>
        <rFont val="Calibri"/>
        <family val="2"/>
        <scheme val="minor"/>
      </rPr>
      <t>,  USD</t>
    </r>
  </si>
  <si>
    <r>
      <t xml:space="preserve">Imports Per Capita </t>
    </r>
    <r>
      <rPr>
        <vertAlign val="superscript"/>
        <sz val="10"/>
        <color rgb="FF2B2A29"/>
        <rFont val="Calibri"/>
        <family val="2"/>
        <scheme val="minor"/>
      </rPr>
      <t>(a)</t>
    </r>
    <r>
      <rPr>
        <sz val="10"/>
        <color rgb="FF2B2A29"/>
        <rFont val="Calibri"/>
        <family val="2"/>
        <scheme val="minor"/>
      </rPr>
      <t>, USD</t>
    </r>
  </si>
  <si>
    <r>
      <t xml:space="preserve">Balance of Trade </t>
    </r>
    <r>
      <rPr>
        <vertAlign val="superscript"/>
        <sz val="10"/>
        <color rgb="FF2B2A29"/>
        <rFont val="Calibri"/>
        <family val="2"/>
        <scheme val="minor"/>
      </rPr>
      <t>(b)</t>
    </r>
    <r>
      <rPr>
        <sz val="10"/>
        <color rgb="FF2B2A29"/>
        <rFont val="Calibri"/>
        <family val="2"/>
        <scheme val="minor"/>
      </rPr>
      <t>, USD mn</t>
    </r>
  </si>
  <si>
    <r>
      <t>Exchange Rate for USD</t>
    </r>
    <r>
      <rPr>
        <vertAlign val="superscript"/>
        <sz val="10"/>
        <color rgb="FF2B2A29"/>
        <rFont val="Calibri"/>
        <family val="2"/>
        <scheme val="minor"/>
      </rPr>
      <t xml:space="preserve">  (c)</t>
    </r>
  </si>
  <si>
    <t xml:space="preserve">Source:   </t>
  </si>
  <si>
    <t>TABLE 8.3</t>
  </si>
  <si>
    <t>Year 2023</t>
  </si>
  <si>
    <t>(-8.8)</t>
  </si>
  <si>
    <t>(4.3)</t>
  </si>
  <si>
    <t>(-8.1)</t>
  </si>
  <si>
    <t>(-4.9)</t>
  </si>
  <si>
    <t>(-25.6)</t>
  </si>
  <si>
    <t>(-5.7)</t>
  </si>
  <si>
    <t>(-10.9)</t>
  </si>
  <si>
    <t>(-5.1)</t>
  </si>
  <si>
    <t>(-16.2)</t>
  </si>
  <si>
    <t>(6.2)</t>
  </si>
  <si>
    <t>(-7.4)</t>
  </si>
  <si>
    <t>(-0.2)</t>
  </si>
  <si>
    <t>(-20.5)</t>
  </si>
  <si>
    <t>(-31.0)</t>
  </si>
  <si>
    <t>(5.4)</t>
  </si>
  <si>
    <t>(49.4)</t>
  </si>
  <si>
    <t>(32.0)</t>
  </si>
  <si>
    <t>(18.2)</t>
  </si>
  <si>
    <t>(40.8)</t>
  </si>
  <si>
    <t>(116.2)</t>
  </si>
  <si>
    <t>(8.2)</t>
  </si>
  <si>
    <t>Note: Annual change (%) is given within parenthesis. Growth rates are based on the value of exports in United States dollars.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</si>
</sst>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7" formatCode="0.00_);\(0.00\)"/>
    <numFmt numFmtId="168" formatCode="0.0_);\(0.0\)"/>
    <numFmt numFmtId="169" formatCode="_(* #,##0_);_(* \(#,##0\);_(* &quot;-&quot;??_);_(@_)"/>
  </numFmts>
  <fonts count="15" x14ac:knownFonts="1">
    <font>
      <sz val="10"/>
      <name val="Arial"/>
      <family val="2"/>
    </font>
    <font>
      <sz val="11"/>
      <name val="Calibri"/>
      <family val="2"/>
      <scheme val="minor"/>
    </font>
    <font>
      <sz val="11"/>
      <color rgb="FF2B2A2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name val="Arial"/>
      <family val="2"/>
    </font>
    <font>
      <i/>
      <sz val="10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vertAlign val="superscript"/>
      <sz val="10"/>
      <color rgb="FF2B2A29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4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1" fillId="0" borderId="0" xfId="0" applyFont="1"/>
    <xf numFmtId="164" fontId="5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164" fontId="5" fillId="0" borderId="0" xfId="0" quotePrefix="1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2" fontId="11" fillId="0" borderId="0" xfId="0" applyNumberFormat="1" applyFont="1" applyAlignment="1">
      <alignment horizontal="left"/>
    </xf>
    <xf numFmtId="169" fontId="11" fillId="0" borderId="0" xfId="1" applyNumberFormat="1" applyFont="1" applyAlignment="1">
      <alignment horizontal="left"/>
    </xf>
    <xf numFmtId="167" fontId="5" fillId="0" borderId="0" xfId="0" quotePrefix="1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169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0" applyNumberFormat="1" applyFont="1"/>
    <xf numFmtId="1" fontId="5" fillId="0" borderId="0" xfId="0" applyNumberFormat="1" applyFont="1"/>
    <xf numFmtId="3" fontId="11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C6CAB3F7-2CB3-49DC-B482-62A51386DD67}"/>
  </cellStyles>
  <dxfs count="0"/>
  <tableStyles count="0" defaultTableStyle="TableStyleMedium9" defaultPivotStyle="PivotStyleLight16"/>
  <colors>
    <mruColors>
      <color rgb="FFEB9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701-6028-468D-941C-2992B015B730}">
  <sheetPr codeName="Sheet3">
    <tabColor theme="6" tint="-0.499984740745262"/>
  </sheetPr>
  <dimension ref="A1:S75"/>
  <sheetViews>
    <sheetView tabSelected="1" zoomScale="91" zoomScaleNormal="91" workbookViewId="0">
      <pane xSplit="2" ySplit="3" topLeftCell="C4" activePane="bottomRight" state="frozen"/>
      <selection activeCell="B3" sqref="B3"/>
      <selection pane="topRight" activeCell="B3" sqref="B3"/>
      <selection pane="bottomLeft" activeCell="B3" sqref="B3"/>
      <selection pane="bottomRight" activeCell="B2" sqref="B2:J2"/>
    </sheetView>
  </sheetViews>
  <sheetFormatPr defaultColWidth="9.140625" defaultRowHeight="12.75" outlineLevelRow="1" x14ac:dyDescent="0.2"/>
  <cols>
    <col min="1" max="1" width="3.28515625" style="10" customWidth="1"/>
    <col min="2" max="2" width="45.85546875" style="13" customWidth="1"/>
    <col min="3" max="10" width="11.42578125" style="13" customWidth="1"/>
    <col min="11" max="11" width="9.140625" style="13"/>
    <col min="12" max="12" width="10.28515625" style="13" bestFit="1" customWidth="1"/>
    <col min="13" max="13" width="11.28515625" style="13" bestFit="1" customWidth="1"/>
    <col min="14" max="14" width="9.28515625" style="10" bestFit="1" customWidth="1"/>
    <col min="15" max="15" width="12.28515625" style="10" bestFit="1" customWidth="1"/>
    <col min="16" max="17" width="10.28515625" style="10" bestFit="1" customWidth="1"/>
    <col min="18" max="18" width="11.28515625" style="10" bestFit="1" customWidth="1"/>
    <col min="19" max="19" width="9.28515625" style="10" bestFit="1" customWidth="1"/>
    <col min="20" max="16384" width="9.140625" style="10"/>
  </cols>
  <sheetData>
    <row r="1" spans="2:19" customFormat="1" ht="34.5" customHeight="1" x14ac:dyDescent="0.25">
      <c r="B1" s="8" t="s">
        <v>67</v>
      </c>
      <c r="C1" s="7"/>
      <c r="D1" s="7"/>
      <c r="E1" s="7"/>
      <c r="F1" s="7"/>
      <c r="G1" s="7"/>
      <c r="H1" s="7"/>
      <c r="I1" s="7"/>
      <c r="J1" s="9" t="s">
        <v>73</v>
      </c>
      <c r="K1" s="1"/>
      <c r="L1" s="1"/>
    </row>
    <row r="2" spans="2:19" s="3" customFormat="1" ht="15" x14ac:dyDescent="0.25">
      <c r="B2" s="31" t="s">
        <v>26</v>
      </c>
      <c r="C2" s="31"/>
      <c r="D2" s="31"/>
      <c r="E2" s="31"/>
      <c r="F2" s="31"/>
      <c r="G2" s="31"/>
      <c r="H2" s="31"/>
      <c r="I2" s="31"/>
      <c r="J2" s="31"/>
      <c r="K2" s="2"/>
      <c r="L2" s="2"/>
      <c r="M2" s="2"/>
    </row>
    <row r="3" spans="2:19" customFormat="1" ht="15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1"/>
      <c r="L3" s="1"/>
      <c r="M3" s="1"/>
    </row>
    <row r="4" spans="2:19" x14ac:dyDescent="0.2">
      <c r="B4" s="30" t="s">
        <v>31</v>
      </c>
      <c r="C4" s="30"/>
      <c r="D4" s="30"/>
      <c r="E4" s="30"/>
      <c r="F4" s="30"/>
      <c r="G4" s="30"/>
      <c r="H4" s="30"/>
      <c r="I4" s="30"/>
      <c r="J4" s="30"/>
    </row>
    <row r="5" spans="2:19" hidden="1" outlineLevel="1" x14ac:dyDescent="0.2">
      <c r="B5" s="5" t="s">
        <v>11</v>
      </c>
      <c r="C5" s="15">
        <v>10016</v>
      </c>
      <c r="D5" s="14">
        <v>777</v>
      </c>
      <c r="E5" s="15">
        <v>32087</v>
      </c>
      <c r="F5" s="14">
        <v>632</v>
      </c>
      <c r="G5" s="15">
        <v>291371</v>
      </c>
      <c r="H5" s="14">
        <v>156</v>
      </c>
      <c r="I5" s="14">
        <v>826</v>
      </c>
      <c r="J5" s="15">
        <v>21234</v>
      </c>
      <c r="K5" s="12"/>
    </row>
    <row r="6" spans="2:19" hidden="1" outlineLevel="1" x14ac:dyDescent="0.2">
      <c r="C6" s="16" t="s">
        <v>12</v>
      </c>
      <c r="D6" s="16" t="s">
        <v>13</v>
      </c>
      <c r="E6" s="16" t="s">
        <v>14</v>
      </c>
      <c r="F6" s="18" t="s">
        <v>36</v>
      </c>
      <c r="G6" s="16" t="s">
        <v>15</v>
      </c>
      <c r="H6" s="11" t="s">
        <v>34</v>
      </c>
      <c r="I6" s="16" t="s">
        <v>16</v>
      </c>
      <c r="J6" s="19">
        <v>-0.1</v>
      </c>
      <c r="K6" s="12"/>
    </row>
    <row r="7" spans="2:19" ht="15" hidden="1" outlineLevel="1" x14ac:dyDescent="0.2">
      <c r="B7" s="5" t="s">
        <v>68</v>
      </c>
      <c r="C7" s="14">
        <f>10016/21.919</f>
        <v>456.95515306355213</v>
      </c>
      <c r="D7" s="14">
        <f>777/31.390171</f>
        <v>24.752971240583559</v>
      </c>
      <c r="E7" s="14">
        <f>32087/168.22</f>
        <v>190.74426346451077</v>
      </c>
      <c r="F7" s="14">
        <f>632/0.748931</f>
        <v>843.86946193975143</v>
      </c>
      <c r="G7" s="14">
        <f>291371/1357</f>
        <v>214.71702284450996</v>
      </c>
      <c r="H7" s="14">
        <f>156/0.557426</f>
        <v>279.85777484365639</v>
      </c>
      <c r="I7" s="14">
        <f>826/29.38891319</f>
        <v>28.105836873241653</v>
      </c>
      <c r="J7" s="14">
        <f>21234/220.399304</f>
        <v>96.343316946227745</v>
      </c>
      <c r="K7" s="12"/>
      <c r="L7" s="20"/>
      <c r="M7" s="20"/>
      <c r="N7" s="20"/>
      <c r="O7" s="20"/>
      <c r="P7" s="20"/>
      <c r="Q7" s="20"/>
      <c r="R7" s="20"/>
      <c r="S7" s="20"/>
    </row>
    <row r="8" spans="2:19" hidden="1" outlineLevel="1" x14ac:dyDescent="0.2">
      <c r="B8" s="5" t="s">
        <v>17</v>
      </c>
      <c r="C8" s="15">
        <v>16029</v>
      </c>
      <c r="D8" s="15">
        <v>6538</v>
      </c>
      <c r="E8" s="15">
        <v>50636</v>
      </c>
      <c r="F8" s="14">
        <v>939</v>
      </c>
      <c r="G8" s="15">
        <v>393519</v>
      </c>
      <c r="H8" s="15">
        <v>1770</v>
      </c>
      <c r="I8" s="15">
        <v>10113</v>
      </c>
      <c r="J8" s="15">
        <v>43466</v>
      </c>
      <c r="K8" s="12"/>
    </row>
    <row r="9" spans="2:19" hidden="1" outlineLevel="1" x14ac:dyDescent="0.2">
      <c r="C9" s="16" t="s">
        <v>18</v>
      </c>
      <c r="D9" s="16" t="s">
        <v>19</v>
      </c>
      <c r="E9" s="16" t="s">
        <v>20</v>
      </c>
      <c r="F9" s="16" t="s">
        <v>50</v>
      </c>
      <c r="G9" s="16" t="s">
        <v>22</v>
      </c>
      <c r="H9" s="16" t="s">
        <v>53</v>
      </c>
      <c r="I9" s="16" t="s">
        <v>23</v>
      </c>
      <c r="J9" s="16" t="s">
        <v>24</v>
      </c>
      <c r="K9" s="12"/>
      <c r="L9" s="20"/>
      <c r="M9" s="20"/>
      <c r="N9" s="20"/>
      <c r="O9" s="20"/>
      <c r="P9" s="20"/>
      <c r="Q9" s="20"/>
      <c r="R9" s="20"/>
      <c r="S9" s="20"/>
    </row>
    <row r="10" spans="2:19" ht="15" hidden="1" outlineLevel="1" x14ac:dyDescent="0.2">
      <c r="B10" s="5" t="s">
        <v>69</v>
      </c>
      <c r="C10" s="14">
        <v>731.28336146722017</v>
      </c>
      <c r="D10" s="14">
        <v>208.28175800635174</v>
      </c>
      <c r="E10" s="14">
        <v>301.01058138152422</v>
      </c>
      <c r="F10" s="14">
        <v>1253.7870644959282</v>
      </c>
      <c r="G10" s="14">
        <v>289.99189388356672</v>
      </c>
      <c r="H10" s="14">
        <v>3175.3093684184082</v>
      </c>
      <c r="I10" s="14">
        <v>344.10935629430128</v>
      </c>
      <c r="J10" s="14">
        <v>197.214778863367</v>
      </c>
      <c r="K10" s="12"/>
    </row>
    <row r="11" spans="2:19" hidden="1" outlineLevel="1" x14ac:dyDescent="0.2">
      <c r="B11" s="5" t="s">
        <v>25</v>
      </c>
      <c r="C11" s="17">
        <v>0.62486742778713578</v>
      </c>
      <c r="D11" s="17">
        <v>0.11884368308351177</v>
      </c>
      <c r="E11" s="17">
        <v>0.63367959554467179</v>
      </c>
      <c r="F11" s="17">
        <v>0.67305644302449419</v>
      </c>
      <c r="G11" s="17">
        <v>0.74042422348095005</v>
      </c>
      <c r="H11" s="17">
        <v>8.8135593220338981E-2</v>
      </c>
      <c r="I11" s="17">
        <v>8.167704934243053E-2</v>
      </c>
      <c r="J11" s="17">
        <v>0.48851976257304558</v>
      </c>
      <c r="K11" s="12"/>
      <c r="L11" s="21"/>
      <c r="M11" s="21"/>
      <c r="N11" s="21"/>
      <c r="O11" s="21"/>
      <c r="P11" s="21"/>
      <c r="Q11" s="21"/>
      <c r="R11" s="21"/>
      <c r="S11" s="21"/>
    </row>
    <row r="12" spans="2:19" ht="15" hidden="1" outlineLevel="1" x14ac:dyDescent="0.2">
      <c r="B12" s="5" t="s">
        <v>70</v>
      </c>
      <c r="C12" s="15">
        <v>-6013</v>
      </c>
      <c r="D12" s="15">
        <v>-5761</v>
      </c>
      <c r="E12" s="15">
        <v>-18569</v>
      </c>
      <c r="F12" s="15">
        <v>-307</v>
      </c>
      <c r="G12" s="15">
        <v>-102152.4621</v>
      </c>
      <c r="H12" s="15">
        <v>-1450.5</v>
      </c>
      <c r="I12" s="15">
        <v>-9190.3332769999997</v>
      </c>
      <c r="J12" s="15">
        <v>-21109</v>
      </c>
      <c r="K12" s="12"/>
      <c r="L12" s="22"/>
      <c r="M12" s="22"/>
      <c r="N12" s="22"/>
      <c r="O12" s="22"/>
      <c r="P12" s="22"/>
      <c r="Q12" s="22"/>
      <c r="R12" s="22"/>
      <c r="S12" s="22"/>
    </row>
    <row r="13" spans="2:19" hidden="1" outlineLevel="1" x14ac:dyDescent="0.2">
      <c r="B13" s="5" t="s">
        <v>27</v>
      </c>
      <c r="C13" s="15">
        <v>-1187.1201530000001</v>
      </c>
      <c r="D13" s="15">
        <v>-3126.8386289999999</v>
      </c>
      <c r="E13" s="15">
        <v>-5435</v>
      </c>
      <c r="F13" s="14">
        <v>-300.9039702</v>
      </c>
      <c r="G13" s="15">
        <v>24010.886770000001</v>
      </c>
      <c r="H13" s="15">
        <v>-1327.4235505823999</v>
      </c>
      <c r="I13" s="14">
        <v>-339.82698670000002</v>
      </c>
      <c r="J13" s="15">
        <v>-4449</v>
      </c>
      <c r="K13" s="12"/>
    </row>
    <row r="14" spans="2:19" hidden="1" outlineLevel="1" x14ac:dyDescent="0.2">
      <c r="B14" s="5" t="s">
        <v>28</v>
      </c>
      <c r="C14" s="15">
        <v>5256.6702235000002</v>
      </c>
      <c r="D14" s="15">
        <v>8419.4880038195006</v>
      </c>
      <c r="E14" s="15">
        <v>43164.189716514004</v>
      </c>
      <c r="F14" s="15">
        <v>1423.1326177377998</v>
      </c>
      <c r="G14" s="15">
        <v>549086.86807486997</v>
      </c>
      <c r="H14" s="14">
        <v>984.93074533925005</v>
      </c>
      <c r="I14" s="15">
        <v>11076.694632156601</v>
      </c>
      <c r="J14" s="15">
        <v>14591.657232999998</v>
      </c>
      <c r="K14" s="12"/>
    </row>
    <row r="15" spans="2:19" hidden="1" outlineLevel="1" x14ac:dyDescent="0.2">
      <c r="B15" s="5" t="s">
        <v>29</v>
      </c>
      <c r="C15" s="15">
        <v>56342</v>
      </c>
      <c r="D15" s="15">
        <v>3036</v>
      </c>
      <c r="E15" s="15">
        <v>67749</v>
      </c>
      <c r="F15" s="15">
        <v>2869</v>
      </c>
      <c r="G15" s="15">
        <v>564179</v>
      </c>
      <c r="H15" s="15">
        <v>3352</v>
      </c>
      <c r="I15" s="15">
        <v>7905</v>
      </c>
      <c r="J15" s="15">
        <v>116506</v>
      </c>
      <c r="K15" s="12"/>
    </row>
    <row r="16" spans="2:19" hidden="1" outlineLevel="1" x14ac:dyDescent="0.2">
      <c r="B16" s="5" t="s">
        <v>30</v>
      </c>
      <c r="C16" s="11">
        <v>39.299999999999997</v>
      </c>
      <c r="D16" s="11">
        <v>2.7</v>
      </c>
      <c r="E16" s="11">
        <v>10.5</v>
      </c>
      <c r="F16" s="11">
        <v>7.1</v>
      </c>
      <c r="G16" s="11">
        <v>15.2</v>
      </c>
      <c r="H16" s="11">
        <v>16</v>
      </c>
      <c r="I16" s="11">
        <v>12.1</v>
      </c>
      <c r="J16" s="11">
        <v>35.6</v>
      </c>
      <c r="K16" s="12"/>
    </row>
    <row r="17" spans="2:19" ht="15" hidden="1" outlineLevel="1" x14ac:dyDescent="0.2">
      <c r="B17" s="5" t="s">
        <v>71</v>
      </c>
      <c r="C17" s="17">
        <v>185.59255780000001</v>
      </c>
      <c r="D17" s="17">
        <v>76.813536435489993</v>
      </c>
      <c r="E17" s="17">
        <v>84.871391666666995</v>
      </c>
      <c r="F17" s="17">
        <v>74.099566883604993</v>
      </c>
      <c r="G17" s="17">
        <v>74.099566883604993</v>
      </c>
      <c r="H17" s="17">
        <v>15.381269527871</v>
      </c>
      <c r="I17" s="17">
        <v>118.34518727599</v>
      </c>
      <c r="J17" s="17">
        <v>161.83847969999999</v>
      </c>
      <c r="K17" s="12"/>
    </row>
    <row r="18" spans="2:19" hidden="1" outlineLevel="1" x14ac:dyDescent="0.2">
      <c r="C18" s="17"/>
      <c r="D18" s="16"/>
      <c r="E18" s="17"/>
      <c r="F18" s="17"/>
      <c r="G18" s="17"/>
      <c r="H18" s="17"/>
      <c r="I18" s="17"/>
      <c r="J18" s="17"/>
      <c r="K18" s="12"/>
    </row>
    <row r="19" spans="2:19" collapsed="1" x14ac:dyDescent="0.2">
      <c r="B19" s="30" t="s">
        <v>32</v>
      </c>
      <c r="C19" s="30"/>
      <c r="D19" s="30"/>
      <c r="E19" s="30"/>
      <c r="F19" s="30"/>
      <c r="G19" s="30"/>
      <c r="H19" s="30"/>
      <c r="I19" s="30"/>
      <c r="J19" s="30"/>
    </row>
    <row r="20" spans="2:19" hidden="1" outlineLevel="1" x14ac:dyDescent="0.2">
      <c r="B20" s="5" t="s">
        <v>11</v>
      </c>
      <c r="C20" s="15">
        <v>12512</v>
      </c>
      <c r="D20" s="14">
        <v>850</v>
      </c>
      <c r="E20" s="15">
        <v>36783</v>
      </c>
      <c r="F20" s="14">
        <v>718</v>
      </c>
      <c r="G20" s="15">
        <v>425745</v>
      </c>
      <c r="H20" s="14">
        <v>148</v>
      </c>
      <c r="I20" s="15">
        <v>1195</v>
      </c>
      <c r="J20" s="15">
        <v>25191</v>
      </c>
      <c r="K20" s="12"/>
    </row>
    <row r="21" spans="2:19" hidden="1" outlineLevel="1" x14ac:dyDescent="0.2">
      <c r="C21" s="23" t="s">
        <v>35</v>
      </c>
      <c r="D21" s="24" t="s">
        <v>38</v>
      </c>
      <c r="E21" s="24" t="s">
        <v>37</v>
      </c>
      <c r="F21" s="18" t="s">
        <v>39</v>
      </c>
      <c r="G21" s="24">
        <v>-46.1</v>
      </c>
      <c r="H21" s="16" t="s">
        <v>40</v>
      </c>
      <c r="I21" s="24" t="s">
        <v>65</v>
      </c>
      <c r="J21" s="18" t="s">
        <v>41</v>
      </c>
      <c r="K21" s="12"/>
    </row>
    <row r="22" spans="2:19" ht="15" hidden="1" outlineLevel="1" x14ac:dyDescent="0.2">
      <c r="B22" s="5" t="s">
        <v>68</v>
      </c>
      <c r="C22" s="15">
        <v>564.72287416501172</v>
      </c>
      <c r="D22" s="15">
        <v>25.320859979814809</v>
      </c>
      <c r="E22" s="15">
        <v>214.24827007758441</v>
      </c>
      <c r="F22" s="15">
        <v>949.57341935040176</v>
      </c>
      <c r="G22" s="15">
        <v>310.76277372262774</v>
      </c>
      <c r="H22" s="15">
        <v>260.39742276929144</v>
      </c>
      <c r="I22" s="15">
        <v>40.974362804083775</v>
      </c>
      <c r="J22" s="15">
        <v>112.06889560256307</v>
      </c>
      <c r="K22" s="12"/>
      <c r="L22" s="20"/>
      <c r="M22" s="20"/>
      <c r="N22" s="20"/>
      <c r="O22" s="20"/>
      <c r="P22" s="20"/>
      <c r="Q22" s="20"/>
      <c r="R22" s="20"/>
      <c r="S22" s="20"/>
    </row>
    <row r="23" spans="2:19" hidden="1" outlineLevel="1" x14ac:dyDescent="0.2">
      <c r="B23" s="5" t="s">
        <v>17</v>
      </c>
      <c r="C23" s="15">
        <v>20649</v>
      </c>
      <c r="D23" s="15">
        <v>5308</v>
      </c>
      <c r="E23" s="15">
        <v>60483</v>
      </c>
      <c r="F23" s="14">
        <v>886</v>
      </c>
      <c r="G23" s="15">
        <v>618628</v>
      </c>
      <c r="H23" s="15">
        <v>2486</v>
      </c>
      <c r="I23" s="15">
        <v>13035</v>
      </c>
      <c r="J23" s="15">
        <v>55181</v>
      </c>
      <c r="K23" s="12"/>
    </row>
    <row r="24" spans="2:19" hidden="1" outlineLevel="1" x14ac:dyDescent="0.2">
      <c r="C24" s="24" t="s">
        <v>46</v>
      </c>
      <c r="D24" s="16" t="s">
        <v>47</v>
      </c>
      <c r="E24" s="24" t="s">
        <v>48</v>
      </c>
      <c r="F24" s="16" t="s">
        <v>51</v>
      </c>
      <c r="G24" s="24" t="s">
        <v>52</v>
      </c>
      <c r="H24" s="24" t="s">
        <v>54</v>
      </c>
      <c r="I24" s="24" t="s">
        <v>55</v>
      </c>
      <c r="J24" s="24" t="s">
        <v>57</v>
      </c>
      <c r="K24" s="12"/>
      <c r="L24" s="20"/>
      <c r="M24" s="20"/>
      <c r="N24" s="20"/>
      <c r="O24" s="20"/>
      <c r="P24" s="20"/>
      <c r="Q24" s="20"/>
      <c r="R24" s="20"/>
      <c r="S24" s="20"/>
    </row>
    <row r="25" spans="2:19" ht="15" hidden="1" outlineLevel="1" x14ac:dyDescent="0.2">
      <c r="B25" s="5" t="s">
        <v>69</v>
      </c>
      <c r="C25" s="14">
        <v>932</v>
      </c>
      <c r="D25" s="14">
        <v>158</v>
      </c>
      <c r="E25" s="14">
        <v>352</v>
      </c>
      <c r="F25" s="25">
        <v>1172</v>
      </c>
      <c r="G25" s="14">
        <v>452</v>
      </c>
      <c r="H25" s="25">
        <v>4374</v>
      </c>
      <c r="I25" s="14">
        <v>447</v>
      </c>
      <c r="J25" s="14">
        <v>245</v>
      </c>
      <c r="K25" s="12"/>
    </row>
    <row r="26" spans="2:19" hidden="1" outlineLevel="1" x14ac:dyDescent="0.2">
      <c r="B26" s="5" t="s">
        <v>25</v>
      </c>
      <c r="C26" s="17">
        <v>0.60593733352704726</v>
      </c>
      <c r="D26" s="17">
        <v>0.16013564431047475</v>
      </c>
      <c r="E26" s="17">
        <v>0.60815435742274693</v>
      </c>
      <c r="F26" s="17">
        <v>0.81038374717832962</v>
      </c>
      <c r="G26" s="17">
        <v>0.68820842250916547</v>
      </c>
      <c r="H26" s="17">
        <v>5.9533386967015288E-2</v>
      </c>
      <c r="I26" s="17">
        <v>9.1676256233218262E-2</v>
      </c>
      <c r="J26" s="17">
        <v>0.45651582972399918</v>
      </c>
      <c r="K26" s="12"/>
      <c r="L26" s="21"/>
      <c r="M26" s="21"/>
      <c r="N26" s="21"/>
      <c r="O26" s="21"/>
      <c r="P26" s="21"/>
      <c r="Q26" s="21"/>
      <c r="R26" s="21"/>
      <c r="S26" s="21"/>
    </row>
    <row r="27" spans="2:19" ht="15" hidden="1" outlineLevel="1" x14ac:dyDescent="0.2">
      <c r="B27" s="5" t="s">
        <v>70</v>
      </c>
      <c r="C27" s="15">
        <v>-8137</v>
      </c>
      <c r="D27" s="14">
        <v>-5128.579788</v>
      </c>
      <c r="E27" s="15">
        <v>-23778</v>
      </c>
      <c r="F27" s="15">
        <v>-167.18561460000001</v>
      </c>
      <c r="G27" s="15">
        <v>-189459.3541</v>
      </c>
      <c r="H27" s="15">
        <v>-2105.1999999999998</v>
      </c>
      <c r="I27" s="15">
        <v>-11509.99905</v>
      </c>
      <c r="J27" s="15">
        <v>-28634</v>
      </c>
      <c r="K27" s="22"/>
      <c r="L27" s="22"/>
      <c r="M27" s="22"/>
      <c r="N27" s="22"/>
      <c r="O27" s="22"/>
      <c r="P27" s="22"/>
      <c r="Q27" s="22"/>
      <c r="R27" s="22"/>
      <c r="S27" s="22"/>
    </row>
    <row r="28" spans="2:19" hidden="1" outlineLevel="1" x14ac:dyDescent="0.2">
      <c r="B28" s="5" t="s">
        <v>27</v>
      </c>
      <c r="C28" s="15">
        <v>-3284.2722180000001</v>
      </c>
      <c r="D28" s="15">
        <v>-3206.2502079999999</v>
      </c>
      <c r="E28" s="15">
        <v>-4575</v>
      </c>
      <c r="F28" s="14">
        <v>-287.91539879999999</v>
      </c>
      <c r="G28" s="15">
        <v>-38691.19889</v>
      </c>
      <c r="H28" s="15">
        <v>-455.00266608983998</v>
      </c>
      <c r="I28" s="14">
        <v>-2844</v>
      </c>
      <c r="J28" s="15">
        <v>-2820</v>
      </c>
      <c r="K28" s="12"/>
    </row>
    <row r="29" spans="2:19" hidden="1" outlineLevel="1" x14ac:dyDescent="0.2">
      <c r="B29" s="5" t="s">
        <v>28</v>
      </c>
      <c r="C29" s="15">
        <v>2962.4844868</v>
      </c>
      <c r="D29" s="15" t="s">
        <v>9</v>
      </c>
      <c r="E29" s="15">
        <v>46153.922098720002</v>
      </c>
      <c r="F29" s="15">
        <v>932.57794853769894</v>
      </c>
      <c r="G29" s="15">
        <v>594356.48400854995</v>
      </c>
      <c r="H29" s="14">
        <v>805.80818942456006</v>
      </c>
      <c r="I29" s="15">
        <v>9193.5533272233988</v>
      </c>
      <c r="J29" s="15">
        <v>19028.414245</v>
      </c>
      <c r="K29" s="12"/>
    </row>
    <row r="30" spans="2:19" hidden="1" outlineLevel="1" x14ac:dyDescent="0.2">
      <c r="B30" s="5" t="s">
        <v>29</v>
      </c>
      <c r="C30" s="15">
        <v>56592</v>
      </c>
      <c r="D30" s="15">
        <v>3531</v>
      </c>
      <c r="E30" s="15">
        <v>91429</v>
      </c>
      <c r="F30" s="15">
        <v>3069</v>
      </c>
      <c r="G30" s="15">
        <v>612866</v>
      </c>
      <c r="H30" s="15">
        <v>3847</v>
      </c>
      <c r="I30" s="15">
        <v>8856</v>
      </c>
      <c r="J30" s="15">
        <v>130433</v>
      </c>
      <c r="K30" s="12"/>
    </row>
    <row r="31" spans="2:19" hidden="1" outlineLevel="1" x14ac:dyDescent="0.2">
      <c r="B31" s="5" t="s">
        <v>30</v>
      </c>
      <c r="C31" s="11">
        <v>31.4</v>
      </c>
      <c r="D31" s="11" t="s">
        <v>9</v>
      </c>
      <c r="E31" s="11">
        <v>11.4</v>
      </c>
      <c r="F31" s="11">
        <v>15.5</v>
      </c>
      <c r="G31" s="11">
        <v>7.3</v>
      </c>
      <c r="H31" s="11">
        <v>19.2</v>
      </c>
      <c r="I31" s="11">
        <v>9.4</v>
      </c>
      <c r="J31" s="11">
        <v>34.1</v>
      </c>
      <c r="K31" s="12"/>
    </row>
    <row r="32" spans="2:19" ht="15" hidden="1" outlineLevel="1" x14ac:dyDescent="0.2">
      <c r="B32" s="5" t="s">
        <v>71</v>
      </c>
      <c r="C32" s="17">
        <v>198.76431679999999</v>
      </c>
      <c r="D32" s="17">
        <v>82.86</v>
      </c>
      <c r="E32" s="17">
        <v>85.083763250000004</v>
      </c>
      <c r="F32" s="17">
        <v>73.939348249405995</v>
      </c>
      <c r="G32" s="17">
        <v>73.918012815435006</v>
      </c>
      <c r="H32" s="17">
        <v>15.372698412698</v>
      </c>
      <c r="I32" s="17">
        <v>118.13408160495</v>
      </c>
      <c r="J32" s="17">
        <v>162.90625370000001</v>
      </c>
      <c r="K32" s="12"/>
    </row>
    <row r="33" spans="2:19" hidden="1" outlineLevel="1" x14ac:dyDescent="0.2">
      <c r="C33" s="17"/>
      <c r="D33" s="16"/>
      <c r="E33" s="17"/>
      <c r="F33" s="17"/>
      <c r="G33" s="17"/>
      <c r="H33" s="17"/>
      <c r="I33" s="17"/>
      <c r="J33" s="17"/>
      <c r="K33" s="12"/>
    </row>
    <row r="34" spans="2:19" collapsed="1" x14ac:dyDescent="0.2">
      <c r="C34" s="17"/>
      <c r="D34" s="16"/>
      <c r="E34" s="17"/>
      <c r="F34" s="17"/>
      <c r="G34" s="17"/>
      <c r="H34" s="17"/>
      <c r="I34" s="17"/>
      <c r="J34" s="17"/>
      <c r="K34" s="12"/>
    </row>
    <row r="35" spans="2:19" x14ac:dyDescent="0.2">
      <c r="B35" s="30" t="s">
        <v>33</v>
      </c>
      <c r="C35" s="30"/>
      <c r="D35" s="30"/>
      <c r="E35" s="30"/>
      <c r="F35" s="30"/>
      <c r="G35" s="30"/>
      <c r="H35" s="30"/>
      <c r="I35" s="30"/>
      <c r="J35" s="30"/>
    </row>
    <row r="36" spans="2:19" hidden="1" outlineLevel="1" x14ac:dyDescent="0.2">
      <c r="B36" s="5" t="s">
        <v>11</v>
      </c>
      <c r="C36" s="15">
        <v>13049</v>
      </c>
      <c r="D36" s="15">
        <v>1838</v>
      </c>
      <c r="E36" s="15">
        <v>46323</v>
      </c>
      <c r="F36" s="15">
        <v>736</v>
      </c>
      <c r="G36" s="15">
        <v>460731</v>
      </c>
      <c r="H36" s="15">
        <v>156</v>
      </c>
      <c r="I36" s="15">
        <v>1598</v>
      </c>
      <c r="J36" s="15">
        <v>27768</v>
      </c>
      <c r="K36" s="12"/>
    </row>
    <row r="37" spans="2:19" hidden="1" outlineLevel="1" x14ac:dyDescent="0.2">
      <c r="C37" s="14" t="s">
        <v>76</v>
      </c>
      <c r="D37" s="14" t="s">
        <v>94</v>
      </c>
      <c r="E37" s="14" t="s">
        <v>42</v>
      </c>
      <c r="F37" s="14" t="s">
        <v>43</v>
      </c>
      <c r="G37" s="14" t="s">
        <v>95</v>
      </c>
      <c r="H37" s="14" t="s">
        <v>89</v>
      </c>
      <c r="I37" s="14" t="s">
        <v>44</v>
      </c>
      <c r="J37" s="14" t="s">
        <v>45</v>
      </c>
      <c r="K37" s="12"/>
    </row>
    <row r="38" spans="2:19" ht="15" hidden="1" outlineLevel="1" x14ac:dyDescent="0.2">
      <c r="B38" s="5" t="s">
        <v>68</v>
      </c>
      <c r="C38" s="14">
        <v>591.76807596523997</v>
      </c>
      <c r="D38" s="14" t="s">
        <v>9</v>
      </c>
      <c r="E38" s="14">
        <v>272.77116947356024</v>
      </c>
      <c r="F38" s="14">
        <v>964.29867579256563</v>
      </c>
      <c r="G38" s="14">
        <v>333.05422993492408</v>
      </c>
      <c r="H38" s="14">
        <v>269.27657811609964</v>
      </c>
      <c r="I38" s="14">
        <v>54.292999596670285</v>
      </c>
      <c r="J38" s="14">
        <v>121.14385504273928</v>
      </c>
      <c r="K38" s="12"/>
      <c r="L38" s="20"/>
      <c r="M38" s="20"/>
      <c r="N38" s="20"/>
      <c r="O38" s="20"/>
      <c r="P38" s="20"/>
      <c r="Q38" s="20"/>
      <c r="R38" s="20"/>
      <c r="S38" s="20"/>
    </row>
    <row r="39" spans="2:19" hidden="1" outlineLevel="1" x14ac:dyDescent="0.2">
      <c r="B39" s="5" t="s">
        <v>17</v>
      </c>
      <c r="C39" s="15">
        <v>17678</v>
      </c>
      <c r="D39" s="15">
        <v>7006</v>
      </c>
      <c r="E39" s="15">
        <v>77599</v>
      </c>
      <c r="F39" s="15">
        <v>1325</v>
      </c>
      <c r="G39" s="15">
        <v>731485</v>
      </c>
      <c r="H39" s="15">
        <v>3492</v>
      </c>
      <c r="I39" s="15">
        <v>15339</v>
      </c>
      <c r="J39" s="15">
        <v>69756</v>
      </c>
      <c r="K39" s="12"/>
    </row>
    <row r="40" spans="2:19" hidden="1" outlineLevel="1" x14ac:dyDescent="0.2">
      <c r="C40" s="16" t="s">
        <v>21</v>
      </c>
      <c r="D40" s="24" t="s">
        <v>91</v>
      </c>
      <c r="E40" s="24" t="s">
        <v>49</v>
      </c>
      <c r="F40" s="24" t="s">
        <v>90</v>
      </c>
      <c r="G40" s="24" t="s">
        <v>92</v>
      </c>
      <c r="H40" s="24" t="s">
        <v>93</v>
      </c>
      <c r="I40" s="24" t="s">
        <v>56</v>
      </c>
      <c r="J40" s="24" t="s">
        <v>58</v>
      </c>
      <c r="K40" s="12"/>
    </row>
    <row r="41" spans="2:19" ht="15" hidden="1" outlineLevel="1" x14ac:dyDescent="0.2">
      <c r="B41" s="5" t="s">
        <v>69</v>
      </c>
      <c r="C41" s="14">
        <v>801.72266455049999</v>
      </c>
      <c r="D41" s="17" t="s">
        <v>9</v>
      </c>
      <c r="E41" s="14">
        <v>456.9485337416088</v>
      </c>
      <c r="F41" s="25">
        <v>1735.9996541102576</v>
      </c>
      <c r="G41" s="14">
        <v>527.45480838756328</v>
      </c>
      <c r="H41" s="25">
        <v>6006.9390502822225</v>
      </c>
      <c r="I41" s="14">
        <v>442.87187092778294</v>
      </c>
      <c r="J41" s="14">
        <v>304.32550966440903</v>
      </c>
      <c r="K41" s="12"/>
      <c r="L41" s="20"/>
      <c r="M41" s="20"/>
      <c r="N41" s="20"/>
      <c r="O41" s="20"/>
      <c r="P41" s="20"/>
      <c r="Q41" s="20"/>
      <c r="R41" s="20"/>
      <c r="S41" s="20"/>
    </row>
    <row r="42" spans="2:19" hidden="1" outlineLevel="1" x14ac:dyDescent="0.2">
      <c r="B42" s="5" t="s">
        <v>25</v>
      </c>
      <c r="C42" s="17">
        <v>0.73812067705111628</v>
      </c>
      <c r="D42" s="17" t="s">
        <v>9</v>
      </c>
      <c r="E42" s="17">
        <v>0.5969406822252864</v>
      </c>
      <c r="F42" s="17">
        <v>0.55547169811320751</v>
      </c>
      <c r="G42" s="17">
        <v>0.6314365224066788</v>
      </c>
      <c r="H42" s="17">
        <v>4.4827586206896551E-2</v>
      </c>
      <c r="I42" s="17">
        <v>0.1</v>
      </c>
      <c r="J42" s="17">
        <v>0.39807328401857905</v>
      </c>
      <c r="K42" s="12"/>
      <c r="L42" s="21"/>
      <c r="M42" s="21"/>
      <c r="N42" s="21"/>
      <c r="O42" s="21"/>
      <c r="P42" s="21"/>
      <c r="Q42" s="21"/>
      <c r="R42" s="21"/>
      <c r="S42" s="21"/>
    </row>
    <row r="43" spans="2:19" ht="15" hidden="1" outlineLevel="1" x14ac:dyDescent="0.2">
      <c r="B43" s="5" t="s">
        <v>70</v>
      </c>
      <c r="C43" s="15">
        <f>C36-C39</f>
        <v>-4629</v>
      </c>
      <c r="D43" s="15">
        <f t="shared" ref="D43:J43" si="0">D36-D39</f>
        <v>-5168</v>
      </c>
      <c r="E43" s="15">
        <f t="shared" si="0"/>
        <v>-31276</v>
      </c>
      <c r="F43" s="15">
        <f t="shared" si="0"/>
        <v>-589</v>
      </c>
      <c r="G43" s="15">
        <f t="shared" si="0"/>
        <v>-270754</v>
      </c>
      <c r="H43" s="15">
        <f t="shared" si="0"/>
        <v>-3336</v>
      </c>
      <c r="I43" s="15">
        <f t="shared" si="0"/>
        <v>-13741</v>
      </c>
      <c r="J43" s="15">
        <f t="shared" si="0"/>
        <v>-41988</v>
      </c>
      <c r="K43" s="22"/>
      <c r="L43" s="22"/>
      <c r="M43" s="22"/>
      <c r="N43" s="22"/>
      <c r="O43" s="22"/>
      <c r="P43" s="22"/>
      <c r="Q43" s="22"/>
      <c r="R43" s="22"/>
      <c r="S43" s="22"/>
    </row>
    <row r="44" spans="2:19" hidden="1" outlineLevel="1" x14ac:dyDescent="0.2">
      <c r="B44" s="5" t="s">
        <v>27</v>
      </c>
      <c r="C44" s="15">
        <v>-1448.4536780000001</v>
      </c>
      <c r="D44" s="15">
        <v>-2756.827992</v>
      </c>
      <c r="E44" s="15">
        <v>-18196</v>
      </c>
      <c r="F44" s="14">
        <v>-809.24665500000003</v>
      </c>
      <c r="G44" s="15">
        <v>-66983.518920000002</v>
      </c>
      <c r="H44" s="15">
        <v>-1003.7</v>
      </c>
      <c r="I44" s="26">
        <v>-5174.2219859999996</v>
      </c>
      <c r="J44" s="15">
        <v>-17481</v>
      </c>
      <c r="K44" s="12"/>
    </row>
    <row r="45" spans="2:19" hidden="1" outlineLevel="1" x14ac:dyDescent="0.2">
      <c r="B45" s="5" t="s">
        <v>28</v>
      </c>
      <c r="C45" s="15" t="s">
        <v>9</v>
      </c>
      <c r="D45" s="15" t="s">
        <v>9</v>
      </c>
      <c r="E45" s="15">
        <v>32929.526841368999</v>
      </c>
      <c r="F45" s="15" t="s">
        <v>9</v>
      </c>
      <c r="G45" s="15">
        <v>521419.38395761</v>
      </c>
      <c r="H45" s="15">
        <v>832.09435289816997</v>
      </c>
      <c r="I45" s="15">
        <v>8853.7146529789989</v>
      </c>
      <c r="J45" s="15">
        <v>6159.2962110000008</v>
      </c>
      <c r="K45" s="12"/>
    </row>
    <row r="46" spans="2:19" hidden="1" outlineLevel="1" x14ac:dyDescent="0.2">
      <c r="B46" s="5" t="s">
        <v>29</v>
      </c>
      <c r="C46" s="15">
        <v>58713</v>
      </c>
      <c r="D46" s="15">
        <v>3393</v>
      </c>
      <c r="E46" s="15">
        <v>97012</v>
      </c>
      <c r="F46" s="15">
        <v>2960</v>
      </c>
      <c r="G46" s="15">
        <v>616863</v>
      </c>
      <c r="H46" s="15">
        <v>3993</v>
      </c>
      <c r="I46" s="15">
        <v>9140</v>
      </c>
      <c r="J46" s="15">
        <v>126942</v>
      </c>
      <c r="K46" s="12"/>
    </row>
    <row r="47" spans="2:19" hidden="1" outlineLevel="1" x14ac:dyDescent="0.2">
      <c r="B47" s="5" t="s">
        <v>30</v>
      </c>
      <c r="C47" s="11">
        <v>19.100000000000001</v>
      </c>
      <c r="D47" s="15" t="s">
        <v>9</v>
      </c>
      <c r="E47" s="11">
        <v>11.2</v>
      </c>
      <c r="F47" s="11">
        <v>14.5</v>
      </c>
      <c r="G47" s="11">
        <v>8.1</v>
      </c>
      <c r="H47" s="11">
        <v>13.5</v>
      </c>
      <c r="I47" s="11">
        <v>10.6</v>
      </c>
      <c r="J47" s="11">
        <v>42</v>
      </c>
      <c r="K47" s="12"/>
    </row>
    <row r="48" spans="2:19" ht="15" hidden="1" outlineLevel="1" x14ac:dyDescent="0.2">
      <c r="B48" s="5" t="s">
        <v>71</v>
      </c>
      <c r="C48" s="17">
        <v>322.6327</v>
      </c>
      <c r="D48" s="17">
        <v>90.381</v>
      </c>
      <c r="E48" s="17">
        <v>91.745454439696005</v>
      </c>
      <c r="F48" s="17">
        <v>78.597570291845003</v>
      </c>
      <c r="G48" s="17">
        <v>78.604490582992</v>
      </c>
      <c r="H48" s="17">
        <v>15.386625</v>
      </c>
      <c r="I48" s="17">
        <v>125.1994578</v>
      </c>
      <c r="J48" s="17">
        <v>204.8671875</v>
      </c>
      <c r="K48" s="12"/>
    </row>
    <row r="49" spans="2:13" hidden="1" outlineLevel="1" x14ac:dyDescent="0.2">
      <c r="C49" s="17"/>
      <c r="D49" s="16"/>
      <c r="E49" s="17"/>
      <c r="F49" s="17"/>
      <c r="G49" s="17"/>
      <c r="H49" s="17"/>
      <c r="I49" s="17"/>
      <c r="J49" s="17"/>
      <c r="K49" s="12"/>
    </row>
    <row r="50" spans="2:13" collapsed="1" x14ac:dyDescent="0.2"/>
    <row r="51" spans="2:13" x14ac:dyDescent="0.2">
      <c r="B51" s="30" t="s">
        <v>74</v>
      </c>
      <c r="C51" s="30"/>
      <c r="D51" s="30"/>
      <c r="E51" s="30"/>
      <c r="F51" s="30"/>
      <c r="G51" s="30"/>
      <c r="H51" s="30"/>
      <c r="I51" s="30"/>
      <c r="J51" s="30"/>
    </row>
    <row r="52" spans="2:13" x14ac:dyDescent="0.2">
      <c r="B52" s="5" t="s">
        <v>11</v>
      </c>
      <c r="C52" s="15">
        <v>11905</v>
      </c>
      <c r="D52" s="17" t="s">
        <v>9</v>
      </c>
      <c r="E52" s="15">
        <v>48954</v>
      </c>
      <c r="F52" s="14">
        <v>676</v>
      </c>
      <c r="G52" s="15">
        <v>438175</v>
      </c>
      <c r="H52" s="14">
        <v>162</v>
      </c>
      <c r="I52" s="15">
        <v>1189</v>
      </c>
      <c r="J52" s="15">
        <v>24731</v>
      </c>
    </row>
    <row r="53" spans="2:13" x14ac:dyDescent="0.2">
      <c r="C53" s="24" t="s">
        <v>75</v>
      </c>
      <c r="D53" s="17" t="s">
        <v>9</v>
      </c>
      <c r="E53" s="24" t="s">
        <v>80</v>
      </c>
      <c r="F53" s="18" t="s">
        <v>77</v>
      </c>
      <c r="G53" s="24" t="s">
        <v>78</v>
      </c>
      <c r="H53" s="24" t="s">
        <v>36</v>
      </c>
      <c r="I53" s="24" t="s">
        <v>79</v>
      </c>
      <c r="J53" s="18" t="s">
        <v>81</v>
      </c>
    </row>
    <row r="54" spans="2:13" ht="15" x14ac:dyDescent="0.2">
      <c r="B54" s="5" t="s">
        <v>68</v>
      </c>
      <c r="C54" s="27">
        <f>C52/22</f>
        <v>541.13636363636363</v>
      </c>
      <c r="D54" s="17" t="s">
        <v>9</v>
      </c>
      <c r="E54" s="28">
        <f>E52/171</f>
        <v>286.28070175438597</v>
      </c>
      <c r="F54" s="28">
        <f>F52/0.8</f>
        <v>845</v>
      </c>
      <c r="G54" s="28">
        <f>G52/1395</f>
        <v>314.10394265232975</v>
      </c>
      <c r="H54" s="10">
        <f>H52/0.6</f>
        <v>270</v>
      </c>
      <c r="I54" s="28">
        <f>I52/29.7</f>
        <v>40.033670033670035</v>
      </c>
      <c r="J54" s="28">
        <f>J52/241.5</f>
        <v>102.40579710144928</v>
      </c>
    </row>
    <row r="55" spans="2:13" x14ac:dyDescent="0.2">
      <c r="B55" s="5" t="s">
        <v>17</v>
      </c>
      <c r="C55" s="15">
        <v>16770</v>
      </c>
      <c r="D55" s="17" t="s">
        <v>9</v>
      </c>
      <c r="E55" s="15">
        <v>65009</v>
      </c>
      <c r="F55" s="15">
        <v>1407</v>
      </c>
      <c r="G55" s="15">
        <v>677110</v>
      </c>
      <c r="H55" s="15">
        <v>3486</v>
      </c>
      <c r="I55" s="15">
        <v>12199</v>
      </c>
      <c r="J55" s="15">
        <v>48117</v>
      </c>
    </row>
    <row r="56" spans="2:13" x14ac:dyDescent="0.2">
      <c r="C56" s="16" t="s">
        <v>82</v>
      </c>
      <c r="D56" s="17" t="s">
        <v>9</v>
      </c>
      <c r="E56" s="24" t="s">
        <v>83</v>
      </c>
      <c r="F56" s="24" t="s">
        <v>84</v>
      </c>
      <c r="G56" s="24" t="s">
        <v>85</v>
      </c>
      <c r="H56" s="24" t="s">
        <v>86</v>
      </c>
      <c r="I56" s="24" t="s">
        <v>87</v>
      </c>
      <c r="J56" s="24" t="s">
        <v>88</v>
      </c>
    </row>
    <row r="57" spans="2:13" ht="15" x14ac:dyDescent="0.2">
      <c r="B57" s="5" t="s">
        <v>69</v>
      </c>
      <c r="C57" s="14">
        <f>C55/22</f>
        <v>762.27272727272725</v>
      </c>
      <c r="D57" s="17" t="s">
        <v>9</v>
      </c>
      <c r="E57" s="14">
        <f>E55/171</f>
        <v>380.16959064327483</v>
      </c>
      <c r="F57" s="25">
        <f>F55/0.8</f>
        <v>1758.75</v>
      </c>
      <c r="G57" s="14">
        <f>G55/1395</f>
        <v>485.38351254480284</v>
      </c>
      <c r="H57" s="25">
        <f>H55/0.6</f>
        <v>5810</v>
      </c>
      <c r="I57" s="14">
        <f>I55/29.7</f>
        <v>410.74074074074076</v>
      </c>
      <c r="J57" s="14">
        <f>J55/241.5</f>
        <v>199.24223602484471</v>
      </c>
    </row>
    <row r="58" spans="2:13" x14ac:dyDescent="0.2">
      <c r="B58" s="5" t="s">
        <v>25</v>
      </c>
      <c r="C58" s="17">
        <f>C52/C55</f>
        <v>0.70989862850327967</v>
      </c>
      <c r="D58" s="17" t="s">
        <v>9</v>
      </c>
      <c r="E58" s="17">
        <f t="shared" ref="E58:J58" si="1">E52/E55</f>
        <v>0.75303419526527093</v>
      </c>
      <c r="F58" s="17">
        <f t="shared" si="1"/>
        <v>0.48045486851457003</v>
      </c>
      <c r="G58" s="17">
        <f t="shared" si="1"/>
        <v>0.64712528245041423</v>
      </c>
      <c r="H58" s="17">
        <f t="shared" si="1"/>
        <v>4.6471600688468159E-2</v>
      </c>
      <c r="I58" s="17">
        <f t="shared" si="1"/>
        <v>9.746700549225347E-2</v>
      </c>
      <c r="J58" s="17">
        <f t="shared" si="1"/>
        <v>0.51397634931521086</v>
      </c>
    </row>
    <row r="59" spans="2:13" ht="15" x14ac:dyDescent="0.2">
      <c r="B59" s="5" t="s">
        <v>70</v>
      </c>
      <c r="C59" s="15">
        <f>C52-C55</f>
        <v>-4865</v>
      </c>
      <c r="D59" s="17" t="s">
        <v>9</v>
      </c>
      <c r="E59" s="15">
        <f t="shared" ref="E59:J59" si="2">E52-E55</f>
        <v>-16055</v>
      </c>
      <c r="F59" s="15">
        <f t="shared" si="2"/>
        <v>-731</v>
      </c>
      <c r="G59" s="15">
        <f t="shared" si="2"/>
        <v>-238935</v>
      </c>
      <c r="H59" s="15">
        <f t="shared" si="2"/>
        <v>-3324</v>
      </c>
      <c r="I59" s="15">
        <f t="shared" si="2"/>
        <v>-11010</v>
      </c>
      <c r="J59" s="15">
        <f t="shared" si="2"/>
        <v>-23386</v>
      </c>
    </row>
    <row r="60" spans="2:13" x14ac:dyDescent="0.2">
      <c r="B60" s="5" t="s">
        <v>27</v>
      </c>
      <c r="C60" s="15">
        <v>1558.909296</v>
      </c>
      <c r="D60" s="15">
        <v>-4049.0049819999999</v>
      </c>
      <c r="E60" s="15">
        <v>-2665</v>
      </c>
      <c r="F60" s="14">
        <v>-995.35005369999999</v>
      </c>
      <c r="G60" s="15">
        <v>-23208.614089999999</v>
      </c>
      <c r="H60" s="15">
        <v>-1400.9</v>
      </c>
      <c r="I60" s="26">
        <v>-557.11977839999997</v>
      </c>
      <c r="J60" s="15">
        <v>-2235</v>
      </c>
      <c r="M60" s="29"/>
    </row>
    <row r="61" spans="2:13" x14ac:dyDescent="0.2">
      <c r="B61" s="5" t="s">
        <v>28</v>
      </c>
      <c r="C61" s="12" t="s">
        <v>9</v>
      </c>
      <c r="D61" s="15" t="s">
        <v>9</v>
      </c>
      <c r="E61" s="15">
        <v>20928</v>
      </c>
      <c r="F61" s="15" t="s">
        <v>9</v>
      </c>
      <c r="G61" s="15">
        <v>574509</v>
      </c>
      <c r="H61" s="14">
        <v>591</v>
      </c>
      <c r="I61" s="15">
        <v>11926</v>
      </c>
      <c r="J61" s="15">
        <v>9443</v>
      </c>
    </row>
    <row r="62" spans="2:13" x14ac:dyDescent="0.2">
      <c r="B62" s="5" t="s">
        <v>29</v>
      </c>
      <c r="C62" s="15" t="s">
        <v>9</v>
      </c>
      <c r="D62" s="15" t="s">
        <v>9</v>
      </c>
      <c r="E62" s="15" t="s">
        <v>9</v>
      </c>
      <c r="F62" s="15" t="s">
        <v>9</v>
      </c>
      <c r="G62" s="15" t="s">
        <v>9</v>
      </c>
      <c r="H62" s="15" t="s">
        <v>9</v>
      </c>
      <c r="I62" s="15" t="s">
        <v>9</v>
      </c>
      <c r="J62" s="15" t="s">
        <v>9</v>
      </c>
    </row>
    <row r="63" spans="2:13" x14ac:dyDescent="0.2">
      <c r="B63" s="5" t="s">
        <v>30</v>
      </c>
      <c r="C63" s="15" t="s">
        <v>9</v>
      </c>
      <c r="D63" s="15" t="s">
        <v>9</v>
      </c>
      <c r="E63" s="15" t="s">
        <v>9</v>
      </c>
      <c r="F63" s="15" t="s">
        <v>9</v>
      </c>
      <c r="G63" s="15" t="s">
        <v>9</v>
      </c>
      <c r="H63" s="15" t="s">
        <v>9</v>
      </c>
      <c r="I63" s="15" t="s">
        <v>9</v>
      </c>
      <c r="J63" s="15" t="s">
        <v>9</v>
      </c>
    </row>
    <row r="64" spans="2:13" ht="15" x14ac:dyDescent="0.2">
      <c r="B64" s="5" t="s">
        <v>71</v>
      </c>
      <c r="C64" s="17">
        <v>327.10000000000002</v>
      </c>
      <c r="D64" s="17">
        <v>82.4</v>
      </c>
      <c r="E64" s="17">
        <v>106.3</v>
      </c>
      <c r="F64" s="17">
        <v>82.6</v>
      </c>
      <c r="G64" s="17">
        <v>82.6</v>
      </c>
      <c r="H64" s="17">
        <v>15.4</v>
      </c>
      <c r="I64" s="17">
        <v>132.1</v>
      </c>
      <c r="J64" s="17">
        <v>280.39999999999998</v>
      </c>
    </row>
    <row r="68" spans="1:2" x14ac:dyDescent="0.2">
      <c r="A68" s="5" t="s">
        <v>59</v>
      </c>
      <c r="B68" s="13" t="s">
        <v>62</v>
      </c>
    </row>
    <row r="69" spans="1:2" x14ac:dyDescent="0.2">
      <c r="A69" s="5" t="s">
        <v>60</v>
      </c>
      <c r="B69" s="13" t="s">
        <v>63</v>
      </c>
    </row>
    <row r="70" spans="1:2" x14ac:dyDescent="0.2">
      <c r="A70" s="5" t="s">
        <v>61</v>
      </c>
      <c r="B70" s="13" t="s">
        <v>64</v>
      </c>
    </row>
    <row r="71" spans="1:2" x14ac:dyDescent="0.2">
      <c r="A71" s="5" t="s">
        <v>10</v>
      </c>
    </row>
    <row r="72" spans="1:2" x14ac:dyDescent="0.2">
      <c r="A72" s="5" t="s">
        <v>96</v>
      </c>
    </row>
    <row r="73" spans="1:2" x14ac:dyDescent="0.2">
      <c r="A73" s="5"/>
    </row>
    <row r="74" spans="1:2" x14ac:dyDescent="0.2">
      <c r="A74" s="6" t="s">
        <v>72</v>
      </c>
    </row>
    <row r="75" spans="1:2" x14ac:dyDescent="0.2">
      <c r="A75" s="6" t="s">
        <v>66</v>
      </c>
    </row>
  </sheetData>
  <mergeCells count="5">
    <mergeCell ref="B2:J2"/>
    <mergeCell ref="B4:J4"/>
    <mergeCell ref="B19:J19"/>
    <mergeCell ref="B35:J35"/>
    <mergeCell ref="B51:J51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8.3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Tharindi NKN</cp:lastModifiedBy>
  <cp:lastPrinted>2024-08-09T04:56:31Z</cp:lastPrinted>
  <dcterms:created xsi:type="dcterms:W3CDTF">2023-12-01T01:19:55Z</dcterms:created>
  <dcterms:modified xsi:type="dcterms:W3CDTF">2025-08-27T10:06:29Z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2024-07-17T09:23:43Z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6562041f-7091-40e6-a127-eb6d61d77df5</vt:lpwstr>
  </property>
  <property fmtid="{D5CDD505-2E9C-101B-9397-08002B2CF9AE}" pid="8" name="MSIP_Label_83c4ab6a-b8f9-4a41-a9e3-9d9b3c522aed_ContentBits">
    <vt:lpwstr>1</vt:lpwstr>
  </property>
</Properties>
</file>