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hanthinik\Desktop\ESS_T 2025\ESS-Final T\Chapter 5\"/>
    </mc:Choice>
  </mc:AlternateContent>
  <xr:revisionPtr revIDLastSave="0" documentId="8_{C07449D6-0DB0-4F3D-82C0-6846E92D390C}" xr6:coauthVersionLast="47" xr6:coauthVersionMax="47" xr10:uidLastSave="{00000000-0000-0000-0000-000000000000}"/>
  <bookViews>
    <workbookView xWindow="-120" yWindow="-120" windowWidth="29040" windowHeight="15720" tabRatio="921" xr2:uid="{00000000-000D-0000-FFFF-FFFF00000000}"/>
  </bookViews>
  <sheets>
    <sheet name="Table 5.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2" l="1"/>
  <c r="H86" i="2"/>
  <c r="L85" i="2"/>
  <c r="C37" i="2"/>
  <c r="K37" i="2"/>
  <c r="L35" i="2"/>
  <c r="C35" i="2"/>
  <c r="D97" i="2"/>
  <c r="E97" i="2"/>
  <c r="F97" i="2"/>
  <c r="G97" i="2"/>
  <c r="H97" i="2"/>
  <c r="I97" i="2"/>
  <c r="J97" i="2"/>
  <c r="K97" i="2"/>
  <c r="L97" i="2"/>
  <c r="C97" i="2"/>
  <c r="C96" i="2"/>
  <c r="K96" i="2"/>
  <c r="L96" i="2"/>
  <c r="J96" i="2"/>
  <c r="I96" i="2"/>
  <c r="H96" i="2"/>
  <c r="G96" i="2"/>
  <c r="F96" i="2"/>
  <c r="E96" i="2"/>
  <c r="D96" i="2"/>
  <c r="C95" i="2"/>
  <c r="K95" i="2"/>
  <c r="J95" i="2"/>
  <c r="I95" i="2"/>
  <c r="H95" i="2"/>
  <c r="G95" i="2"/>
  <c r="F95" i="2"/>
  <c r="E95" i="2"/>
  <c r="D95" i="2"/>
  <c r="K90" i="2"/>
  <c r="I90" i="2"/>
  <c r="H90" i="2"/>
  <c r="E90" i="2"/>
  <c r="C90" i="2"/>
  <c r="L91" i="2"/>
  <c r="L92" i="2"/>
  <c r="L93" i="2"/>
  <c r="L94" i="2"/>
  <c r="L90" i="2"/>
  <c r="L50" i="2"/>
  <c r="K50" i="2"/>
  <c r="J50" i="2"/>
  <c r="I50" i="2"/>
  <c r="H50" i="2"/>
  <c r="G50" i="2"/>
  <c r="F50" i="2"/>
  <c r="E50" i="2"/>
  <c r="D50" i="2"/>
  <c r="C50" i="2"/>
  <c r="L49" i="2"/>
  <c r="L48" i="2"/>
  <c r="L45" i="2"/>
  <c r="L46" i="2" s="1"/>
  <c r="D46" i="2"/>
  <c r="E46" i="2"/>
  <c r="F46" i="2"/>
  <c r="G46" i="2"/>
  <c r="H46" i="2"/>
  <c r="I46" i="2"/>
  <c r="J46" i="2"/>
  <c r="K46" i="2"/>
  <c r="C46" i="2"/>
  <c r="L44" i="2"/>
  <c r="L82" i="2"/>
  <c r="L83" i="2"/>
  <c r="L84" i="2"/>
  <c r="K87" i="2"/>
  <c r="J87" i="2"/>
  <c r="I87" i="2"/>
  <c r="H87" i="2"/>
  <c r="G87" i="2"/>
  <c r="F87" i="2"/>
  <c r="E87" i="2"/>
  <c r="D87" i="2"/>
  <c r="C87" i="2"/>
  <c r="D86" i="2"/>
  <c r="E86" i="2"/>
  <c r="F86" i="2"/>
  <c r="I86" i="2"/>
  <c r="J86" i="2"/>
  <c r="K86" i="2"/>
  <c r="C86" i="2"/>
  <c r="L81" i="2"/>
  <c r="L40" i="2"/>
  <c r="L39" i="2"/>
  <c r="D41" i="2"/>
  <c r="E41" i="2"/>
  <c r="F41" i="2"/>
  <c r="G41" i="2"/>
  <c r="H41" i="2"/>
  <c r="I41" i="2"/>
  <c r="J41" i="2"/>
  <c r="K41" i="2"/>
  <c r="C41" i="2"/>
  <c r="L36" i="2"/>
  <c r="D37" i="2"/>
  <c r="E37" i="2"/>
  <c r="F37" i="2"/>
  <c r="G37" i="2"/>
  <c r="H37" i="2"/>
  <c r="I37" i="2"/>
  <c r="J37" i="2"/>
  <c r="L95" i="2" l="1"/>
  <c r="D88" i="2"/>
  <c r="L37" i="2"/>
  <c r="H88" i="2"/>
  <c r="E88" i="2"/>
  <c r="F88" i="2"/>
  <c r="L87" i="2"/>
  <c r="C88" i="2"/>
  <c r="J88" i="2"/>
  <c r="K88" i="2"/>
  <c r="L41" i="2"/>
  <c r="I88" i="2"/>
  <c r="L86" i="2"/>
  <c r="G88" i="2"/>
  <c r="L88" i="2" l="1"/>
</calcChain>
</file>

<file path=xl/sharedStrings.xml><?xml version="1.0" encoding="utf-8"?>
<sst xmlns="http://schemas.openxmlformats.org/spreadsheetml/2006/main" count="168" uniqueCount="55">
  <si>
    <t>–</t>
  </si>
  <si>
    <r>
      <rPr>
        <sz val="10"/>
        <color rgb="FF231F20"/>
        <rFont val="Calibri"/>
        <family val="2"/>
        <scheme val="minor"/>
      </rPr>
      <t>–</t>
    </r>
  </si>
  <si>
    <r>
      <rPr>
        <sz val="10"/>
        <color rgb="FF231F20"/>
        <rFont val="Calibri"/>
        <family val="2"/>
        <scheme val="minor"/>
      </rPr>
      <t>...</t>
    </r>
  </si>
  <si>
    <t>அட்டவணை 5.8</t>
  </si>
  <si>
    <r>
      <t xml:space="preserve">05. </t>
    </r>
    <r>
      <rPr>
        <b/>
        <sz val="10"/>
        <color theme="0"/>
        <rFont val="Calibri"/>
        <family val="2"/>
        <scheme val="minor"/>
      </rPr>
      <t>அரச நிதி</t>
    </r>
  </si>
  <si>
    <t>அரசிறை</t>
  </si>
  <si>
    <t>மீண்டெழும் செலவினம்</t>
  </si>
  <si>
    <t>(அ)</t>
  </si>
  <si>
    <t>தற்காலிகமானவை</t>
  </si>
  <si>
    <t>(ஆ)</t>
  </si>
  <si>
    <t>(இ)</t>
  </si>
  <si>
    <t>(உ)</t>
  </si>
  <si>
    <t>(ஊ)</t>
  </si>
  <si>
    <t>(ஈ)</t>
  </si>
  <si>
    <t>ரூ. மில்.</t>
  </si>
  <si>
    <t>விடயம்</t>
  </si>
  <si>
    <t>மொத்தம்</t>
  </si>
  <si>
    <t>பொது நிர்வாக, உள்நாட்டு அலுவல்கள், மாகாண சபைகள் மற்றும் உள்ளூராட்சி அமைச்சு</t>
  </si>
  <si>
    <r>
      <t>மாகாண சபைகளின் அரசிறை மற்றும் செலவினம்</t>
    </r>
    <r>
      <rPr>
        <b/>
        <vertAlign val="superscript"/>
        <sz val="10"/>
        <color rgb="FFDC1E35"/>
        <rFont val="Calibri"/>
        <family val="2"/>
        <scheme val="minor"/>
      </rPr>
      <t>(அ)</t>
    </r>
    <r>
      <rPr>
        <b/>
        <sz val="10"/>
        <color rgb="FFDC1E35"/>
        <rFont val="Calibri"/>
        <family val="2"/>
        <scheme val="minor"/>
      </rPr>
      <t xml:space="preserve">	</t>
    </r>
  </si>
  <si>
    <t>மேல்</t>
  </si>
  <si>
    <t>மத்திய</t>
  </si>
  <si>
    <t>தென்</t>
  </si>
  <si>
    <t>வட</t>
  </si>
  <si>
    <t>கிழக்கு</t>
  </si>
  <si>
    <t>வடமேல்</t>
  </si>
  <si>
    <t>வடமத்திய</t>
  </si>
  <si>
    <t>ஊவா</t>
  </si>
  <si>
    <t>சப்பிரகமுவா</t>
  </si>
  <si>
    <t>ஆண்டு 2020</t>
  </si>
  <si>
    <t>ஆண்டு 2021</t>
  </si>
  <si>
    <t>ஆண்டு 2022</t>
  </si>
  <si>
    <t>ஆண்டு 2023</t>
  </si>
  <si>
    <r>
      <rPr>
        <b/>
        <sz val="8"/>
        <color rgb="FFDC1E35"/>
        <rFont val="Calibri"/>
        <family val="2"/>
        <scheme val="minor"/>
      </rPr>
      <t>ஆண்டு 2024</t>
    </r>
    <r>
      <rPr>
        <b/>
        <vertAlign val="superscript"/>
        <sz val="8"/>
        <color rgb="FFDC1E35"/>
        <rFont val="Calibri"/>
        <family val="2"/>
        <scheme val="minor"/>
      </rPr>
      <t>(இ)</t>
    </r>
  </si>
  <si>
    <r>
      <t>ஆண்டு 2024</t>
    </r>
    <r>
      <rPr>
        <b/>
        <vertAlign val="superscript"/>
        <sz val="8"/>
        <color rgb="FFDC1E35"/>
        <rFont val="Calibri"/>
        <family val="2"/>
        <scheme val="minor"/>
      </rPr>
      <t>(இ)</t>
    </r>
  </si>
  <si>
    <t>அரசிறை மற்றும் செலவினம்</t>
  </si>
  <si>
    <t xml:space="preserve">பெறுகைகள் </t>
  </si>
  <si>
    <t>மத்திய அரசிடமிருந்தான கொடை</t>
  </si>
  <si>
    <t>செலவினம்</t>
  </si>
  <si>
    <r>
      <t>மூலதனச் செலவினம்</t>
    </r>
    <r>
      <rPr>
        <vertAlign val="superscript"/>
        <sz val="8"/>
        <color rgb="FF000000"/>
        <rFont val="Calibri"/>
        <family val="2"/>
        <scheme val="minor"/>
      </rPr>
      <t>(ஆ)</t>
    </r>
  </si>
  <si>
    <t>அரசிறைச் சேகரிப்புக்களின் பகுப்பாய்வு                         </t>
  </si>
  <si>
    <t>புரள்வு வரி</t>
  </si>
  <si>
    <t>உரிமக் கட்டணம் - ஊர்திகள்</t>
  </si>
  <si>
    <t>உரிமக் கட்டணம் - ஏனையவைகள்</t>
  </si>
  <si>
    <t>துணை மொத்தம்</t>
  </si>
  <si>
    <r>
      <t>குடிவகை மீதான கலால் தீர்வை</t>
    </r>
    <r>
      <rPr>
        <vertAlign val="superscript"/>
        <sz val="8"/>
        <color rgb="FF000000"/>
        <rFont val="Calibri"/>
        <family val="2"/>
        <scheme val="minor"/>
      </rPr>
      <t>(ஈ)</t>
    </r>
  </si>
  <si>
    <r>
      <t>ஏனையவை</t>
    </r>
    <r>
      <rPr>
        <vertAlign val="superscript"/>
        <sz val="8"/>
        <color rgb="FF000000"/>
        <rFont val="Calibri"/>
        <family val="2"/>
        <scheme val="minor"/>
      </rPr>
      <t>(உ)</t>
    </r>
  </si>
  <si>
    <r>
      <t>முத்திரைத் தீர்வை</t>
    </r>
    <r>
      <rPr>
        <vertAlign val="superscript"/>
        <sz val="8"/>
        <color rgb="FF000000"/>
        <rFont val="Calibri"/>
        <family val="2"/>
        <scheme val="minor"/>
      </rPr>
      <t>(ஊ)</t>
    </r>
  </si>
  <si>
    <r>
      <t>குடிவகை மீதான கலால் தீர்வை</t>
    </r>
    <r>
      <rPr>
        <vertAlign val="superscript"/>
        <sz val="8"/>
        <color rgb="FF231F20"/>
        <rFont val="Calibri"/>
        <family val="2"/>
        <scheme val="minor"/>
      </rPr>
      <t>(ஈ)</t>
    </r>
  </si>
  <si>
    <t>திசெம்பர் இறுதியிலுள்ளவாறு</t>
  </si>
  <si>
    <t>பிரமாணங்களின்படியான கொடைகள் மற்றும் குறித்துரைக்கப்பட்ட அபிவிருத்திக் கொடைகள் உட்பட</t>
  </si>
  <si>
    <t>உரிமக் கட்டணம் உட்பட - குடிவகை</t>
  </si>
  <si>
    <t>இலாபம் மற்றும் பங்குலாபங்கள் உட்பட</t>
  </si>
  <si>
    <t>மத்திய அரசாங்கத்தினால் மாற்றப்பட்டவை உட்பட</t>
  </si>
  <si>
    <t>...   மிகச் சொற்பமானவை</t>
  </si>
  <si>
    <t>மூலம்: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</si>
</sst>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231F2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DC1E35"/>
      <name val="Calibri"/>
      <family val="2"/>
      <scheme val="minor"/>
    </font>
    <font>
      <b/>
      <sz val="10"/>
      <color rgb="FF231F2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color rgb="FFDC1E35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231F20"/>
      <name val="Calibri"/>
      <family val="2"/>
      <scheme val="minor"/>
    </font>
    <font>
      <b/>
      <sz val="8"/>
      <color rgb="FFDC1E35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vertAlign val="superscript"/>
      <sz val="8"/>
      <color rgb="FF231F20"/>
      <name val="Calibri"/>
      <family val="2"/>
      <scheme val="minor"/>
    </font>
    <font>
      <vertAlign val="superscript"/>
      <sz val="8"/>
      <color rgb="FF000000"/>
      <name val="Calibri"/>
      <family val="2"/>
      <scheme val="minor"/>
    </font>
    <font>
      <b/>
      <vertAlign val="superscript"/>
      <sz val="8"/>
      <color rgb="FFDC1E3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612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DC1E35"/>
      </top>
      <bottom style="thin">
        <color rgb="FFDC1E35"/>
      </bottom>
      <diagonal/>
    </border>
    <border>
      <left/>
      <right/>
      <top style="thin">
        <color rgb="FFDC1E35"/>
      </top>
      <bottom/>
      <diagonal/>
    </border>
    <border>
      <left/>
      <right/>
      <top/>
      <bottom style="thin">
        <color rgb="FFDC1E35"/>
      </bottom>
      <diagonal/>
    </border>
  </borders>
  <cellStyleXfs count="1">
    <xf numFmtId="0" fontId="0" fillId="0" borderId="0"/>
  </cellStyleXfs>
  <cellXfs count="56">
    <xf numFmtId="0" fontId="0" fillId="0" borderId="0" xfId="0" applyAlignment="1">
      <alignment horizontal="left" vertical="top"/>
    </xf>
    <xf numFmtId="0" fontId="10" fillId="0" borderId="0" xfId="0" applyFont="1" applyAlignment="1" applyProtection="1">
      <alignment horizontal="left" vertical="top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3" fontId="3" fillId="0" borderId="0" xfId="0" applyNumberFormat="1" applyFont="1" applyAlignment="1" applyProtection="1">
      <alignment horizontal="right" shrinkToFit="1"/>
      <protection locked="0"/>
    </xf>
    <xf numFmtId="0" fontId="1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 indent="2"/>
      <protection locked="0"/>
    </xf>
    <xf numFmtId="3" fontId="6" fillId="0" borderId="0" xfId="0" applyNumberFormat="1" applyFont="1" applyAlignment="1" applyProtection="1">
      <alignment horizontal="right" shrinkToFit="1"/>
      <protection locked="0"/>
    </xf>
    <xf numFmtId="1" fontId="3" fillId="0" borderId="0" xfId="0" applyNumberFormat="1" applyFont="1" applyAlignment="1" applyProtection="1">
      <alignment horizontal="right" shrinkToFit="1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3" fontId="3" fillId="0" borderId="0" xfId="0" applyNumberFormat="1" applyFont="1" applyAlignment="1">
      <alignment horizontal="right" shrinkToFit="1"/>
    </xf>
    <xf numFmtId="3" fontId="6" fillId="0" borderId="0" xfId="0" applyNumberFormat="1" applyFont="1" applyAlignment="1">
      <alignment horizontal="right" shrinkToFit="1"/>
    </xf>
    <xf numFmtId="1" fontId="3" fillId="0" borderId="0" xfId="0" applyNumberFormat="1" applyFont="1" applyAlignment="1">
      <alignment horizontal="right" shrinkToFit="1"/>
    </xf>
    <xf numFmtId="3" fontId="10" fillId="0" borderId="0" xfId="0" applyNumberFormat="1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/>
      <protection locked="0"/>
    </xf>
    <xf numFmtId="3" fontId="4" fillId="0" borderId="3" xfId="0" applyNumberFormat="1" applyFont="1" applyBorder="1" applyProtection="1">
      <protection locked="0"/>
    </xf>
    <xf numFmtId="1" fontId="7" fillId="0" borderId="0" xfId="0" applyNumberFormat="1" applyFont="1" applyAlignment="1" applyProtection="1">
      <alignment horizontal="right"/>
      <protection locked="0"/>
    </xf>
    <xf numFmtId="0" fontId="11" fillId="3" borderId="0" xfId="0" applyFont="1" applyFill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left" indent="2"/>
      <protection locked="0"/>
    </xf>
    <xf numFmtId="0" fontId="13" fillId="0" borderId="0" xfId="0" applyFont="1" applyAlignment="1" applyProtection="1">
      <alignment horizontal="left" indent="1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16" fillId="0" borderId="0" xfId="0" applyFont="1" applyProtection="1">
      <protection locked="0"/>
    </xf>
    <xf numFmtId="0" fontId="15" fillId="0" borderId="3" xfId="0" applyFont="1" applyBorder="1" applyProtection="1">
      <protection locked="0"/>
    </xf>
    <xf numFmtId="0" fontId="14" fillId="0" borderId="0" xfId="0" applyFont="1" applyProtection="1">
      <protection locked="0"/>
    </xf>
    <xf numFmtId="0" fontId="16" fillId="0" borderId="0" xfId="0" applyFont="1" applyAlignment="1" applyProtection="1">
      <alignment horizontal="left" indent="2"/>
      <protection locked="0"/>
    </xf>
    <xf numFmtId="0" fontId="12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indent="2"/>
      <protection locked="0"/>
    </xf>
    <xf numFmtId="0" fontId="14" fillId="0" borderId="0" xfId="0" applyFont="1" applyAlignment="1" applyProtection="1">
      <alignment horizontal="left" vertical="top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1E35"/>
      <color rgb="FF506129"/>
      <color rgb="FF000000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DFEA-65B0-46B8-8AD5-6C5313BD96F6}">
  <sheetPr codeName="Sheet9">
    <tabColor theme="6" tint="-0.499984740745262"/>
  </sheetPr>
  <dimension ref="A1:Q109"/>
  <sheetViews>
    <sheetView tabSelected="1" zoomScale="98" zoomScaleNormal="98" workbookViewId="0">
      <pane ySplit="4" topLeftCell="A80" activePane="bottomLeft" state="frozen"/>
      <selection activeCell="D24" sqref="D24"/>
      <selection pane="bottomLeft" activeCell="A108" sqref="A108:F109"/>
    </sheetView>
  </sheetViews>
  <sheetFormatPr defaultColWidth="9.33203125" defaultRowHeight="12.75" x14ac:dyDescent="0.2"/>
  <cols>
    <col min="1" max="1" width="3.33203125" style="1" customWidth="1"/>
    <col min="2" max="2" width="37.6640625" style="7" customWidth="1"/>
    <col min="3" max="8" width="12.83203125" style="7" customWidth="1"/>
    <col min="9" max="9" width="14.6640625" style="7" customWidth="1"/>
    <col min="10" max="10" width="12.83203125" style="7" customWidth="1"/>
    <col min="11" max="11" width="17.33203125" style="7" customWidth="1"/>
    <col min="12" max="12" width="15.33203125" style="7" customWidth="1"/>
    <col min="13" max="13" width="9.33203125" style="7"/>
    <col min="14" max="16384" width="9.33203125" style="1"/>
  </cols>
  <sheetData>
    <row r="1" spans="1:16" s="6" customFormat="1" ht="47.25" customHeight="1" x14ac:dyDescent="0.25">
      <c r="A1" s="1"/>
      <c r="B1" s="2" t="s">
        <v>4</v>
      </c>
      <c r="C1" s="3"/>
      <c r="D1" s="3"/>
      <c r="E1" s="3"/>
      <c r="F1" s="3"/>
      <c r="G1" s="3"/>
      <c r="H1" s="3"/>
      <c r="I1" s="3"/>
      <c r="J1" s="3"/>
      <c r="K1" s="3"/>
      <c r="L1" s="32" t="s">
        <v>3</v>
      </c>
      <c r="M1" s="7"/>
      <c r="N1" s="4"/>
      <c r="O1" s="5"/>
      <c r="P1" s="5"/>
    </row>
    <row r="2" spans="1:16" s="6" customFormat="1" ht="15.75" x14ac:dyDescent="0.25">
      <c r="B2" s="49" t="s">
        <v>18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9"/>
    </row>
    <row r="3" spans="1:16" s="6" customFormat="1" ht="15" x14ac:dyDescent="0.25">
      <c r="B3" s="52" t="s">
        <v>14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9"/>
    </row>
    <row r="4" spans="1:16" s="27" customFormat="1" ht="15" x14ac:dyDescent="0.25">
      <c r="B4" s="45" t="s">
        <v>15</v>
      </c>
      <c r="C4" s="46" t="s">
        <v>19</v>
      </c>
      <c r="D4" s="46" t="s">
        <v>20</v>
      </c>
      <c r="E4" s="46" t="s">
        <v>21</v>
      </c>
      <c r="F4" s="46" t="s">
        <v>22</v>
      </c>
      <c r="G4" s="46" t="s">
        <v>23</v>
      </c>
      <c r="H4" s="46" t="s">
        <v>24</v>
      </c>
      <c r="I4" s="46" t="s">
        <v>25</v>
      </c>
      <c r="J4" s="46" t="s">
        <v>26</v>
      </c>
      <c r="K4" s="45" t="s">
        <v>27</v>
      </c>
      <c r="L4" s="46" t="s">
        <v>16</v>
      </c>
      <c r="M4" s="28"/>
    </row>
    <row r="5" spans="1:16" x14ac:dyDescent="0.2">
      <c r="B5" s="39" t="s">
        <v>34</v>
      </c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6" x14ac:dyDescent="0.2">
      <c r="B6" s="50" t="s">
        <v>28</v>
      </c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6" x14ac:dyDescent="0.2">
      <c r="B7" s="34" t="s">
        <v>35</v>
      </c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6" x14ac:dyDescent="0.2">
      <c r="B8" s="33" t="s">
        <v>36</v>
      </c>
      <c r="C8" s="11">
        <v>46322</v>
      </c>
      <c r="D8" s="11">
        <v>36515</v>
      </c>
      <c r="E8" s="11">
        <v>33737</v>
      </c>
      <c r="F8" s="11">
        <v>27151</v>
      </c>
      <c r="G8" s="11">
        <v>28796</v>
      </c>
      <c r="H8" s="11">
        <v>32130</v>
      </c>
      <c r="I8" s="11">
        <v>20664</v>
      </c>
      <c r="J8" s="11">
        <v>25206</v>
      </c>
      <c r="K8" s="11">
        <v>27829</v>
      </c>
      <c r="L8" s="11">
        <v>278349</v>
      </c>
      <c r="M8" s="12"/>
    </row>
    <row r="9" spans="1:16" x14ac:dyDescent="0.2">
      <c r="B9" s="33" t="s">
        <v>5</v>
      </c>
      <c r="C9" s="11">
        <v>24437</v>
      </c>
      <c r="D9" s="11">
        <v>4442</v>
      </c>
      <c r="E9" s="11">
        <v>5492</v>
      </c>
      <c r="F9" s="11">
        <v>2591</v>
      </c>
      <c r="G9" s="11">
        <v>2167</v>
      </c>
      <c r="H9" s="11">
        <v>5618</v>
      </c>
      <c r="I9" s="11">
        <v>2542</v>
      </c>
      <c r="J9" s="11">
        <v>2025</v>
      </c>
      <c r="K9" s="11">
        <v>2930</v>
      </c>
      <c r="L9" s="11">
        <v>52245</v>
      </c>
      <c r="M9" s="12"/>
    </row>
    <row r="10" spans="1:16" x14ac:dyDescent="0.2">
      <c r="B10" s="47" t="s">
        <v>16</v>
      </c>
      <c r="C10" s="14">
        <v>70759</v>
      </c>
      <c r="D10" s="14">
        <v>40957</v>
      </c>
      <c r="E10" s="14">
        <v>39229</v>
      </c>
      <c r="F10" s="14">
        <v>29742</v>
      </c>
      <c r="G10" s="14">
        <v>30963</v>
      </c>
      <c r="H10" s="14">
        <v>37749</v>
      </c>
      <c r="I10" s="14">
        <v>23206</v>
      </c>
      <c r="J10" s="14">
        <v>27231</v>
      </c>
      <c r="K10" s="14">
        <v>30758</v>
      </c>
      <c r="L10" s="14">
        <v>330594</v>
      </c>
      <c r="M10" s="12"/>
    </row>
    <row r="11" spans="1:16" x14ac:dyDescent="0.2">
      <c r="B11" s="34" t="s">
        <v>37</v>
      </c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6" x14ac:dyDescent="0.2">
      <c r="B12" s="33" t="s">
        <v>6</v>
      </c>
      <c r="C12" s="11">
        <v>66843</v>
      </c>
      <c r="D12" s="11">
        <v>39806</v>
      </c>
      <c r="E12" s="11">
        <v>37797</v>
      </c>
      <c r="F12" s="11">
        <v>26628</v>
      </c>
      <c r="G12" s="11">
        <v>29193</v>
      </c>
      <c r="H12" s="11">
        <v>35338</v>
      </c>
      <c r="I12" s="11">
        <v>21342</v>
      </c>
      <c r="J12" s="11">
        <v>25157</v>
      </c>
      <c r="K12" s="11">
        <v>29975</v>
      </c>
      <c r="L12" s="11">
        <v>312078</v>
      </c>
      <c r="M12" s="12"/>
    </row>
    <row r="13" spans="1:16" x14ac:dyDescent="0.2">
      <c r="B13" s="43" t="s">
        <v>38</v>
      </c>
      <c r="C13" s="15">
        <v>99</v>
      </c>
      <c r="D13" s="15">
        <v>202</v>
      </c>
      <c r="E13" s="11">
        <v>1993</v>
      </c>
      <c r="F13" s="15">
        <v>255</v>
      </c>
      <c r="G13" s="15">
        <v>196</v>
      </c>
      <c r="H13" s="15">
        <v>130</v>
      </c>
      <c r="I13" s="15">
        <v>144</v>
      </c>
      <c r="J13" s="15">
        <v>195</v>
      </c>
      <c r="K13" s="15">
        <v>313</v>
      </c>
      <c r="L13" s="11">
        <v>3527</v>
      </c>
      <c r="M13" s="12"/>
    </row>
    <row r="14" spans="1:16" x14ac:dyDescent="0.2">
      <c r="B14" s="47" t="s">
        <v>16</v>
      </c>
      <c r="C14" s="14">
        <v>66941</v>
      </c>
      <c r="D14" s="14">
        <v>40008</v>
      </c>
      <c r="E14" s="14">
        <v>39790</v>
      </c>
      <c r="F14" s="14">
        <v>26883</v>
      </c>
      <c r="G14" s="14">
        <v>29388</v>
      </c>
      <c r="H14" s="14">
        <v>35468</v>
      </c>
      <c r="I14" s="14">
        <v>21486</v>
      </c>
      <c r="J14" s="14">
        <v>25351</v>
      </c>
      <c r="K14" s="14">
        <v>30288</v>
      </c>
      <c r="L14" s="14">
        <v>315605</v>
      </c>
      <c r="M14" s="12"/>
    </row>
    <row r="15" spans="1:16" x14ac:dyDescent="0.2">
      <c r="B15" s="50" t="s">
        <v>29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6" x14ac:dyDescent="0.2">
      <c r="B16" s="34" t="s">
        <v>35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2:13" x14ac:dyDescent="0.2">
      <c r="B17" s="33" t="s">
        <v>36</v>
      </c>
      <c r="C17" s="11">
        <v>47839</v>
      </c>
      <c r="D17" s="11">
        <v>38879</v>
      </c>
      <c r="E17" s="11">
        <v>37718</v>
      </c>
      <c r="F17" s="11">
        <v>28762</v>
      </c>
      <c r="G17" s="11">
        <v>29940</v>
      </c>
      <c r="H17" s="11">
        <v>35024</v>
      </c>
      <c r="I17" s="11">
        <v>22260</v>
      </c>
      <c r="J17" s="11">
        <v>27401</v>
      </c>
      <c r="K17" s="11">
        <v>31975</v>
      </c>
      <c r="L17" s="11">
        <v>299799</v>
      </c>
      <c r="M17" s="12"/>
    </row>
    <row r="18" spans="2:13" x14ac:dyDescent="0.2">
      <c r="B18" s="33" t="s">
        <v>5</v>
      </c>
      <c r="C18" s="11">
        <v>33287</v>
      </c>
      <c r="D18" s="11">
        <v>4905</v>
      </c>
      <c r="E18" s="11">
        <v>6255</v>
      </c>
      <c r="F18" s="11">
        <v>2825</v>
      </c>
      <c r="G18" s="11">
        <v>2303</v>
      </c>
      <c r="H18" s="11">
        <v>6780</v>
      </c>
      <c r="I18" s="11">
        <v>2417</v>
      </c>
      <c r="J18" s="11">
        <v>2126</v>
      </c>
      <c r="K18" s="11">
        <v>3044</v>
      </c>
      <c r="L18" s="11">
        <v>63942</v>
      </c>
      <c r="M18" s="12"/>
    </row>
    <row r="19" spans="2:13" x14ac:dyDescent="0.2">
      <c r="B19" s="47" t="s">
        <v>16</v>
      </c>
      <c r="C19" s="14">
        <v>81126</v>
      </c>
      <c r="D19" s="14">
        <v>43785</v>
      </c>
      <c r="E19" s="14">
        <v>43972</v>
      </c>
      <c r="F19" s="14">
        <v>31588</v>
      </c>
      <c r="G19" s="14">
        <v>32243</v>
      </c>
      <c r="H19" s="14">
        <v>41803</v>
      </c>
      <c r="I19" s="14">
        <v>24677</v>
      </c>
      <c r="J19" s="14">
        <v>29527</v>
      </c>
      <c r="K19" s="14">
        <v>35020</v>
      </c>
      <c r="L19" s="14">
        <v>363742</v>
      </c>
      <c r="M19" s="12"/>
    </row>
    <row r="20" spans="2:13" x14ac:dyDescent="0.2">
      <c r="B20" s="34" t="s">
        <v>37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x14ac:dyDescent="0.2">
      <c r="B21" s="33" t="s">
        <v>6</v>
      </c>
      <c r="C21" s="11">
        <v>66424</v>
      </c>
      <c r="D21" s="11">
        <v>41676</v>
      </c>
      <c r="E21" s="11">
        <v>40344</v>
      </c>
      <c r="F21" s="11">
        <v>27524</v>
      </c>
      <c r="G21" s="11">
        <v>30424</v>
      </c>
      <c r="H21" s="11">
        <v>37093</v>
      </c>
      <c r="I21" s="11">
        <v>22160</v>
      </c>
      <c r="J21" s="11">
        <v>26867</v>
      </c>
      <c r="K21" s="11">
        <v>31250</v>
      </c>
      <c r="L21" s="11">
        <v>323762</v>
      </c>
      <c r="M21" s="12"/>
    </row>
    <row r="22" spans="2:13" x14ac:dyDescent="0.2">
      <c r="B22" s="43" t="s">
        <v>38</v>
      </c>
      <c r="C22" s="15">
        <v>608</v>
      </c>
      <c r="D22" s="15">
        <v>581</v>
      </c>
      <c r="E22" s="11">
        <v>2477</v>
      </c>
      <c r="F22" s="15">
        <v>595</v>
      </c>
      <c r="G22" s="15">
        <v>757</v>
      </c>
      <c r="H22" s="15">
        <v>716</v>
      </c>
      <c r="I22" s="15">
        <v>751</v>
      </c>
      <c r="J22" s="15">
        <v>898</v>
      </c>
      <c r="K22" s="15">
        <v>648</v>
      </c>
      <c r="L22" s="11">
        <v>8030</v>
      </c>
      <c r="M22" s="12"/>
    </row>
    <row r="23" spans="2:13" x14ac:dyDescent="0.2">
      <c r="B23" s="47" t="s">
        <v>16</v>
      </c>
      <c r="C23" s="14">
        <v>67032</v>
      </c>
      <c r="D23" s="14">
        <v>42257</v>
      </c>
      <c r="E23" s="14">
        <v>42822</v>
      </c>
      <c r="F23" s="14">
        <v>28118</v>
      </c>
      <c r="G23" s="14">
        <v>31181</v>
      </c>
      <c r="H23" s="14">
        <v>37809</v>
      </c>
      <c r="I23" s="14">
        <v>22911</v>
      </c>
      <c r="J23" s="14">
        <v>27765</v>
      </c>
      <c r="K23" s="14">
        <v>31898</v>
      </c>
      <c r="L23" s="14">
        <v>331792</v>
      </c>
      <c r="M23" s="12"/>
    </row>
    <row r="24" spans="2:13" x14ac:dyDescent="0.2">
      <c r="B24" s="50" t="s">
        <v>30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</row>
    <row r="25" spans="2:13" x14ac:dyDescent="0.2">
      <c r="B25" s="34" t="s">
        <v>35</v>
      </c>
      <c r="C25" s="24"/>
      <c r="D25" s="25"/>
      <c r="E25" s="25"/>
      <c r="F25" s="25"/>
      <c r="G25" s="25"/>
      <c r="H25" s="25"/>
      <c r="I25" s="25"/>
      <c r="J25" s="25"/>
      <c r="K25" s="25"/>
      <c r="L25" s="25"/>
    </row>
    <row r="26" spans="2:13" x14ac:dyDescent="0.2">
      <c r="B26" s="33" t="s">
        <v>36</v>
      </c>
      <c r="C26" s="11">
        <v>54351</v>
      </c>
      <c r="D26" s="11">
        <v>35808</v>
      </c>
      <c r="E26" s="11">
        <v>38569</v>
      </c>
      <c r="F26" s="11">
        <v>28286</v>
      </c>
      <c r="G26" s="11">
        <v>30765</v>
      </c>
      <c r="H26" s="11">
        <v>36438</v>
      </c>
      <c r="I26" s="11">
        <v>21077</v>
      </c>
      <c r="J26" s="11">
        <v>27323</v>
      </c>
      <c r="K26" s="11">
        <v>31920</v>
      </c>
      <c r="L26" s="11">
        <v>304538</v>
      </c>
      <c r="M26" s="12"/>
    </row>
    <row r="27" spans="2:13" x14ac:dyDescent="0.2">
      <c r="B27" s="33" t="s">
        <v>5</v>
      </c>
      <c r="C27" s="11">
        <v>40029</v>
      </c>
      <c r="D27" s="11">
        <v>5516</v>
      </c>
      <c r="E27" s="11">
        <v>6847</v>
      </c>
      <c r="F27" s="11">
        <v>3480</v>
      </c>
      <c r="G27" s="11">
        <v>2596</v>
      </c>
      <c r="H27" s="11">
        <v>7078</v>
      </c>
      <c r="I27" s="11">
        <v>2681</v>
      </c>
      <c r="J27" s="11">
        <v>2254</v>
      </c>
      <c r="K27" s="11">
        <v>3314</v>
      </c>
      <c r="L27" s="11">
        <v>73793</v>
      </c>
      <c r="M27" s="12"/>
    </row>
    <row r="28" spans="2:13" x14ac:dyDescent="0.2">
      <c r="B28" s="47" t="s">
        <v>16</v>
      </c>
      <c r="C28" s="14">
        <v>94380</v>
      </c>
      <c r="D28" s="14">
        <v>41324</v>
      </c>
      <c r="E28" s="14">
        <v>45417</v>
      </c>
      <c r="F28" s="14">
        <v>31766</v>
      </c>
      <c r="G28" s="14">
        <v>33361</v>
      </c>
      <c r="H28" s="14">
        <v>43516</v>
      </c>
      <c r="I28" s="14">
        <v>23757</v>
      </c>
      <c r="J28" s="14">
        <v>29577</v>
      </c>
      <c r="K28" s="14">
        <v>35234</v>
      </c>
      <c r="L28" s="14">
        <v>378331</v>
      </c>
      <c r="M28" s="12"/>
    </row>
    <row r="29" spans="2:13" x14ac:dyDescent="0.2">
      <c r="B29" s="34" t="s">
        <v>37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2:13" x14ac:dyDescent="0.2">
      <c r="B30" s="33" t="s">
        <v>6</v>
      </c>
      <c r="C30" s="11">
        <v>83205</v>
      </c>
      <c r="D30" s="11">
        <v>49472</v>
      </c>
      <c r="E30" s="11">
        <v>48535</v>
      </c>
      <c r="F30" s="11">
        <v>29569</v>
      </c>
      <c r="G30" s="11">
        <v>32735</v>
      </c>
      <c r="H30" s="11">
        <v>45942</v>
      </c>
      <c r="I30" s="11">
        <v>26284</v>
      </c>
      <c r="J30" s="11">
        <v>28623</v>
      </c>
      <c r="K30" s="11">
        <v>38428</v>
      </c>
      <c r="L30" s="11">
        <v>382792</v>
      </c>
      <c r="M30" s="12"/>
    </row>
    <row r="31" spans="2:13" x14ac:dyDescent="0.2">
      <c r="B31" s="43" t="s">
        <v>38</v>
      </c>
      <c r="C31" s="15">
        <v>289</v>
      </c>
      <c r="D31" s="15">
        <v>639</v>
      </c>
      <c r="E31" s="15">
        <v>889</v>
      </c>
      <c r="F31" s="15">
        <v>801</v>
      </c>
      <c r="G31" s="15">
        <v>799</v>
      </c>
      <c r="H31" s="15">
        <v>901</v>
      </c>
      <c r="I31" s="11">
        <v>1111</v>
      </c>
      <c r="J31" s="11">
        <v>1332</v>
      </c>
      <c r="K31" s="15">
        <v>644</v>
      </c>
      <c r="L31" s="11">
        <v>7405</v>
      </c>
      <c r="M31" s="12"/>
    </row>
    <row r="32" spans="2:13" x14ac:dyDescent="0.2">
      <c r="B32" s="47" t="s">
        <v>16</v>
      </c>
      <c r="C32" s="14">
        <v>83494</v>
      </c>
      <c r="D32" s="14">
        <v>50110</v>
      </c>
      <c r="E32" s="14">
        <v>49424</v>
      </c>
      <c r="F32" s="14">
        <v>30370</v>
      </c>
      <c r="G32" s="14">
        <v>33534</v>
      </c>
      <c r="H32" s="14">
        <v>46843</v>
      </c>
      <c r="I32" s="14">
        <v>27395</v>
      </c>
      <c r="J32" s="14">
        <v>29955</v>
      </c>
      <c r="K32" s="14">
        <v>39072</v>
      </c>
      <c r="L32" s="14">
        <v>390197</v>
      </c>
      <c r="M32" s="12"/>
    </row>
    <row r="33" spans="2:13" x14ac:dyDescent="0.2">
      <c r="B33" s="50" t="s">
        <v>31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pans="2:13" x14ac:dyDescent="0.2">
      <c r="B34" s="34" t="s">
        <v>35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2:13" x14ac:dyDescent="0.2">
      <c r="B35" s="33" t="s">
        <v>36</v>
      </c>
      <c r="C35" s="20">
        <f>56891292/1000</f>
        <v>56891.292000000001</v>
      </c>
      <c r="D35" s="11">
        <v>39852.296999999999</v>
      </c>
      <c r="E35" s="11">
        <v>43926.665999999997</v>
      </c>
      <c r="F35" s="11">
        <v>31261.116000000002</v>
      </c>
      <c r="G35" s="11">
        <v>34564.04</v>
      </c>
      <c r="H35" s="11">
        <v>38520.434000000001</v>
      </c>
      <c r="I35" s="11">
        <v>23569.044000000002</v>
      </c>
      <c r="J35" s="11">
        <v>29184.311000000002</v>
      </c>
      <c r="K35" s="11">
        <v>34032.258999999998</v>
      </c>
      <c r="L35" s="20">
        <f>SUM(C35:K35)</f>
        <v>331801.45900000003</v>
      </c>
      <c r="M35" s="12"/>
    </row>
    <row r="36" spans="2:13" x14ac:dyDescent="0.2">
      <c r="B36" s="33" t="s">
        <v>5</v>
      </c>
      <c r="C36" s="11">
        <v>43286.576000000001</v>
      </c>
      <c r="D36" s="11">
        <v>5692.3540000000003</v>
      </c>
      <c r="E36" s="11">
        <v>8046.5990000000002</v>
      </c>
      <c r="F36" s="11">
        <v>4378.2820000000002</v>
      </c>
      <c r="G36" s="11">
        <v>3362.009</v>
      </c>
      <c r="H36" s="11">
        <v>10141.425999999999</v>
      </c>
      <c r="I36" s="11">
        <v>3513.989</v>
      </c>
      <c r="J36" s="11">
        <v>2617.9090000000001</v>
      </c>
      <c r="K36" s="11">
        <v>4663.0879999999997</v>
      </c>
      <c r="L36" s="20">
        <f>SUM(C36:K36)</f>
        <v>85702.232000000004</v>
      </c>
      <c r="M36" s="12"/>
    </row>
    <row r="37" spans="2:13" x14ac:dyDescent="0.2">
      <c r="B37" s="47" t="s">
        <v>16</v>
      </c>
      <c r="C37" s="21">
        <f>SUM(C35:C36)</f>
        <v>100177.868</v>
      </c>
      <c r="D37" s="21">
        <f t="shared" ref="D37:L37" si="0">SUM(D35:D36)</f>
        <v>45544.650999999998</v>
      </c>
      <c r="E37" s="21">
        <f t="shared" si="0"/>
        <v>51973.264999999999</v>
      </c>
      <c r="F37" s="21">
        <f t="shared" si="0"/>
        <v>35639.398000000001</v>
      </c>
      <c r="G37" s="21">
        <f t="shared" si="0"/>
        <v>37926.048999999999</v>
      </c>
      <c r="H37" s="21">
        <f>SUM(H35:H36)</f>
        <v>48661.86</v>
      </c>
      <c r="I37" s="21">
        <f t="shared" si="0"/>
        <v>27083.033000000003</v>
      </c>
      <c r="J37" s="21">
        <f t="shared" si="0"/>
        <v>31802.22</v>
      </c>
      <c r="K37" s="21">
        <f>SUM(K35:K36)</f>
        <v>38695.346999999994</v>
      </c>
      <c r="L37" s="21">
        <f t="shared" si="0"/>
        <v>417503.69100000005</v>
      </c>
      <c r="M37" s="12"/>
    </row>
    <row r="38" spans="2:13" x14ac:dyDescent="0.2">
      <c r="B38" s="34" t="s">
        <v>37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2:13" x14ac:dyDescent="0.2">
      <c r="B39" s="33" t="s">
        <v>6</v>
      </c>
      <c r="C39" s="11">
        <v>87919.501000000004</v>
      </c>
      <c r="D39" s="11">
        <v>48297.919000000002</v>
      </c>
      <c r="E39" s="11">
        <v>50575.891000000003</v>
      </c>
      <c r="F39" s="11">
        <v>34064.023999999998</v>
      </c>
      <c r="G39" s="11">
        <v>39068.629999999997</v>
      </c>
      <c r="H39" s="11">
        <v>47145.16</v>
      </c>
      <c r="I39" s="11">
        <v>27550.886999999999</v>
      </c>
      <c r="J39" s="11">
        <v>32740.598999999998</v>
      </c>
      <c r="K39" s="11">
        <v>39604.531000000003</v>
      </c>
      <c r="L39" s="20">
        <f>SUM(C39:K39)</f>
        <v>406967.14199999999</v>
      </c>
      <c r="M39" s="12"/>
    </row>
    <row r="40" spans="2:13" x14ac:dyDescent="0.2">
      <c r="B40" s="43" t="s">
        <v>38</v>
      </c>
      <c r="C40" s="11">
        <v>798.76199999999994</v>
      </c>
      <c r="D40" s="11">
        <v>657.78399999999999</v>
      </c>
      <c r="E40" s="11">
        <v>1070.0360000000001</v>
      </c>
      <c r="F40" s="11">
        <v>1615.989</v>
      </c>
      <c r="G40" s="11">
        <v>1274.9490000000001</v>
      </c>
      <c r="H40" s="11">
        <v>1179.645</v>
      </c>
      <c r="I40" s="11">
        <v>517.58500000000004</v>
      </c>
      <c r="J40" s="11">
        <v>1059.8230000000001</v>
      </c>
      <c r="K40" s="11">
        <v>685.68799999999999</v>
      </c>
      <c r="L40" s="20">
        <f>SUM(C40:K40)</f>
        <v>8860.2610000000004</v>
      </c>
      <c r="M40" s="12"/>
    </row>
    <row r="41" spans="2:13" x14ac:dyDescent="0.2">
      <c r="B41" s="47" t="s">
        <v>16</v>
      </c>
      <c r="C41" s="21">
        <f>SUM(C39:C40)</f>
        <v>88718.263000000006</v>
      </c>
      <c r="D41" s="21">
        <f t="shared" ref="D41:L41" si="1">SUM(D39:D40)</f>
        <v>48955.703000000001</v>
      </c>
      <c r="E41" s="21">
        <f t="shared" si="1"/>
        <v>51645.927000000003</v>
      </c>
      <c r="F41" s="21">
        <f t="shared" si="1"/>
        <v>35680.012999999999</v>
      </c>
      <c r="G41" s="21">
        <f t="shared" si="1"/>
        <v>40343.578999999998</v>
      </c>
      <c r="H41" s="21">
        <f t="shared" si="1"/>
        <v>48324.805</v>
      </c>
      <c r="I41" s="21">
        <f t="shared" si="1"/>
        <v>28068.471999999998</v>
      </c>
      <c r="J41" s="21">
        <f t="shared" si="1"/>
        <v>33800.421999999999</v>
      </c>
      <c r="K41" s="21">
        <f t="shared" si="1"/>
        <v>40290.219000000005</v>
      </c>
      <c r="L41" s="21">
        <f t="shared" si="1"/>
        <v>415827.40299999999</v>
      </c>
      <c r="M41" s="12"/>
    </row>
    <row r="42" spans="2:13" x14ac:dyDescent="0.2">
      <c r="B42" s="50" t="s">
        <v>33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12"/>
    </row>
    <row r="43" spans="2:13" x14ac:dyDescent="0.2">
      <c r="B43" s="34" t="s">
        <v>35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12"/>
    </row>
    <row r="44" spans="2:13" x14ac:dyDescent="0.2">
      <c r="B44" s="33" t="s">
        <v>36</v>
      </c>
      <c r="C44" s="20">
        <v>73455.531000000003</v>
      </c>
      <c r="D44" s="11">
        <v>54062.413</v>
      </c>
      <c r="E44" s="11">
        <v>57499.06</v>
      </c>
      <c r="F44" s="11">
        <v>39851.870000000003</v>
      </c>
      <c r="G44" s="11">
        <v>46561.834999999999</v>
      </c>
      <c r="H44" s="11">
        <v>51642.12</v>
      </c>
      <c r="I44" s="11">
        <v>31618.244999999999</v>
      </c>
      <c r="J44" s="11">
        <v>38129.025000000001</v>
      </c>
      <c r="K44" s="11">
        <v>43232.095999999998</v>
      </c>
      <c r="L44" s="20">
        <f>SUM(C44:K44)</f>
        <v>436052.19500000007</v>
      </c>
      <c r="M44" s="12"/>
    </row>
    <row r="45" spans="2:13" x14ac:dyDescent="0.2">
      <c r="B45" s="33" t="s">
        <v>5</v>
      </c>
      <c r="C45" s="11">
        <v>42413.945</v>
      </c>
      <c r="D45" s="11">
        <v>6312.6530000000002</v>
      </c>
      <c r="E45" s="11">
        <v>8613.8259999999991</v>
      </c>
      <c r="F45" s="11">
        <v>4426.1949999999997</v>
      </c>
      <c r="G45" s="11">
        <v>3089.7979999999998</v>
      </c>
      <c r="H45" s="11">
        <v>9131.5300000000007</v>
      </c>
      <c r="I45" s="11">
        <v>3559.808</v>
      </c>
      <c r="J45" s="11">
        <v>2725.9029999999998</v>
      </c>
      <c r="K45" s="11">
        <v>4411.8209999999999</v>
      </c>
      <c r="L45" s="20">
        <f>SUM(C45:K45)</f>
        <v>84685.479000000007</v>
      </c>
      <c r="M45" s="12"/>
    </row>
    <row r="46" spans="2:13" x14ac:dyDescent="0.2">
      <c r="B46" s="47" t="s">
        <v>16</v>
      </c>
      <c r="C46" s="21">
        <f>SUM(C44:C45)</f>
        <v>115869.476</v>
      </c>
      <c r="D46" s="21">
        <f t="shared" ref="D46:L46" si="2">SUM(D44:D45)</f>
        <v>60375.065999999999</v>
      </c>
      <c r="E46" s="21">
        <f t="shared" si="2"/>
        <v>66112.885999999999</v>
      </c>
      <c r="F46" s="21">
        <f t="shared" si="2"/>
        <v>44278.065000000002</v>
      </c>
      <c r="G46" s="21">
        <f t="shared" si="2"/>
        <v>49651.633000000002</v>
      </c>
      <c r="H46" s="21">
        <f t="shared" si="2"/>
        <v>60773.65</v>
      </c>
      <c r="I46" s="21">
        <f t="shared" si="2"/>
        <v>35178.053</v>
      </c>
      <c r="J46" s="21">
        <f t="shared" si="2"/>
        <v>40854.928</v>
      </c>
      <c r="K46" s="21">
        <f t="shared" si="2"/>
        <v>47643.917000000001</v>
      </c>
      <c r="L46" s="21">
        <f t="shared" si="2"/>
        <v>520737.67400000006</v>
      </c>
      <c r="M46" s="12"/>
    </row>
    <row r="47" spans="2:13" x14ac:dyDescent="0.2">
      <c r="B47" s="34" t="s">
        <v>37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2:13" x14ac:dyDescent="0.2">
      <c r="B48" s="33" t="s">
        <v>6</v>
      </c>
      <c r="C48" s="11">
        <v>98046.388000000006</v>
      </c>
      <c r="D48" s="11">
        <v>57372.716999999997</v>
      </c>
      <c r="E48" s="11">
        <v>57569.273999999998</v>
      </c>
      <c r="F48" s="11">
        <v>39290.273999999998</v>
      </c>
      <c r="G48" s="11">
        <v>45538.578999999998</v>
      </c>
      <c r="H48" s="11">
        <v>55197.392</v>
      </c>
      <c r="I48" s="11">
        <v>32676.115000000002</v>
      </c>
      <c r="J48" s="11">
        <v>37419.197</v>
      </c>
      <c r="K48" s="11">
        <v>44859.521000000001</v>
      </c>
      <c r="L48" s="20">
        <f>SUM(C48:K48)</f>
        <v>467969.45699999999</v>
      </c>
      <c r="M48" s="12"/>
    </row>
    <row r="49" spans="1:13" x14ac:dyDescent="0.2">
      <c r="B49" s="43" t="s">
        <v>38</v>
      </c>
      <c r="C49" s="11">
        <v>1407.059</v>
      </c>
      <c r="D49" s="11">
        <v>2950.0650000000001</v>
      </c>
      <c r="E49" s="11">
        <v>2260.7269999999999</v>
      </c>
      <c r="F49" s="11">
        <v>2763.1979999999999</v>
      </c>
      <c r="G49" s="11">
        <v>2920.4160000000002</v>
      </c>
      <c r="H49" s="11">
        <v>2260.9380000000001</v>
      </c>
      <c r="I49" s="11">
        <v>2114.7359999999999</v>
      </c>
      <c r="J49" s="11">
        <v>3064.172</v>
      </c>
      <c r="K49" s="11">
        <v>1964.7370000000001</v>
      </c>
      <c r="L49" s="20">
        <f>SUM(C49:K49)</f>
        <v>21706.047999999999</v>
      </c>
      <c r="M49" s="12"/>
    </row>
    <row r="50" spans="1:13" x14ac:dyDescent="0.2">
      <c r="B50" s="47" t="s">
        <v>16</v>
      </c>
      <c r="C50" s="21">
        <f>SUM(C48:C49)</f>
        <v>99453.447</v>
      </c>
      <c r="D50" s="21">
        <f t="shared" ref="D50" si="3">SUM(D48:D49)</f>
        <v>60322.781999999999</v>
      </c>
      <c r="E50" s="21">
        <f t="shared" ref="E50" si="4">SUM(E48:E49)</f>
        <v>59830.000999999997</v>
      </c>
      <c r="F50" s="21">
        <f t="shared" ref="F50" si="5">SUM(F48:F49)</f>
        <v>42053.471999999994</v>
      </c>
      <c r="G50" s="21">
        <f t="shared" ref="G50" si="6">SUM(G48:G49)</f>
        <v>48458.994999999995</v>
      </c>
      <c r="H50" s="21">
        <f t="shared" ref="H50" si="7">SUM(H48:H49)</f>
        <v>57458.33</v>
      </c>
      <c r="I50" s="21">
        <f t="shared" ref="I50" si="8">SUM(I48:I49)</f>
        <v>34790.851000000002</v>
      </c>
      <c r="J50" s="21">
        <f t="shared" ref="J50" si="9">SUM(J48:J49)</f>
        <v>40483.368999999999</v>
      </c>
      <c r="K50" s="21">
        <f t="shared" ref="K50" si="10">SUM(K48:K49)</f>
        <v>46824.258000000002</v>
      </c>
      <c r="L50" s="21">
        <f t="shared" ref="L50" si="11">SUM(L48:L49)</f>
        <v>489675.505</v>
      </c>
      <c r="M50" s="12"/>
    </row>
    <row r="51" spans="1:13" x14ac:dyDescent="0.2">
      <c r="B51" s="13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12"/>
    </row>
    <row r="52" spans="1:13" x14ac:dyDescent="0.2">
      <c r="B52" s="41" t="s">
        <v>39</v>
      </c>
      <c r="C52" s="16"/>
      <c r="D52" s="8"/>
      <c r="E52" s="8"/>
      <c r="F52" s="8"/>
      <c r="G52" s="8"/>
      <c r="H52" s="8"/>
      <c r="I52" s="8"/>
      <c r="J52" s="8"/>
      <c r="K52" s="8"/>
      <c r="L52" s="8"/>
    </row>
    <row r="53" spans="1:13" x14ac:dyDescent="0.2">
      <c r="B53" s="50" t="s">
        <v>28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</row>
    <row r="54" spans="1:13" x14ac:dyDescent="0.2">
      <c r="B54" s="38" t="s">
        <v>40</v>
      </c>
      <c r="C54" s="15">
        <v>10</v>
      </c>
      <c r="D54" s="18" t="s">
        <v>1</v>
      </c>
      <c r="E54" s="18" t="s">
        <v>1</v>
      </c>
      <c r="F54" s="18" t="s">
        <v>1</v>
      </c>
      <c r="G54" s="18" t="s">
        <v>1</v>
      </c>
      <c r="H54" s="15">
        <v>4</v>
      </c>
      <c r="I54" s="18" t="s">
        <v>2</v>
      </c>
      <c r="J54" s="18" t="s">
        <v>2</v>
      </c>
      <c r="K54" s="18" t="s">
        <v>1</v>
      </c>
      <c r="L54" s="15">
        <v>14</v>
      </c>
      <c r="M54" s="12"/>
    </row>
    <row r="55" spans="1:13" x14ac:dyDescent="0.2">
      <c r="B55" s="40" t="s">
        <v>44</v>
      </c>
      <c r="C55" s="15">
        <v>725</v>
      </c>
      <c r="D55" s="15">
        <v>158</v>
      </c>
      <c r="E55" s="15">
        <v>134</v>
      </c>
      <c r="F55" s="15">
        <v>45</v>
      </c>
      <c r="G55" s="15">
        <v>102</v>
      </c>
      <c r="H55" s="15">
        <v>118</v>
      </c>
      <c r="I55" s="15">
        <v>63</v>
      </c>
      <c r="J55" s="15">
        <v>115</v>
      </c>
      <c r="K55" s="15">
        <v>110</v>
      </c>
      <c r="L55" s="11">
        <v>1569</v>
      </c>
      <c r="M55" s="12"/>
    </row>
    <row r="56" spans="1:13" x14ac:dyDescent="0.2">
      <c r="B56" s="38" t="s">
        <v>41</v>
      </c>
      <c r="C56" s="11">
        <v>4600</v>
      </c>
      <c r="D56" s="15">
        <v>950</v>
      </c>
      <c r="E56" s="11">
        <v>1250</v>
      </c>
      <c r="F56" s="15">
        <v>380</v>
      </c>
      <c r="G56" s="15">
        <v>550</v>
      </c>
      <c r="H56" s="11">
        <v>1372</v>
      </c>
      <c r="I56" s="15">
        <v>731</v>
      </c>
      <c r="J56" s="15">
        <v>700</v>
      </c>
      <c r="K56" s="15">
        <v>780</v>
      </c>
      <c r="L56" s="11">
        <v>11313</v>
      </c>
      <c r="M56" s="12"/>
    </row>
    <row r="57" spans="1:13" ht="12.75" customHeight="1" x14ac:dyDescent="0.2">
      <c r="B57" s="38" t="s">
        <v>42</v>
      </c>
      <c r="C57" s="18" t="s">
        <v>1</v>
      </c>
      <c r="D57" s="15">
        <v>6</v>
      </c>
      <c r="E57" s="15">
        <v>2</v>
      </c>
      <c r="F57" s="18" t="s">
        <v>2</v>
      </c>
      <c r="G57" s="18" t="s">
        <v>1</v>
      </c>
      <c r="H57" s="18" t="s">
        <v>2</v>
      </c>
      <c r="I57" s="18" t="s">
        <v>2</v>
      </c>
      <c r="J57" s="18" t="s">
        <v>2</v>
      </c>
      <c r="K57" s="18" t="s">
        <v>2</v>
      </c>
      <c r="L57" s="15">
        <v>7</v>
      </c>
      <c r="M57" s="12"/>
    </row>
    <row r="58" spans="1:13" ht="12.75" customHeight="1" x14ac:dyDescent="0.2">
      <c r="B58" s="40" t="s">
        <v>45</v>
      </c>
      <c r="C58" s="11">
        <v>5374</v>
      </c>
      <c r="D58" s="15">
        <v>861</v>
      </c>
      <c r="E58" s="11">
        <v>4305</v>
      </c>
      <c r="F58" s="15">
        <v>859</v>
      </c>
      <c r="G58" s="15">
        <v>715</v>
      </c>
      <c r="H58" s="11">
        <v>1427</v>
      </c>
      <c r="I58" s="11">
        <v>1007</v>
      </c>
      <c r="J58" s="11">
        <v>2970</v>
      </c>
      <c r="K58" s="15">
        <v>875</v>
      </c>
      <c r="L58" s="11">
        <v>18391</v>
      </c>
      <c r="M58" s="12"/>
    </row>
    <row r="59" spans="1:13" ht="12.75" customHeight="1" x14ac:dyDescent="0.2">
      <c r="B59" s="44" t="s">
        <v>43</v>
      </c>
      <c r="C59" s="14">
        <v>10709</v>
      </c>
      <c r="D59" s="14">
        <v>1975</v>
      </c>
      <c r="E59" s="14">
        <v>5690</v>
      </c>
      <c r="F59" s="14">
        <v>1284</v>
      </c>
      <c r="G59" s="14">
        <v>1367</v>
      </c>
      <c r="H59" s="14">
        <v>2920</v>
      </c>
      <c r="I59" s="14">
        <v>1801</v>
      </c>
      <c r="J59" s="14">
        <v>3785</v>
      </c>
      <c r="K59" s="14">
        <v>1765</v>
      </c>
      <c r="L59" s="14">
        <v>31295</v>
      </c>
      <c r="M59" s="12"/>
    </row>
    <row r="60" spans="1:13" ht="12.75" customHeight="1" x14ac:dyDescent="0.2">
      <c r="A60" s="8"/>
      <c r="B60" s="40" t="s">
        <v>46</v>
      </c>
      <c r="C60" s="11">
        <v>21965</v>
      </c>
      <c r="D60" s="11">
        <v>1855</v>
      </c>
      <c r="E60" s="11">
        <v>2605</v>
      </c>
      <c r="F60" s="11">
        <v>1317</v>
      </c>
      <c r="G60" s="11">
        <v>1023</v>
      </c>
      <c r="H60" s="11">
        <v>2510</v>
      </c>
      <c r="I60" s="15">
        <v>785</v>
      </c>
      <c r="J60" s="11">
        <v>1010</v>
      </c>
      <c r="K60" s="11">
        <v>1610</v>
      </c>
      <c r="L60" s="11">
        <v>34679</v>
      </c>
      <c r="M60" s="12"/>
    </row>
    <row r="61" spans="1:13" ht="12.75" customHeight="1" x14ac:dyDescent="0.2">
      <c r="A61" s="19"/>
      <c r="B61" s="44" t="s">
        <v>16</v>
      </c>
      <c r="C61" s="14">
        <v>32673</v>
      </c>
      <c r="D61" s="14">
        <v>3830</v>
      </c>
      <c r="E61" s="14">
        <v>8294</v>
      </c>
      <c r="F61" s="14">
        <v>2600</v>
      </c>
      <c r="G61" s="14">
        <v>2390</v>
      </c>
      <c r="H61" s="14">
        <v>5430</v>
      </c>
      <c r="I61" s="14">
        <v>2586</v>
      </c>
      <c r="J61" s="14">
        <v>4795</v>
      </c>
      <c r="K61" s="14">
        <v>3375</v>
      </c>
      <c r="L61" s="14">
        <v>65974</v>
      </c>
      <c r="M61" s="12"/>
    </row>
    <row r="62" spans="1:13" ht="12.75" customHeight="1" x14ac:dyDescent="0.2">
      <c r="A62" s="7"/>
      <c r="B62" s="50" t="s">
        <v>29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12"/>
    </row>
    <row r="63" spans="1:13" ht="12.75" customHeight="1" x14ac:dyDescent="0.2">
      <c r="A63" s="17"/>
      <c r="B63" s="42" t="s">
        <v>40</v>
      </c>
      <c r="C63" s="15">
        <v>2</v>
      </c>
      <c r="D63" s="18" t="s">
        <v>1</v>
      </c>
      <c r="E63" s="18" t="s">
        <v>1</v>
      </c>
      <c r="F63" s="15">
        <v>0</v>
      </c>
      <c r="G63" s="18" t="s">
        <v>1</v>
      </c>
      <c r="H63" s="15">
        <v>1</v>
      </c>
      <c r="I63" s="15">
        <v>0</v>
      </c>
      <c r="J63" s="15">
        <v>0</v>
      </c>
      <c r="K63" s="18" t="s">
        <v>1</v>
      </c>
      <c r="L63" s="15">
        <v>3</v>
      </c>
      <c r="M63" s="12"/>
    </row>
    <row r="64" spans="1:13" ht="12.75" customHeight="1" x14ac:dyDescent="0.2">
      <c r="A64" s="8"/>
      <c r="B64" s="42" t="s">
        <v>47</v>
      </c>
      <c r="C64" s="15">
        <v>482</v>
      </c>
      <c r="D64" s="15">
        <v>216</v>
      </c>
      <c r="E64" s="15">
        <v>76</v>
      </c>
      <c r="F64" s="15">
        <v>16</v>
      </c>
      <c r="G64" s="15">
        <v>51</v>
      </c>
      <c r="H64" s="15">
        <v>91</v>
      </c>
      <c r="I64" s="15">
        <v>64</v>
      </c>
      <c r="J64" s="15">
        <v>59</v>
      </c>
      <c r="K64" s="15">
        <v>1</v>
      </c>
      <c r="L64" s="11">
        <v>1055</v>
      </c>
      <c r="M64" s="12"/>
    </row>
    <row r="65" spans="1:13" ht="12.75" customHeight="1" x14ac:dyDescent="0.2">
      <c r="A65" s="17"/>
      <c r="B65" s="38" t="s">
        <v>41</v>
      </c>
      <c r="C65" s="11">
        <v>4272</v>
      </c>
      <c r="D65" s="11">
        <v>1032</v>
      </c>
      <c r="E65" s="11">
        <v>1267</v>
      </c>
      <c r="F65" s="15">
        <v>412</v>
      </c>
      <c r="G65" s="15">
        <v>565</v>
      </c>
      <c r="H65" s="11">
        <v>1532</v>
      </c>
      <c r="I65" s="15">
        <v>632</v>
      </c>
      <c r="J65" s="15">
        <v>488</v>
      </c>
      <c r="K65" s="15">
        <v>845</v>
      </c>
      <c r="L65" s="11">
        <v>11044</v>
      </c>
      <c r="M65" s="12"/>
    </row>
    <row r="66" spans="1:13" x14ac:dyDescent="0.2">
      <c r="A66" s="17"/>
      <c r="B66" s="38" t="s">
        <v>42</v>
      </c>
      <c r="C66" s="18" t="s">
        <v>1</v>
      </c>
      <c r="D66" s="15">
        <v>6</v>
      </c>
      <c r="E66" s="15">
        <v>1</v>
      </c>
      <c r="F66" s="18" t="s">
        <v>1</v>
      </c>
      <c r="G66" s="18" t="s">
        <v>1</v>
      </c>
      <c r="H66" s="18" t="s">
        <v>1</v>
      </c>
      <c r="I66" s="15">
        <v>0</v>
      </c>
      <c r="J66" s="15">
        <v>0</v>
      </c>
      <c r="K66" s="15">
        <v>0</v>
      </c>
      <c r="L66" s="15">
        <v>7</v>
      </c>
      <c r="M66" s="12"/>
    </row>
    <row r="67" spans="1:13" x14ac:dyDescent="0.2">
      <c r="A67" s="8"/>
      <c r="B67" s="40" t="s">
        <v>45</v>
      </c>
      <c r="C67" s="11">
        <v>3417</v>
      </c>
      <c r="D67" s="15">
        <v>747</v>
      </c>
      <c r="E67" s="11">
        <v>1365</v>
      </c>
      <c r="F67" s="15">
        <v>823</v>
      </c>
      <c r="G67" s="15">
        <v>498</v>
      </c>
      <c r="H67" s="11">
        <v>1392</v>
      </c>
      <c r="I67" s="11">
        <v>1057</v>
      </c>
      <c r="J67" s="15">
        <v>665</v>
      </c>
      <c r="K67" s="15">
        <v>665</v>
      </c>
      <c r="L67" s="11">
        <v>10629</v>
      </c>
      <c r="M67" s="12"/>
    </row>
    <row r="68" spans="1:13" x14ac:dyDescent="0.2">
      <c r="A68" s="19"/>
      <c r="B68" s="44" t="s">
        <v>43</v>
      </c>
      <c r="C68" s="14">
        <v>8172</v>
      </c>
      <c r="D68" s="14">
        <v>2000</v>
      </c>
      <c r="E68" s="14">
        <v>2709</v>
      </c>
      <c r="F68" s="14">
        <v>1251</v>
      </c>
      <c r="G68" s="14">
        <v>1114</v>
      </c>
      <c r="H68" s="14">
        <v>3015</v>
      </c>
      <c r="I68" s="14">
        <v>1753</v>
      </c>
      <c r="J68" s="14">
        <v>1212</v>
      </c>
      <c r="K68" s="14">
        <v>1511</v>
      </c>
      <c r="L68" s="14">
        <v>22738</v>
      </c>
      <c r="M68" s="12"/>
    </row>
    <row r="69" spans="1:13" x14ac:dyDescent="0.2">
      <c r="A69" s="8"/>
      <c r="B69" s="40" t="s">
        <v>46</v>
      </c>
      <c r="C69" s="11">
        <v>25114</v>
      </c>
      <c r="D69" s="11">
        <v>2905</v>
      </c>
      <c r="E69" s="11">
        <v>3545</v>
      </c>
      <c r="F69" s="11">
        <v>1574</v>
      </c>
      <c r="G69" s="11">
        <v>1189</v>
      </c>
      <c r="H69" s="11">
        <v>3765</v>
      </c>
      <c r="I69" s="15">
        <v>664</v>
      </c>
      <c r="J69" s="15">
        <v>914</v>
      </c>
      <c r="K69" s="11">
        <v>1533</v>
      </c>
      <c r="L69" s="11">
        <v>41205</v>
      </c>
      <c r="M69" s="12"/>
    </row>
    <row r="70" spans="1:13" x14ac:dyDescent="0.2">
      <c r="A70" s="19"/>
      <c r="B70" s="44" t="s">
        <v>16</v>
      </c>
      <c r="C70" s="14">
        <v>33287</v>
      </c>
      <c r="D70" s="14">
        <v>4905</v>
      </c>
      <c r="E70" s="14">
        <v>6255</v>
      </c>
      <c r="F70" s="14">
        <v>2825</v>
      </c>
      <c r="G70" s="14">
        <v>2303</v>
      </c>
      <c r="H70" s="14">
        <v>6780</v>
      </c>
      <c r="I70" s="14">
        <v>2417</v>
      </c>
      <c r="J70" s="14">
        <v>2126</v>
      </c>
      <c r="K70" s="14">
        <v>3044</v>
      </c>
      <c r="L70" s="14">
        <v>63942</v>
      </c>
      <c r="M70" s="12"/>
    </row>
    <row r="71" spans="1:13" x14ac:dyDescent="0.2">
      <c r="A71" s="7"/>
      <c r="B71" s="50" t="s">
        <v>30</v>
      </c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12"/>
    </row>
    <row r="72" spans="1:13" x14ac:dyDescent="0.2">
      <c r="A72" s="17"/>
      <c r="B72" s="42" t="s">
        <v>40</v>
      </c>
      <c r="C72" s="15">
        <v>2</v>
      </c>
      <c r="D72" s="18" t="s">
        <v>1</v>
      </c>
      <c r="E72" s="15">
        <v>0</v>
      </c>
      <c r="F72" s="18" t="s">
        <v>1</v>
      </c>
      <c r="G72" s="18" t="s">
        <v>1</v>
      </c>
      <c r="H72" s="18" t="s">
        <v>1</v>
      </c>
      <c r="I72" s="18" t="s">
        <v>1</v>
      </c>
      <c r="J72" s="15">
        <v>0</v>
      </c>
      <c r="K72" s="15">
        <v>0</v>
      </c>
      <c r="L72" s="15">
        <v>3</v>
      </c>
      <c r="M72" s="12"/>
    </row>
    <row r="73" spans="1:13" x14ac:dyDescent="0.2">
      <c r="B73" s="42" t="s">
        <v>47</v>
      </c>
      <c r="C73" s="15">
        <v>716</v>
      </c>
      <c r="D73" s="15">
        <v>331</v>
      </c>
      <c r="E73" s="15">
        <v>131</v>
      </c>
      <c r="F73" s="15">
        <v>24</v>
      </c>
      <c r="G73" s="15">
        <v>53</v>
      </c>
      <c r="H73" s="15">
        <v>123</v>
      </c>
      <c r="I73" s="15">
        <v>73</v>
      </c>
      <c r="J73" s="15">
        <v>97</v>
      </c>
      <c r="K73" s="15">
        <v>97</v>
      </c>
      <c r="L73" s="11">
        <v>1645</v>
      </c>
      <c r="M73" s="12"/>
    </row>
    <row r="74" spans="1:13" x14ac:dyDescent="0.2">
      <c r="B74" s="38" t="s">
        <v>41</v>
      </c>
      <c r="C74" s="11">
        <v>4388</v>
      </c>
      <c r="D74" s="11">
        <v>1088</v>
      </c>
      <c r="E74" s="11">
        <v>1352</v>
      </c>
      <c r="F74" s="15">
        <v>459</v>
      </c>
      <c r="G74" s="15">
        <v>578</v>
      </c>
      <c r="H74" s="11">
        <v>1620</v>
      </c>
      <c r="I74" s="15">
        <v>696</v>
      </c>
      <c r="J74" s="15">
        <v>512</v>
      </c>
      <c r="K74" s="15">
        <v>880</v>
      </c>
      <c r="L74" s="11">
        <v>11573</v>
      </c>
      <c r="M74" s="12"/>
    </row>
    <row r="75" spans="1:13" x14ac:dyDescent="0.2">
      <c r="B75" s="38" t="s">
        <v>42</v>
      </c>
      <c r="C75" s="18" t="s">
        <v>1</v>
      </c>
      <c r="D75" s="15">
        <v>8</v>
      </c>
      <c r="E75" s="15">
        <v>2</v>
      </c>
      <c r="F75" s="15">
        <v>0</v>
      </c>
      <c r="G75" s="18" t="s">
        <v>1</v>
      </c>
      <c r="H75" s="15">
        <v>2</v>
      </c>
      <c r="I75" s="15">
        <v>0</v>
      </c>
      <c r="J75" s="15">
        <v>0</v>
      </c>
      <c r="K75" s="15">
        <v>0</v>
      </c>
      <c r="L75" s="15">
        <v>12</v>
      </c>
      <c r="M75" s="12"/>
    </row>
    <row r="76" spans="1:13" x14ac:dyDescent="0.2">
      <c r="B76" s="40" t="s">
        <v>45</v>
      </c>
      <c r="C76" s="11">
        <v>7117</v>
      </c>
      <c r="D76" s="15">
        <v>976</v>
      </c>
      <c r="E76" s="11">
        <v>1526</v>
      </c>
      <c r="F76" s="11">
        <v>1063</v>
      </c>
      <c r="G76" s="15">
        <v>626</v>
      </c>
      <c r="H76" s="11">
        <v>1446</v>
      </c>
      <c r="I76" s="11">
        <v>1232</v>
      </c>
      <c r="J76" s="15">
        <v>700</v>
      </c>
      <c r="K76" s="15">
        <v>763</v>
      </c>
      <c r="L76" s="11">
        <v>15450</v>
      </c>
      <c r="M76" s="12"/>
    </row>
    <row r="77" spans="1:13" x14ac:dyDescent="0.2">
      <c r="B77" s="44" t="s">
        <v>43</v>
      </c>
      <c r="C77" s="14">
        <v>12224</v>
      </c>
      <c r="D77" s="14">
        <v>2403</v>
      </c>
      <c r="E77" s="14">
        <v>3011</v>
      </c>
      <c r="F77" s="14">
        <v>1546</v>
      </c>
      <c r="G77" s="14">
        <v>1257</v>
      </c>
      <c r="H77" s="14">
        <v>3191</v>
      </c>
      <c r="I77" s="14">
        <v>2001</v>
      </c>
      <c r="J77" s="14">
        <v>1309</v>
      </c>
      <c r="K77" s="14">
        <v>1739</v>
      </c>
      <c r="L77" s="14">
        <v>28683</v>
      </c>
      <c r="M77" s="12"/>
    </row>
    <row r="78" spans="1:13" x14ac:dyDescent="0.2">
      <c r="B78" s="40" t="s">
        <v>46</v>
      </c>
      <c r="C78" s="11">
        <v>27805</v>
      </c>
      <c r="D78" s="11">
        <v>3113</v>
      </c>
      <c r="E78" s="11">
        <v>3836</v>
      </c>
      <c r="F78" s="11">
        <v>1933</v>
      </c>
      <c r="G78" s="11">
        <v>1339</v>
      </c>
      <c r="H78" s="11">
        <v>3886</v>
      </c>
      <c r="I78" s="15">
        <v>679</v>
      </c>
      <c r="J78" s="15">
        <v>945</v>
      </c>
      <c r="K78" s="11">
        <v>1574</v>
      </c>
      <c r="L78" s="11">
        <v>45110</v>
      </c>
      <c r="M78" s="12"/>
    </row>
    <row r="79" spans="1:13" x14ac:dyDescent="0.2">
      <c r="B79" s="44" t="s">
        <v>16</v>
      </c>
      <c r="C79" s="14">
        <v>40029</v>
      </c>
      <c r="D79" s="14">
        <v>5516</v>
      </c>
      <c r="E79" s="14">
        <v>6847</v>
      </c>
      <c r="F79" s="14">
        <v>3480</v>
      </c>
      <c r="G79" s="14">
        <v>2596</v>
      </c>
      <c r="H79" s="14">
        <v>7078</v>
      </c>
      <c r="I79" s="14">
        <v>2681</v>
      </c>
      <c r="J79" s="14">
        <v>2254</v>
      </c>
      <c r="K79" s="14">
        <v>3314</v>
      </c>
      <c r="L79" s="14">
        <v>73793</v>
      </c>
      <c r="M79" s="12"/>
    </row>
    <row r="80" spans="1:13" x14ac:dyDescent="0.2">
      <c r="B80" s="50" t="s">
        <v>31</v>
      </c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12"/>
    </row>
    <row r="81" spans="2:17" x14ac:dyDescent="0.2">
      <c r="B81" s="42" t="s">
        <v>40</v>
      </c>
      <c r="C81" s="15">
        <v>2.2999999999999998</v>
      </c>
      <c r="D81" s="29" t="s">
        <v>0</v>
      </c>
      <c r="E81" s="15">
        <v>0.223</v>
      </c>
      <c r="F81" s="18" t="s">
        <v>1</v>
      </c>
      <c r="G81" s="18" t="s">
        <v>1</v>
      </c>
      <c r="H81" s="18" t="s">
        <v>1</v>
      </c>
      <c r="I81" s="18" t="s">
        <v>1</v>
      </c>
      <c r="J81" s="15" t="s">
        <v>0</v>
      </c>
      <c r="K81" s="15" t="s">
        <v>0</v>
      </c>
      <c r="L81" s="22">
        <f>SUM(C81:K81)</f>
        <v>2.5229999999999997</v>
      </c>
      <c r="M81" s="12"/>
    </row>
    <row r="82" spans="2:17" x14ac:dyDescent="0.2">
      <c r="B82" s="42" t="s">
        <v>47</v>
      </c>
      <c r="C82" s="15">
        <v>840.26</v>
      </c>
      <c r="D82" s="15">
        <v>344.56099999999998</v>
      </c>
      <c r="E82" s="15">
        <v>152.529</v>
      </c>
      <c r="F82" s="15">
        <v>33.341000000000001</v>
      </c>
      <c r="G82" s="15">
        <v>69.519000000000005</v>
      </c>
      <c r="H82" s="15">
        <v>142.75299999999999</v>
      </c>
      <c r="I82" s="15">
        <v>64.646000000000001</v>
      </c>
      <c r="J82" s="15">
        <v>103.991</v>
      </c>
      <c r="K82" s="15">
        <v>102.354</v>
      </c>
      <c r="L82" s="20">
        <f t="shared" ref="L82:L88" si="12">SUM(C82:K82)</f>
        <v>1853.9539999999997</v>
      </c>
      <c r="M82" s="12"/>
    </row>
    <row r="83" spans="2:17" x14ac:dyDescent="0.2">
      <c r="B83" s="38" t="s">
        <v>41</v>
      </c>
      <c r="C83" s="11">
        <v>5534.26</v>
      </c>
      <c r="D83" s="11">
        <v>1389.6780000000001</v>
      </c>
      <c r="E83" s="11">
        <v>1725.7840000000001</v>
      </c>
      <c r="F83" s="15">
        <v>589.44799999999998</v>
      </c>
      <c r="G83" s="15">
        <v>729.00599999999997</v>
      </c>
      <c r="H83" s="11">
        <v>2067.2040000000002</v>
      </c>
      <c r="I83" s="15">
        <v>888.85900000000004</v>
      </c>
      <c r="J83" s="31">
        <v>660.13699999999994</v>
      </c>
      <c r="K83" s="11">
        <v>1154.076</v>
      </c>
      <c r="L83" s="20">
        <f t="shared" si="12"/>
        <v>14738.452000000001</v>
      </c>
      <c r="M83" s="12"/>
    </row>
    <row r="84" spans="2:17" x14ac:dyDescent="0.2">
      <c r="B84" s="38" t="s">
        <v>42</v>
      </c>
      <c r="C84" s="18" t="s">
        <v>1</v>
      </c>
      <c r="D84" s="11">
        <v>11.784000000000001</v>
      </c>
      <c r="E84" s="15">
        <v>2.62</v>
      </c>
      <c r="F84" s="15">
        <v>9.2999999999999999E-2</v>
      </c>
      <c r="G84" s="18" t="s">
        <v>1</v>
      </c>
      <c r="H84" s="15">
        <v>0.96</v>
      </c>
      <c r="I84" s="15">
        <v>0.307</v>
      </c>
      <c r="J84" s="15">
        <v>0.1</v>
      </c>
      <c r="K84" s="15">
        <v>0.85199999999999998</v>
      </c>
      <c r="L84" s="22">
        <f t="shared" si="12"/>
        <v>16.716000000000001</v>
      </c>
      <c r="M84" s="12"/>
    </row>
    <row r="85" spans="2:17" x14ac:dyDescent="0.2">
      <c r="B85" s="40" t="s">
        <v>45</v>
      </c>
      <c r="C85" s="11">
        <v>11277.266</v>
      </c>
      <c r="D85" s="15">
        <v>823.90499999999997</v>
      </c>
      <c r="E85" s="11">
        <v>2238.741</v>
      </c>
      <c r="F85" s="11">
        <v>1558.635</v>
      </c>
      <c r="G85" s="11">
        <v>1176.9690000000001</v>
      </c>
      <c r="H85" s="11">
        <v>4315.5720000000001</v>
      </c>
      <c r="I85" s="11">
        <v>1743.0889999999999</v>
      </c>
      <c r="J85" s="15">
        <v>775.346</v>
      </c>
      <c r="K85" s="20">
        <v>1613.9190000000001</v>
      </c>
      <c r="L85" s="20">
        <f>SUM(C85:K85)</f>
        <v>25523.442000000003</v>
      </c>
      <c r="M85" s="12"/>
    </row>
    <row r="86" spans="2:17" x14ac:dyDescent="0.2">
      <c r="B86" s="44" t="s">
        <v>43</v>
      </c>
      <c r="C86" s="21">
        <f>SUM(C81:C85)</f>
        <v>17654.085999999999</v>
      </c>
      <c r="D86" s="21">
        <f>SUM(D81:D85)</f>
        <v>2569.9279999999999</v>
      </c>
      <c r="E86" s="21">
        <f t="shared" ref="E86:K86" si="13">SUM(E81:E85)</f>
        <v>4119.8969999999999</v>
      </c>
      <c r="F86" s="21">
        <f t="shared" si="13"/>
        <v>2181.5169999999998</v>
      </c>
      <c r="G86" s="21">
        <f>SUM(G81:G85)</f>
        <v>1975.4940000000001</v>
      </c>
      <c r="H86" s="21">
        <f>SUM(H81:H85)</f>
        <v>6526.4890000000005</v>
      </c>
      <c r="I86" s="21">
        <f t="shared" si="13"/>
        <v>2696.9009999999998</v>
      </c>
      <c r="J86" s="21">
        <f t="shared" si="13"/>
        <v>1539.5740000000001</v>
      </c>
      <c r="K86" s="21">
        <f t="shared" si="13"/>
        <v>2871.201</v>
      </c>
      <c r="L86" s="21">
        <f t="shared" si="12"/>
        <v>42135.087</v>
      </c>
      <c r="M86" s="12"/>
      <c r="Q86" s="23"/>
    </row>
    <row r="87" spans="2:17" x14ac:dyDescent="0.2">
      <c r="B87" s="40" t="s">
        <v>46</v>
      </c>
      <c r="C87" s="20">
        <f>5260.01+20372.48</f>
        <v>25632.489999999998</v>
      </c>
      <c r="D87" s="20">
        <f>2123.898+998.528</f>
        <v>3122.4260000000004</v>
      </c>
      <c r="E87" s="20">
        <f>2940.451+986.251</f>
        <v>3926.7020000000002</v>
      </c>
      <c r="F87" s="20">
        <f>507.526+1689.239</f>
        <v>2196.7649999999999</v>
      </c>
      <c r="G87" s="20">
        <f>507.524+878.991</f>
        <v>1386.5149999999999</v>
      </c>
      <c r="H87" s="20">
        <f>905.03+2709.907</f>
        <v>3614.9369999999999</v>
      </c>
      <c r="I87" s="22">
        <f>546.169+270.919</f>
        <v>817.08799999999997</v>
      </c>
      <c r="J87" s="20">
        <f>547.919+530.416</f>
        <v>1078.335</v>
      </c>
      <c r="K87" s="20">
        <f>547.922+1243.965</f>
        <v>1791.8869999999999</v>
      </c>
      <c r="L87" s="20">
        <f t="shared" si="12"/>
        <v>43567.145000000004</v>
      </c>
      <c r="M87" s="12"/>
    </row>
    <row r="88" spans="2:17" x14ac:dyDescent="0.2">
      <c r="B88" s="44" t="s">
        <v>16</v>
      </c>
      <c r="C88" s="21">
        <f>SUM(C86:C87)</f>
        <v>43286.576000000001</v>
      </c>
      <c r="D88" s="21">
        <f t="shared" ref="D88:K88" si="14">SUM(D86:D87)</f>
        <v>5692.3540000000003</v>
      </c>
      <c r="E88" s="21">
        <f t="shared" si="14"/>
        <v>8046.5990000000002</v>
      </c>
      <c r="F88" s="21">
        <f t="shared" si="14"/>
        <v>4378.2819999999992</v>
      </c>
      <c r="G88" s="21">
        <f t="shared" si="14"/>
        <v>3362.009</v>
      </c>
      <c r="H88" s="21">
        <f t="shared" si="14"/>
        <v>10141.425999999999</v>
      </c>
      <c r="I88" s="21">
        <f t="shared" si="14"/>
        <v>3513.9889999999996</v>
      </c>
      <c r="J88" s="21">
        <f t="shared" si="14"/>
        <v>2617.9090000000001</v>
      </c>
      <c r="K88" s="21">
        <f t="shared" si="14"/>
        <v>4663.0879999999997</v>
      </c>
      <c r="L88" s="21">
        <f t="shared" si="12"/>
        <v>85702.232000000004</v>
      </c>
      <c r="M88" s="12"/>
    </row>
    <row r="89" spans="2:17" x14ac:dyDescent="0.2">
      <c r="B89" s="50" t="s">
        <v>32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</row>
    <row r="90" spans="2:17" x14ac:dyDescent="0.2">
      <c r="B90" s="42" t="s">
        <v>40</v>
      </c>
      <c r="C90" s="11">
        <f>1732/1000</f>
        <v>1.732</v>
      </c>
      <c r="D90" s="29" t="s">
        <v>0</v>
      </c>
      <c r="E90" s="11">
        <f>495/1000</f>
        <v>0.495</v>
      </c>
      <c r="F90" s="29" t="s">
        <v>0</v>
      </c>
      <c r="G90" s="29" t="s">
        <v>0</v>
      </c>
      <c r="H90" s="11">
        <f>1268/1000</f>
        <v>1.268</v>
      </c>
      <c r="I90" s="15">
        <f>194/1000</f>
        <v>0.19400000000000001</v>
      </c>
      <c r="J90" s="29" t="s">
        <v>0</v>
      </c>
      <c r="K90" s="15">
        <f>890/1000</f>
        <v>0.89</v>
      </c>
      <c r="L90" s="20">
        <f>SUM(C90:K90)</f>
        <v>4.5789999999999997</v>
      </c>
      <c r="M90" s="8"/>
    </row>
    <row r="91" spans="2:17" x14ac:dyDescent="0.2">
      <c r="B91" s="42" t="s">
        <v>47</v>
      </c>
      <c r="C91" s="11">
        <v>364.19600000000003</v>
      </c>
      <c r="D91" s="11">
        <v>251.55799999999999</v>
      </c>
      <c r="E91" s="11">
        <v>85.040999999999997</v>
      </c>
      <c r="F91" s="11">
        <v>43.944000000000003</v>
      </c>
      <c r="G91" s="11">
        <v>76.561999999999998</v>
      </c>
      <c r="H91" s="11">
        <v>123.46299999999999</v>
      </c>
      <c r="I91" s="11">
        <v>49.5</v>
      </c>
      <c r="J91" s="11">
        <v>59.368000000000002</v>
      </c>
      <c r="K91" s="11">
        <v>60.167999999999999</v>
      </c>
      <c r="L91" s="20">
        <f t="shared" ref="L91:L94" si="15">SUM(C91:K91)</f>
        <v>1113.8</v>
      </c>
    </row>
    <row r="92" spans="2:17" x14ac:dyDescent="0.2">
      <c r="B92" s="38" t="s">
        <v>41</v>
      </c>
      <c r="C92" s="11">
        <v>4969.0429999999997</v>
      </c>
      <c r="D92" s="11">
        <v>1282.336</v>
      </c>
      <c r="E92" s="11">
        <v>1584.961</v>
      </c>
      <c r="F92" s="11">
        <v>581.60199999999998</v>
      </c>
      <c r="G92" s="15">
        <v>660.22500000000002</v>
      </c>
      <c r="H92" s="11">
        <v>1916.1</v>
      </c>
      <c r="I92" s="11">
        <v>823.77700000000004</v>
      </c>
      <c r="J92" s="15">
        <v>624.15300000000002</v>
      </c>
      <c r="K92" s="11">
        <v>1059.24</v>
      </c>
      <c r="L92" s="20">
        <f t="shared" si="15"/>
        <v>13501.437000000002</v>
      </c>
    </row>
    <row r="93" spans="2:17" x14ac:dyDescent="0.2">
      <c r="B93" s="38" t="s">
        <v>42</v>
      </c>
      <c r="C93" s="29" t="s">
        <v>0</v>
      </c>
      <c r="D93" s="11">
        <v>9.7479999999999993</v>
      </c>
      <c r="E93" s="11">
        <v>2.899</v>
      </c>
      <c r="F93" s="29" t="s">
        <v>0</v>
      </c>
      <c r="G93" s="29" t="s">
        <v>0</v>
      </c>
      <c r="H93" s="29" t="s">
        <v>0</v>
      </c>
      <c r="I93" s="11">
        <v>5.1999999999999998E-2</v>
      </c>
      <c r="J93" s="11">
        <v>0.05</v>
      </c>
      <c r="K93" s="11">
        <v>0.58899999999999997</v>
      </c>
      <c r="L93" s="20">
        <f t="shared" si="15"/>
        <v>13.337999999999999</v>
      </c>
    </row>
    <row r="94" spans="2:17" x14ac:dyDescent="0.2">
      <c r="B94" s="40" t="s">
        <v>45</v>
      </c>
      <c r="C94" s="11">
        <v>8750.9150000000009</v>
      </c>
      <c r="D94" s="11">
        <v>996.44799999999998</v>
      </c>
      <c r="E94" s="11">
        <v>2218.8440000000001</v>
      </c>
      <c r="F94" s="11">
        <v>1265.4480000000001</v>
      </c>
      <c r="G94" s="11">
        <v>793.03599999999994</v>
      </c>
      <c r="H94" s="11">
        <v>2923.93</v>
      </c>
      <c r="I94" s="11">
        <v>1735.9760000000001</v>
      </c>
      <c r="J94" s="11">
        <v>714.32</v>
      </c>
      <c r="K94" s="11">
        <v>1512.39</v>
      </c>
      <c r="L94" s="20">
        <f t="shared" si="15"/>
        <v>20911.307000000001</v>
      </c>
    </row>
    <row r="95" spans="2:17" x14ac:dyDescent="0.2">
      <c r="B95" s="44" t="s">
        <v>43</v>
      </c>
      <c r="C95" s="21">
        <f>SUM(C90:C94)</f>
        <v>14085.886</v>
      </c>
      <c r="D95" s="21">
        <f>SUM(D90:D94)</f>
        <v>2540.09</v>
      </c>
      <c r="E95" s="21">
        <f t="shared" ref="E95:K95" si="16">SUM(E90:E94)</f>
        <v>3892.24</v>
      </c>
      <c r="F95" s="21">
        <f t="shared" si="16"/>
        <v>1890.9940000000001</v>
      </c>
      <c r="G95" s="21">
        <f t="shared" si="16"/>
        <v>1529.8229999999999</v>
      </c>
      <c r="H95" s="21">
        <f t="shared" si="16"/>
        <v>4964.7609999999995</v>
      </c>
      <c r="I95" s="21">
        <f t="shared" si="16"/>
        <v>2609.4990000000003</v>
      </c>
      <c r="J95" s="21">
        <f t="shared" si="16"/>
        <v>1397.8910000000001</v>
      </c>
      <c r="K95" s="21">
        <f t="shared" si="16"/>
        <v>2633.277</v>
      </c>
      <c r="L95" s="21">
        <f t="shared" ref="L95:L96" si="17">SUM(C95:K95)</f>
        <v>35544.461000000003</v>
      </c>
    </row>
    <row r="96" spans="2:17" x14ac:dyDescent="0.2">
      <c r="B96" s="40" t="s">
        <v>46</v>
      </c>
      <c r="C96" s="11">
        <f>6777.818+21550.241</f>
        <v>28328.059000000001</v>
      </c>
      <c r="D96" s="11">
        <f>1258.564+2513.999</f>
        <v>3772.5630000000001</v>
      </c>
      <c r="E96" s="11">
        <f>1270.84+3450.746</f>
        <v>4721.5860000000002</v>
      </c>
      <c r="F96" s="11">
        <f>706.023+1829.178</f>
        <v>2535.201</v>
      </c>
      <c r="G96" s="11">
        <f>706.023+853.954</f>
        <v>1559.9769999999999</v>
      </c>
      <c r="H96" s="11">
        <f>1254.115+2912.654</f>
        <v>4166.7690000000002</v>
      </c>
      <c r="I96" s="11">
        <f>653.409+296.9</f>
        <v>950.30899999999997</v>
      </c>
      <c r="J96" s="11">
        <f>724.87+603.142</f>
        <v>1328.0120000000002</v>
      </c>
      <c r="K96" s="11">
        <f>666.069+1112.475</f>
        <v>1778.5439999999999</v>
      </c>
      <c r="L96" s="20">
        <f t="shared" si="17"/>
        <v>49141.020000000011</v>
      </c>
    </row>
    <row r="97" spans="1:12" x14ac:dyDescent="0.2">
      <c r="B97" s="44" t="s">
        <v>16</v>
      </c>
      <c r="C97" s="30">
        <f>C95+C96</f>
        <v>42413.945</v>
      </c>
      <c r="D97" s="30">
        <f t="shared" ref="D97:L97" si="18">D95+D96</f>
        <v>6312.6530000000002</v>
      </c>
      <c r="E97" s="30">
        <f t="shared" si="18"/>
        <v>8613.8260000000009</v>
      </c>
      <c r="F97" s="30">
        <f t="shared" si="18"/>
        <v>4426.1949999999997</v>
      </c>
      <c r="G97" s="30">
        <f t="shared" si="18"/>
        <v>3089.7999999999997</v>
      </c>
      <c r="H97" s="30">
        <f t="shared" si="18"/>
        <v>9131.5299999999988</v>
      </c>
      <c r="I97" s="30">
        <f t="shared" si="18"/>
        <v>3559.808</v>
      </c>
      <c r="J97" s="30">
        <f t="shared" si="18"/>
        <v>2725.9030000000002</v>
      </c>
      <c r="K97" s="30">
        <f t="shared" si="18"/>
        <v>4411.8209999999999</v>
      </c>
      <c r="L97" s="30">
        <f t="shared" si="18"/>
        <v>84685.481000000014</v>
      </c>
    </row>
    <row r="100" spans="1:12" x14ac:dyDescent="0.2">
      <c r="A100" s="48" t="s">
        <v>7</v>
      </c>
      <c r="B100" s="36" t="s">
        <v>48</v>
      </c>
      <c r="C100" s="40"/>
      <c r="D100" s="40"/>
      <c r="E100" s="40"/>
      <c r="F100" s="40"/>
      <c r="G100" s="8"/>
      <c r="H100" s="8"/>
    </row>
    <row r="101" spans="1:12" x14ac:dyDescent="0.2">
      <c r="A101" s="35" t="s">
        <v>9</v>
      </c>
      <c r="B101" s="36" t="s">
        <v>49</v>
      </c>
      <c r="C101" s="36"/>
      <c r="D101" s="36"/>
      <c r="E101" s="36"/>
      <c r="F101" s="36"/>
    </row>
    <row r="102" spans="1:12" x14ac:dyDescent="0.2">
      <c r="A102" s="35" t="s">
        <v>10</v>
      </c>
      <c r="B102" s="36" t="s">
        <v>8</v>
      </c>
      <c r="C102" s="36"/>
      <c r="D102" s="36"/>
      <c r="E102" s="36"/>
      <c r="F102" s="36"/>
    </row>
    <row r="103" spans="1:12" x14ac:dyDescent="0.2">
      <c r="A103" s="35" t="s">
        <v>13</v>
      </c>
      <c r="B103" s="36" t="s">
        <v>50</v>
      </c>
      <c r="C103" s="36"/>
      <c r="D103" s="36"/>
      <c r="E103" s="36"/>
      <c r="F103" s="36"/>
    </row>
    <row r="104" spans="1:12" x14ac:dyDescent="0.2">
      <c r="A104" s="35" t="s">
        <v>11</v>
      </c>
      <c r="B104" s="36" t="s">
        <v>51</v>
      </c>
      <c r="C104" s="36"/>
      <c r="D104" s="36"/>
      <c r="E104" s="36"/>
      <c r="F104" s="36"/>
    </row>
    <row r="105" spans="1:12" x14ac:dyDescent="0.2">
      <c r="A105" s="35" t="s">
        <v>12</v>
      </c>
      <c r="B105" s="36" t="s">
        <v>52</v>
      </c>
      <c r="C105" s="36"/>
      <c r="D105" s="36"/>
      <c r="E105" s="36"/>
      <c r="F105" s="36"/>
    </row>
    <row r="106" spans="1:12" x14ac:dyDescent="0.2">
      <c r="A106" s="35" t="s">
        <v>53</v>
      </c>
      <c r="B106" s="36"/>
      <c r="C106" s="36"/>
      <c r="D106" s="36"/>
      <c r="E106" s="36"/>
      <c r="F106" s="36"/>
    </row>
    <row r="107" spans="1:12" x14ac:dyDescent="0.2">
      <c r="A107" s="7"/>
    </row>
    <row r="108" spans="1:12" x14ac:dyDescent="0.2">
      <c r="A108" s="37" t="s">
        <v>54</v>
      </c>
      <c r="B108" s="36"/>
      <c r="C108" s="36"/>
      <c r="D108" s="36"/>
      <c r="E108" s="36"/>
      <c r="F108" s="36"/>
    </row>
    <row r="109" spans="1:12" x14ac:dyDescent="0.2">
      <c r="A109" s="42" t="s">
        <v>17</v>
      </c>
      <c r="B109" s="36"/>
      <c r="C109" s="36"/>
      <c r="D109" s="36"/>
      <c r="E109" s="36"/>
      <c r="F109" s="36"/>
    </row>
  </sheetData>
  <mergeCells count="12">
    <mergeCell ref="B33:L33"/>
    <mergeCell ref="B53:L53"/>
    <mergeCell ref="B2:L2"/>
    <mergeCell ref="B3:L3"/>
    <mergeCell ref="B6:L6"/>
    <mergeCell ref="B15:L15"/>
    <mergeCell ref="B24:L24"/>
    <mergeCell ref="B62:L62"/>
    <mergeCell ref="B71:L71"/>
    <mergeCell ref="B80:L80"/>
    <mergeCell ref="B89:L89"/>
    <mergeCell ref="B42:L42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  <ignoredErrors>
    <ignoredError sqref="C90 E90 H90:I90 K90 C96:K96 C97:L9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Tharindi NKN</dc:creator>
  <cp:lastModifiedBy>Kamalraj I</cp:lastModifiedBy>
  <cp:lastPrinted>2023-12-08T04:27:20Z</cp:lastPrinted>
  <dcterms:created xsi:type="dcterms:W3CDTF">2023-11-27T10:37:04Z</dcterms:created>
  <dcterms:modified xsi:type="dcterms:W3CDTF">2026-02-17T05:35:26Z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2023-08-17T00:00:00Z</vt:filetime>
  </property>
  <property fmtid="{D5CDD505-2E9C-101B-9397-08002B2CF9AE}" pid="3" name="Creator">
    <vt:lpwstr>Adobe InDesign CC 13.1 (Macintosh)</vt:lpwstr>
  </property>
  <property fmtid="{D5CDD505-2E9C-101B-9397-08002B2CF9AE}" pid="4" name="LastSaved">
    <vt:filetime>2023-11-27T00:00:00Z</vt:filetime>
  </property>
  <property fmtid="{D5CDD505-2E9C-101B-9397-08002B2CF9AE}" pid="5" name="Producer">
    <vt:lpwstr>Adobe PDF Library 15.0</vt:lpwstr>
  </property>
  <property fmtid="{D5CDD505-2E9C-101B-9397-08002B2CF9AE}" pid="6" name="MSIP_Label_83c4ab6a-b8f9-4a41-a9e3-9d9b3c522aed_Enabled">
    <vt:lpwstr>true</vt:lpwstr>
  </property>
  <property fmtid="{D5CDD505-2E9C-101B-9397-08002B2CF9AE}" pid="7" name="MSIP_Label_83c4ab6a-b8f9-4a41-a9e3-9d9b3c522aed_SetDate">
    <vt:lpwstr>2024-01-10T10:38:53Z</vt:lpwstr>
  </property>
  <property fmtid="{D5CDD505-2E9C-101B-9397-08002B2CF9AE}" pid="8" name="MSIP_Label_83c4ab6a-b8f9-4a41-a9e3-9d9b3c522aed_Method">
    <vt:lpwstr>Standard</vt:lpwstr>
  </property>
  <property fmtid="{D5CDD505-2E9C-101B-9397-08002B2CF9AE}" pid="9" name="MSIP_Label_83c4ab6a-b8f9-4a41-a9e3-9d9b3c522aed_Name">
    <vt:lpwstr>83c4ab6a-b8f9-4a41-a9e3-9d9b3c522aed</vt:lpwstr>
  </property>
  <property fmtid="{D5CDD505-2E9C-101B-9397-08002B2CF9AE}" pid="10" name="MSIP_Label_83c4ab6a-b8f9-4a41-a9e3-9d9b3c522aed_SiteId">
    <vt:lpwstr>deb56736-e31c-4f83-a094-a8aee555a992</vt:lpwstr>
  </property>
  <property fmtid="{D5CDD505-2E9C-101B-9397-08002B2CF9AE}" pid="11" name="MSIP_Label_83c4ab6a-b8f9-4a41-a9e3-9d9b3c522aed_ActionId">
    <vt:lpwstr>01fec31b-ca78-4dc8-97a0-9d3850c9b111</vt:lpwstr>
  </property>
  <property fmtid="{D5CDD505-2E9C-101B-9397-08002B2CF9AE}" pid="12" name="MSIP_Label_83c4ab6a-b8f9-4a41-a9e3-9d9b3c522aed_ContentBits">
    <vt:lpwstr>1</vt:lpwstr>
  </property>
</Properties>
</file>