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202300"/>
  <mc:AlternateContent xmlns:mc="http://schemas.openxmlformats.org/markup-compatibility/2006">
    <mc:Choice Requires="x15">
      <x15ac:absPath xmlns:x15ac="http://schemas.microsoft.com/office/spreadsheetml/2010/11/ac" url="Y:\ERD_ADMINISTRATION\3286-Udeshi\2. Publications\4. AER\2. 2025\13. Separated List of contents for website\1. English\Appendix Tables\"/>
    </mc:Choice>
  </mc:AlternateContent>
  <xr:revisionPtr revIDLastSave="0" documentId="8_{04E6C3A4-32E2-41F2-8438-611E96A00352}" xr6:coauthVersionLast="47" xr6:coauthVersionMax="47" xr10:uidLastSave="{00000000-0000-0000-0000-000000000000}"/>
  <bookViews>
    <workbookView xWindow="-120" yWindow="-120" windowWidth="29040" windowHeight="15720" tabRatio="933" xr2:uid="{0542CDDB-C027-4892-A0FF-1A4A55CCC416}"/>
  </bookViews>
  <sheets>
    <sheet name="Contents" sheetId="2" r:id="rId1"/>
    <sheet name="TABLE 1" sheetId="45" r:id="rId2"/>
    <sheet name="TABLE 2" sheetId="63" r:id="rId3"/>
    <sheet name="TABLE 3" sheetId="62" r:id="rId4"/>
    <sheet name="TABLE 4" sheetId="61" r:id="rId5"/>
    <sheet name="TABLE 5" sheetId="60" r:id="rId6"/>
    <sheet name="TABLE 6" sheetId="59" r:id="rId7"/>
    <sheet name="TABLE 7" sheetId="58" r:id="rId8"/>
    <sheet name="TABLE 8" sheetId="57" r:id="rId9"/>
    <sheet name="TABLE 9" sheetId="56" r:id="rId10"/>
    <sheet name="TABLE 10" sheetId="55" r:id="rId11"/>
    <sheet name="TABLE 11" sheetId="54" r:id="rId12"/>
    <sheet name="TABLE 12" sheetId="19" r:id="rId13"/>
    <sheet name="TABLE 13" sheetId="20" r:id="rId14"/>
    <sheet name="TABLE 14" sheetId="21" r:id="rId15"/>
    <sheet name="TABLE 15" sheetId="22" r:id="rId16"/>
    <sheet name="TABLE 16" sheetId="23" r:id="rId17"/>
    <sheet name="TABLE 17" sheetId="24" r:id="rId18"/>
    <sheet name="TABLE 18" sheetId="25" r:id="rId19"/>
    <sheet name="TABLE 19" sheetId="26" r:id="rId20"/>
    <sheet name="TABLE 20" sheetId="27" r:id="rId21"/>
    <sheet name="TABLE 21" sheetId="28" r:id="rId22"/>
    <sheet name="TABLE 22" sheetId="29" r:id="rId23"/>
    <sheet name="TABLE 23" sheetId="30" r:id="rId24"/>
    <sheet name="TABLE 24" sheetId="31" r:id="rId25"/>
    <sheet name="TABLE 25" sheetId="32" r:id="rId26"/>
    <sheet name="TABLE 26" sheetId="33" r:id="rId27"/>
    <sheet name="TABLE 27" sheetId="34" r:id="rId28"/>
    <sheet name="TABLE 28" sheetId="35" r:id="rId29"/>
    <sheet name="TABLE 29" sheetId="36" r:id="rId30"/>
    <sheet name="TABLE 30" sheetId="37" r:id="rId31"/>
    <sheet name="TABLE 31" sheetId="53" r:id="rId32"/>
    <sheet name="TABLE 32" sheetId="52" r:id="rId33"/>
    <sheet name="TABLE 33" sheetId="51" r:id="rId34"/>
    <sheet name="TABLE 34" sheetId="50" r:id="rId35"/>
    <sheet name="TABLE 35" sheetId="49" r:id="rId36"/>
    <sheet name="TABLE 36" sheetId="48" r:id="rId37"/>
    <sheet name="TABLE 37" sheetId="47" r:id="rId38"/>
    <sheet name="TABLE 38" sheetId="46" r:id="rId39"/>
    <sheet name="TABLE 39" sheetId="38" r:id="rId40"/>
    <sheet name="TABLE 40" sheetId="39" r:id="rId41"/>
    <sheet name="TABLE 41" sheetId="40" r:id="rId42"/>
    <sheet name="TABLE 42" sheetId="41" r:id="rId43"/>
    <sheet name="TABLE 43" sheetId="42" r:id="rId44"/>
    <sheet name="TABLE 44" sheetId="43" r:id="rId45"/>
    <sheet name="TABLE 45" sheetId="44" r:id="rId46"/>
    <sheet name="TABLE 46" sheetId="17" r:id="rId47"/>
    <sheet name="TABLE 47" sheetId="16" r:id="rId48"/>
    <sheet name="TABLE 48" sheetId="15" r:id="rId49"/>
    <sheet name="TABLE 49" sheetId="14" r:id="rId50"/>
    <sheet name="TABLE 50" sheetId="13" r:id="rId51"/>
    <sheet name="TABLE 51" sheetId="12" r:id="rId52"/>
    <sheet name="TABLE 52" sheetId="18" r:id="rId53"/>
    <sheet name="TABLE 53" sheetId="10" r:id="rId54"/>
    <sheet name="TABLE 54" sheetId="9" r:id="rId55"/>
    <sheet name="TABLE 55" sheetId="8" r:id="rId56"/>
    <sheet name="TABLE 56" sheetId="7" r:id="rId57"/>
    <sheet name="TABLE 57" sheetId="6" r:id="rId58"/>
  </sheets>
  <externalReferences>
    <externalReference r:id="rId59"/>
    <externalReference r:id="rId60"/>
    <externalReference r:id="rId61"/>
    <externalReference r:id="rId62"/>
    <externalReference r:id="rId63"/>
    <externalReference r:id="rId64"/>
    <externalReference r:id="rId65"/>
  </externalReferences>
  <definedNames>
    <definedName name="a12l75">[1]R_Annual!$A$3:$N$58</definedName>
    <definedName name="Excel_BuiltIn_Print_Area_1" localSheetId="22">#REF!</definedName>
    <definedName name="Excel_BuiltIn_Print_Area_1" localSheetId="23">#REF!</definedName>
    <definedName name="Excel_BuiltIn_Print_Area_1" localSheetId="24">#REF!</definedName>
    <definedName name="Excel_BuiltIn_Print_Area_1" localSheetId="25">#REF!</definedName>
    <definedName name="Excel_BuiltIn_Print_Area_1" localSheetId="26">#REF!</definedName>
    <definedName name="Excel_BuiltIn_Print_Area_1" localSheetId="27">#REF!</definedName>
    <definedName name="Excel_BuiltIn_Print_Area_1" localSheetId="28">#REF!</definedName>
    <definedName name="Excel_BuiltIn_Print_Area_1" localSheetId="29">#REF!</definedName>
    <definedName name="Excel_BuiltIn_Print_Area_1" localSheetId="30">#REF!</definedName>
    <definedName name="Excel_BuiltIn_Print_Area_1" localSheetId="46">#REF!</definedName>
    <definedName name="Excel_BuiltIn_Print_Area_1" localSheetId="47">#REF!</definedName>
    <definedName name="Excel_BuiltIn_Print_Area_1" localSheetId="48">#REF!</definedName>
    <definedName name="Excel_BuiltIn_Print_Area_1" localSheetId="49">#REF!</definedName>
    <definedName name="Excel_BuiltIn_Print_Area_1" localSheetId="50">#REF!</definedName>
    <definedName name="Excel_BuiltIn_Print_Area_1" localSheetId="51">#REF!</definedName>
    <definedName name="Excel_BuiltIn_Print_Area_1" localSheetId="53">#REF!</definedName>
    <definedName name="Excel_BuiltIn_Print_Area_1" localSheetId="54">#REF!</definedName>
    <definedName name="Excel_BuiltIn_Print_Area_1" localSheetId="55">#REF!</definedName>
    <definedName name="Excel_BuiltIn_Print_Area_1" localSheetId="56">#REF!</definedName>
    <definedName name="Excel_BuiltIn_Print_Area_1" localSheetId="57">#REF!</definedName>
    <definedName name="Excel_BuiltIn_Print_Area_1">#REF!</definedName>
    <definedName name="Excel_BuiltIn_Print_Area_1_1" localSheetId="12">'TABLE 12'!$A$1:$B$66</definedName>
    <definedName name="Excel_BuiltIn_Print_Area_1_1" localSheetId="13">'[2]Table 12'!$A$1:$C$68</definedName>
    <definedName name="Excel_BuiltIn_Print_Area_1_1" localSheetId="14">'[2]Table 12'!$A$1:$C$68</definedName>
    <definedName name="Excel_BuiltIn_Print_Area_1_1" localSheetId="15">'[2]Table 12'!$A$1:$C$68</definedName>
    <definedName name="Excel_BuiltIn_Print_Area_1_1" localSheetId="16">'[2]Table 12'!$A$1:$C$68</definedName>
    <definedName name="Excel_BuiltIn_Print_Area_1_1" localSheetId="17">'[2]Table 12'!$A$1:$C$68</definedName>
    <definedName name="Excel_BuiltIn_Print_Area_1_1" localSheetId="18">'[2]Table 12'!$A$1:$C$68</definedName>
    <definedName name="Excel_BuiltIn_Print_Area_1_1" localSheetId="19">'[2]Table 12'!$A$1:$C$68</definedName>
    <definedName name="Excel_BuiltIn_Print_Area_1_1" localSheetId="20">#REF!</definedName>
    <definedName name="Excel_BuiltIn_Print_Area_1_1" localSheetId="21">'[2]Table 12'!$A$1:$C$68</definedName>
    <definedName name="Excel_BuiltIn_Print_Area_1_1" localSheetId="46">#REF!</definedName>
    <definedName name="Excel_BuiltIn_Print_Area_1_1" localSheetId="47">#REF!</definedName>
    <definedName name="Excel_BuiltIn_Print_Area_1_1" localSheetId="48">#REF!</definedName>
    <definedName name="Excel_BuiltIn_Print_Area_1_1" localSheetId="49">#REF!</definedName>
    <definedName name="Excel_BuiltIn_Print_Area_1_1" localSheetId="50">#REF!</definedName>
    <definedName name="Excel_BuiltIn_Print_Area_1_1" localSheetId="51">#REF!</definedName>
    <definedName name="Excel_BuiltIn_Print_Area_1_1" localSheetId="53">#REF!</definedName>
    <definedName name="Excel_BuiltIn_Print_Area_1_1" localSheetId="54">#REF!</definedName>
    <definedName name="Excel_BuiltIn_Print_Area_1_1" localSheetId="55">#REF!</definedName>
    <definedName name="Excel_BuiltIn_Print_Area_1_1" localSheetId="56">#REF!</definedName>
    <definedName name="Excel_BuiltIn_Print_Area_1_1" localSheetId="57">#REF!</definedName>
    <definedName name="Excel_BuiltIn_Print_Area_1_1">#REF!</definedName>
    <definedName name="Excel_BuiltIn_Print_Area_10_1" localSheetId="22">#REF!</definedName>
    <definedName name="Excel_BuiltIn_Print_Area_10_1" localSheetId="23">#REF!</definedName>
    <definedName name="Excel_BuiltIn_Print_Area_10_1" localSheetId="24">#REF!</definedName>
    <definedName name="Excel_BuiltIn_Print_Area_10_1" localSheetId="25">#REF!</definedName>
    <definedName name="Excel_BuiltIn_Print_Area_10_1" localSheetId="26">#REF!</definedName>
    <definedName name="Excel_BuiltIn_Print_Area_10_1" localSheetId="27">#REF!</definedName>
    <definedName name="Excel_BuiltIn_Print_Area_10_1" localSheetId="28">#REF!</definedName>
    <definedName name="Excel_BuiltIn_Print_Area_10_1" localSheetId="29">#REF!</definedName>
    <definedName name="Excel_BuiltIn_Print_Area_10_1" localSheetId="30">#REF!</definedName>
    <definedName name="Excel_BuiltIn_Print_Area_10_1" localSheetId="46">#REF!</definedName>
    <definedName name="Excel_BuiltIn_Print_Area_10_1" localSheetId="47">#REF!</definedName>
    <definedName name="Excel_BuiltIn_Print_Area_10_1" localSheetId="48">#REF!</definedName>
    <definedName name="Excel_BuiltIn_Print_Area_10_1" localSheetId="49">#REF!</definedName>
    <definedName name="Excel_BuiltIn_Print_Area_10_1" localSheetId="50">#REF!</definedName>
    <definedName name="Excel_BuiltIn_Print_Area_10_1" localSheetId="51">#REF!</definedName>
    <definedName name="Excel_BuiltIn_Print_Area_10_1" localSheetId="53">#REF!</definedName>
    <definedName name="Excel_BuiltIn_Print_Area_10_1" localSheetId="54">#REF!</definedName>
    <definedName name="Excel_BuiltIn_Print_Area_10_1" localSheetId="55">#REF!</definedName>
    <definedName name="Excel_BuiltIn_Print_Area_10_1" localSheetId="56">#REF!</definedName>
    <definedName name="Excel_BuiltIn_Print_Area_10_1" localSheetId="57">#REF!</definedName>
    <definedName name="Excel_BuiltIn_Print_Area_10_1">#REF!</definedName>
    <definedName name="Excel_BuiltIn_Print_Area_2_1" localSheetId="13">'TABLE 13'!$A$1:$B$49</definedName>
    <definedName name="Excel_BuiltIn_Print_Area_2_1" localSheetId="14">'[3]Table 13'!$B$2:$C$52</definedName>
    <definedName name="Excel_BuiltIn_Print_Area_2_1" localSheetId="15">'[3]Table 13'!$B$2:$C$52</definedName>
    <definedName name="Excel_BuiltIn_Print_Area_2_1" localSheetId="16">'[3]Table 13'!$B$2:$C$52</definedName>
    <definedName name="Excel_BuiltIn_Print_Area_2_1" localSheetId="17">'[3]Table 13'!$B$2:$C$52</definedName>
    <definedName name="Excel_BuiltIn_Print_Area_2_1" localSheetId="18">'[3]Table 13'!$B$2:$C$52</definedName>
    <definedName name="Excel_BuiltIn_Print_Area_2_1" localSheetId="19">'[3]Table 13'!$B$2:$C$52</definedName>
    <definedName name="Excel_BuiltIn_Print_Area_2_1" localSheetId="20">'[3]Table 13'!$B$2:$C$52</definedName>
    <definedName name="Excel_BuiltIn_Print_Area_2_1" localSheetId="21">'[3]Table 13'!$B$2:$C$52</definedName>
    <definedName name="Excel_BuiltIn_Print_Area_2_1" localSheetId="46">#REF!</definedName>
    <definedName name="Excel_BuiltIn_Print_Area_2_1" localSheetId="47">#REF!</definedName>
    <definedName name="Excel_BuiltIn_Print_Area_2_1" localSheetId="48">#REF!</definedName>
    <definedName name="Excel_BuiltIn_Print_Area_2_1" localSheetId="49">#REF!</definedName>
    <definedName name="Excel_BuiltIn_Print_Area_2_1" localSheetId="50">#REF!</definedName>
    <definedName name="Excel_BuiltIn_Print_Area_2_1" localSheetId="51">#REF!</definedName>
    <definedName name="Excel_BuiltIn_Print_Area_2_1" localSheetId="53">#REF!</definedName>
    <definedName name="Excel_BuiltIn_Print_Area_2_1" localSheetId="54">#REF!</definedName>
    <definedName name="Excel_BuiltIn_Print_Area_2_1" localSheetId="55">#REF!</definedName>
    <definedName name="Excel_BuiltIn_Print_Area_2_1" localSheetId="56">#REF!</definedName>
    <definedName name="Excel_BuiltIn_Print_Area_2_1" localSheetId="57">#REF!</definedName>
    <definedName name="Excel_BuiltIn_Print_Area_2_1">#REF!</definedName>
    <definedName name="Excel_BuiltIn_Print_Area_3_1" localSheetId="14">'TABLE 14'!$A$1:$C$21</definedName>
    <definedName name="Excel_BuiltIn_Print_Area_3_1" localSheetId="15">'[4]Table 14'!$B$2:$D$22</definedName>
    <definedName name="Excel_BuiltIn_Print_Area_3_1" localSheetId="16">'[4]Table 14'!$B$2:$D$22</definedName>
    <definedName name="Excel_BuiltIn_Print_Area_3_1" localSheetId="17">'[4]Table 14'!$B$2:$D$22</definedName>
    <definedName name="Excel_BuiltIn_Print_Area_3_1" localSheetId="18">'[4]Table 14'!$B$2:$D$22</definedName>
    <definedName name="Excel_BuiltIn_Print_Area_3_1" localSheetId="19">'[4]Table 14'!$B$2:$D$22</definedName>
    <definedName name="Excel_BuiltIn_Print_Area_3_1" localSheetId="20">'[4]Table 14'!$B$2:$D$22</definedName>
    <definedName name="Excel_BuiltIn_Print_Area_3_1" localSheetId="21">'[4]Table 14'!$B$2:$D$22</definedName>
    <definedName name="Excel_BuiltIn_Print_Area_3_1" localSheetId="22">#REF!</definedName>
    <definedName name="Excel_BuiltIn_Print_Area_3_1" localSheetId="23">#REF!</definedName>
    <definedName name="Excel_BuiltIn_Print_Area_3_1" localSheetId="24">#REF!</definedName>
    <definedName name="Excel_BuiltIn_Print_Area_3_1" localSheetId="25">#REF!</definedName>
    <definedName name="Excel_BuiltIn_Print_Area_3_1" localSheetId="26">#REF!</definedName>
    <definedName name="Excel_BuiltIn_Print_Area_3_1" localSheetId="27">#REF!</definedName>
    <definedName name="Excel_BuiltIn_Print_Area_3_1" localSheetId="28">#REF!</definedName>
    <definedName name="Excel_BuiltIn_Print_Area_3_1" localSheetId="29">#REF!</definedName>
    <definedName name="Excel_BuiltIn_Print_Area_3_1" localSheetId="30">#REF!</definedName>
    <definedName name="Excel_BuiltIn_Print_Area_3_1" localSheetId="46">#REF!</definedName>
    <definedName name="Excel_BuiltIn_Print_Area_3_1" localSheetId="47">#REF!</definedName>
    <definedName name="Excel_BuiltIn_Print_Area_3_1" localSheetId="48">#REF!</definedName>
    <definedName name="Excel_BuiltIn_Print_Area_3_1" localSheetId="49">#REF!</definedName>
    <definedName name="Excel_BuiltIn_Print_Area_3_1" localSheetId="50">#REF!</definedName>
    <definedName name="Excel_BuiltIn_Print_Area_3_1" localSheetId="51">#REF!</definedName>
    <definedName name="Excel_BuiltIn_Print_Area_3_1" localSheetId="53">#REF!</definedName>
    <definedName name="Excel_BuiltIn_Print_Area_3_1" localSheetId="54">#REF!</definedName>
    <definedName name="Excel_BuiltIn_Print_Area_3_1" localSheetId="55">#REF!</definedName>
    <definedName name="Excel_BuiltIn_Print_Area_3_1" localSheetId="56">#REF!</definedName>
    <definedName name="Excel_BuiltIn_Print_Area_3_1" localSheetId="57">#REF!</definedName>
    <definedName name="Excel_BuiltIn_Print_Area_3_1">#REF!</definedName>
    <definedName name="Excel_BuiltIn_Print_Area_4_1" localSheetId="22">#REF!</definedName>
    <definedName name="Excel_BuiltIn_Print_Area_4_1" localSheetId="23">#REF!</definedName>
    <definedName name="Excel_BuiltIn_Print_Area_4_1" localSheetId="24">#REF!</definedName>
    <definedName name="Excel_BuiltIn_Print_Area_4_1" localSheetId="25">#REF!</definedName>
    <definedName name="Excel_BuiltIn_Print_Area_4_1" localSheetId="26">#REF!</definedName>
    <definedName name="Excel_BuiltIn_Print_Area_4_1" localSheetId="27">#REF!</definedName>
    <definedName name="Excel_BuiltIn_Print_Area_4_1" localSheetId="28">#REF!</definedName>
    <definedName name="Excel_BuiltIn_Print_Area_4_1" localSheetId="29">#REF!</definedName>
    <definedName name="Excel_BuiltIn_Print_Area_4_1" localSheetId="30">#REF!</definedName>
    <definedName name="Excel_BuiltIn_Print_Area_4_1" localSheetId="46">#REF!</definedName>
    <definedName name="Excel_BuiltIn_Print_Area_4_1" localSheetId="47">#REF!</definedName>
    <definedName name="Excel_BuiltIn_Print_Area_4_1" localSheetId="48">#REF!</definedName>
    <definedName name="Excel_BuiltIn_Print_Area_4_1" localSheetId="49">#REF!</definedName>
    <definedName name="Excel_BuiltIn_Print_Area_4_1" localSheetId="50">#REF!</definedName>
    <definedName name="Excel_BuiltIn_Print_Area_4_1" localSheetId="51">#REF!</definedName>
    <definedName name="Excel_BuiltIn_Print_Area_4_1" localSheetId="53">#REF!</definedName>
    <definedName name="Excel_BuiltIn_Print_Area_4_1" localSheetId="54">#REF!</definedName>
    <definedName name="Excel_BuiltIn_Print_Area_4_1" localSheetId="55">#REF!</definedName>
    <definedName name="Excel_BuiltIn_Print_Area_4_1" localSheetId="56">#REF!</definedName>
    <definedName name="Excel_BuiltIn_Print_Area_4_1" localSheetId="57">#REF!</definedName>
    <definedName name="Excel_BuiltIn_Print_Area_4_1">#REF!</definedName>
    <definedName name="Excel_BuiltIn_Print_Area_6_1" localSheetId="17">'TABLE 17'!$A$1:$W$22</definedName>
    <definedName name="Excel_BuiltIn_Print_Area_6_1" localSheetId="18">'[5]Table 17'!$B$1:$S$23</definedName>
    <definedName name="Excel_BuiltIn_Print_Area_6_1" localSheetId="19">'[5]Table 17'!$B$1:$S$23</definedName>
    <definedName name="Excel_BuiltIn_Print_Area_6_1" localSheetId="20">'[5]Table 17'!$B$1:$S$23</definedName>
    <definedName name="Excel_BuiltIn_Print_Area_6_1" localSheetId="21">'[5]Table 17'!$B$1:$S$23</definedName>
    <definedName name="Excel_BuiltIn_Print_Area_6_1" localSheetId="46">#REF!</definedName>
    <definedName name="Excel_BuiltIn_Print_Area_6_1" localSheetId="47">#REF!</definedName>
    <definedName name="Excel_BuiltIn_Print_Area_6_1" localSheetId="48">#REF!</definedName>
    <definedName name="Excel_BuiltIn_Print_Area_6_1" localSheetId="49">#REF!</definedName>
    <definedName name="Excel_BuiltIn_Print_Area_6_1" localSheetId="50">#REF!</definedName>
    <definedName name="Excel_BuiltIn_Print_Area_6_1" localSheetId="51">#REF!</definedName>
    <definedName name="Excel_BuiltIn_Print_Area_6_1" localSheetId="53">#REF!</definedName>
    <definedName name="Excel_BuiltIn_Print_Area_6_1" localSheetId="54">#REF!</definedName>
    <definedName name="Excel_BuiltIn_Print_Area_6_1" localSheetId="55">#REF!</definedName>
    <definedName name="Excel_BuiltIn_Print_Area_6_1" localSheetId="56">#REF!</definedName>
    <definedName name="Excel_BuiltIn_Print_Area_6_1" localSheetId="57">#REF!</definedName>
    <definedName name="Excel_BuiltIn_Print_Area_6_1">#REF!</definedName>
    <definedName name="Excel_BuiltIn_Print_Area_6_1_1" localSheetId="17">'TABLE 17'!$A$1:$M$25</definedName>
    <definedName name="Excel_BuiltIn_Print_Area_6_1_1" localSheetId="18">'[5]Table 17'!$B$1:$L$26</definedName>
    <definedName name="Excel_BuiltIn_Print_Area_6_1_1" localSheetId="19">'[5]Table 17'!$B$1:$L$26</definedName>
    <definedName name="Excel_BuiltIn_Print_Area_6_1_1" localSheetId="20">'[5]Table 17'!$B$1:$L$26</definedName>
    <definedName name="Excel_BuiltIn_Print_Area_6_1_1" localSheetId="21">'[5]Table 17'!$B$1:$L$26</definedName>
    <definedName name="Excel_BuiltIn_Print_Area_6_1_1" localSheetId="46">#REF!</definedName>
    <definedName name="Excel_BuiltIn_Print_Area_6_1_1" localSheetId="47">#REF!</definedName>
    <definedName name="Excel_BuiltIn_Print_Area_6_1_1" localSheetId="48">#REF!</definedName>
    <definedName name="Excel_BuiltIn_Print_Area_6_1_1" localSheetId="49">#REF!</definedName>
    <definedName name="Excel_BuiltIn_Print_Area_6_1_1" localSheetId="50">#REF!</definedName>
    <definedName name="Excel_BuiltIn_Print_Area_6_1_1" localSheetId="51">#REF!</definedName>
    <definedName name="Excel_BuiltIn_Print_Area_6_1_1" localSheetId="53">#REF!</definedName>
    <definedName name="Excel_BuiltIn_Print_Area_6_1_1" localSheetId="54">#REF!</definedName>
    <definedName name="Excel_BuiltIn_Print_Area_6_1_1" localSheetId="55">#REF!</definedName>
    <definedName name="Excel_BuiltIn_Print_Area_6_1_1" localSheetId="56">#REF!</definedName>
    <definedName name="Excel_BuiltIn_Print_Area_6_1_1" localSheetId="57">#REF!</definedName>
    <definedName name="Excel_BuiltIn_Print_Area_6_1_1">#REF!</definedName>
    <definedName name="Excel_BuiltIn_Print_Area_7_1" localSheetId="19">'TABLE 19'!$A$1:$B$33</definedName>
    <definedName name="Excel_BuiltIn_Print_Area_7_1" localSheetId="20">'[6]Table 19'!$B$1:$C$34</definedName>
    <definedName name="Excel_BuiltIn_Print_Area_7_1" localSheetId="21">'[6]Table 19'!$B$1:$C$34</definedName>
    <definedName name="Excel_BuiltIn_Print_Area_7_1" localSheetId="46">#REF!</definedName>
    <definedName name="Excel_BuiltIn_Print_Area_7_1" localSheetId="47">#REF!</definedName>
    <definedName name="Excel_BuiltIn_Print_Area_7_1" localSheetId="48">#REF!</definedName>
    <definedName name="Excel_BuiltIn_Print_Area_7_1" localSheetId="49">#REF!</definedName>
    <definedName name="Excel_BuiltIn_Print_Area_7_1" localSheetId="50">#REF!</definedName>
    <definedName name="Excel_BuiltIn_Print_Area_7_1" localSheetId="51">#REF!</definedName>
    <definedName name="Excel_BuiltIn_Print_Area_7_1" localSheetId="53">#REF!</definedName>
    <definedName name="Excel_BuiltIn_Print_Area_7_1" localSheetId="54">#REF!</definedName>
    <definedName name="Excel_BuiltIn_Print_Area_7_1" localSheetId="55">#REF!</definedName>
    <definedName name="Excel_BuiltIn_Print_Area_7_1" localSheetId="56">#REF!</definedName>
    <definedName name="Excel_BuiltIn_Print_Area_7_1" localSheetId="57">#REF!</definedName>
    <definedName name="Excel_BuiltIn_Print_Area_7_1">#REF!</definedName>
    <definedName name="Excel_BuiltIn_Print_Area_7_1_1" localSheetId="19">'TABLE 19'!$A$1:$B$36</definedName>
    <definedName name="Excel_BuiltIn_Print_Area_7_1_1" localSheetId="20">'[6]Table 19'!$B$2:$C$37</definedName>
    <definedName name="Excel_BuiltIn_Print_Area_7_1_1" localSheetId="21">'[6]Table 19'!$B$2:$C$37</definedName>
    <definedName name="Excel_BuiltIn_Print_Area_7_1_1" localSheetId="46">#REF!</definedName>
    <definedName name="Excel_BuiltIn_Print_Area_7_1_1" localSheetId="47">#REF!</definedName>
    <definedName name="Excel_BuiltIn_Print_Area_7_1_1" localSheetId="48">#REF!</definedName>
    <definedName name="Excel_BuiltIn_Print_Area_7_1_1" localSheetId="49">#REF!</definedName>
    <definedName name="Excel_BuiltIn_Print_Area_7_1_1" localSheetId="50">#REF!</definedName>
    <definedName name="Excel_BuiltIn_Print_Area_7_1_1" localSheetId="51">#REF!</definedName>
    <definedName name="Excel_BuiltIn_Print_Area_7_1_1" localSheetId="53">#REF!</definedName>
    <definedName name="Excel_BuiltIn_Print_Area_7_1_1" localSheetId="54">#REF!</definedName>
    <definedName name="Excel_BuiltIn_Print_Area_7_1_1" localSheetId="55">#REF!</definedName>
    <definedName name="Excel_BuiltIn_Print_Area_7_1_1" localSheetId="56">#REF!</definedName>
    <definedName name="Excel_BuiltIn_Print_Area_7_1_1" localSheetId="57">#REF!</definedName>
    <definedName name="Excel_BuiltIn_Print_Area_7_1_1">#REF!</definedName>
    <definedName name="gfgsdf">'[7]25'!$B$2:$U$24</definedName>
    <definedName name="n_a12l75">[1]Annual!$A$2:$P$58</definedName>
    <definedName name="nwa12l75">[1]Annual!$A$2:$P$58</definedName>
    <definedName name="old">'[7]31'!$B$2:$N$76</definedName>
    <definedName name="old_23">'[7]24'!$B$1:$V$24</definedName>
    <definedName name="_xlnm.Print_Area" localSheetId="1">'TABLE 1'!$A$1:$K$66</definedName>
    <definedName name="_xlnm.Print_Area" localSheetId="10">'TABLE 10'!$A$1:$K$26</definedName>
    <definedName name="_xlnm.Print_Area" localSheetId="11">'TABLE 11'!$A$1:$K$26</definedName>
    <definedName name="_xlnm.Print_Area" localSheetId="12">'TABLE 12'!$A$1:$M$63</definedName>
    <definedName name="_xlnm.Print_Area" localSheetId="13">'TABLE 13'!$A$1:$M$47</definedName>
    <definedName name="_xlnm.Print_Area" localSheetId="14">'TABLE 14'!$A$1:$O$17</definedName>
    <definedName name="_xlnm.Print_Area" localSheetId="15">'TABLE 15'!$A$1:$J$43</definedName>
    <definedName name="_xlnm.Print_Area" localSheetId="16">'TABLE 16'!$A$1:$M$19</definedName>
    <definedName name="_xlnm.Print_Area" localSheetId="17">'TABLE 17'!$A$1:$U$21</definedName>
    <definedName name="_xlnm.Print_Area" localSheetId="18">'TABLE 18'!$A$1:$M$40</definedName>
    <definedName name="_xlnm.Print_Area" localSheetId="19">'TABLE 19'!$A$1:$M$31</definedName>
    <definedName name="_xlnm.Print_Area" localSheetId="2">'TABLE 2'!$A$1:$K$65</definedName>
    <definedName name="_xlnm.Print_Area" localSheetId="20">'TABLE 20'!$A$1:$M$26</definedName>
    <definedName name="_xlnm.Print_Area" localSheetId="22">'TABLE 22'!$A$1:$Q$21</definedName>
    <definedName name="_xlnm.Print_Area" localSheetId="23">'TABLE 23'!$A$1:$U$20</definedName>
    <definedName name="_xlnm.Print_Area" localSheetId="24">'TABLE 24'!$A$1:$G$29</definedName>
    <definedName name="_xlnm.Print_Area" localSheetId="25">'TABLE 25'!$A$1:$G$28</definedName>
    <definedName name="_xlnm.Print_Area" localSheetId="26">'TABLE 26'!$A$1:$G$20</definedName>
    <definedName name="_xlnm.Print_Area" localSheetId="27">'TABLE 27'!$A$1:$T$55</definedName>
    <definedName name="_xlnm.Print_Area" localSheetId="28">'TABLE 28'!$A$1:$AJ$38</definedName>
    <definedName name="_xlnm.Print_Area" localSheetId="29">'TABLE 29'!$A$1:$O$82</definedName>
    <definedName name="_xlnm.Print_Area" localSheetId="3">#REF!</definedName>
    <definedName name="_xlnm.Print_Area" localSheetId="30">'TABLE 30'!$A$1:$H$30</definedName>
    <definedName name="_xlnm.Print_Area" localSheetId="31">'TABLE 31'!$A$1:$N$28</definedName>
    <definedName name="_xlnm.Print_Area" localSheetId="32">'TABLE 32'!$A$1:$M$25</definedName>
    <definedName name="_xlnm.Print_Area" localSheetId="33">'TABLE 33'!$A$1:$M$33</definedName>
    <definedName name="_xlnm.Print_Area" localSheetId="34">'TABLE 34'!$A$1:$M$45</definedName>
    <definedName name="_xlnm.Print_Area" localSheetId="35">'TABLE 35'!$A$1:$I$41</definedName>
    <definedName name="_xlnm.Print_Area" localSheetId="36">'TABLE 36'!$A$1:$G$23</definedName>
    <definedName name="_xlnm.Print_Area" localSheetId="37">'TABLE 37'!$A$1:$I$23</definedName>
    <definedName name="_xlnm.Print_Area" localSheetId="38">'TABLE 38'!$A$1:$J$23</definedName>
    <definedName name="_xlnm.Print_Area" localSheetId="39">'TABLE 39'!$A$1:$L$38</definedName>
    <definedName name="_xlnm.Print_Area" localSheetId="4">'TABLE 4'!$A$1:$K$63</definedName>
    <definedName name="_xlnm.Print_Area" localSheetId="40">'TABLE 40'!$A$1:$N$68</definedName>
    <definedName name="_xlnm.Print_Area" localSheetId="41">'TABLE 41'!$A$1:$M$68</definedName>
    <definedName name="_xlnm.Print_Area" localSheetId="42">'TABLE 42'!$A$1:$M$40</definedName>
    <definedName name="_xlnm.Print_Area" localSheetId="43">'TABLE 43'!$A$1:$L$39</definedName>
    <definedName name="_xlnm.Print_Area" localSheetId="44">'TABLE 44'!$A$1:$L$34</definedName>
    <definedName name="_xlnm.Print_Area" localSheetId="45">'TABLE 45'!$A$1:$L$97</definedName>
    <definedName name="_xlnm.Print_Area" localSheetId="46">#REF!</definedName>
    <definedName name="_xlnm.Print_Area" localSheetId="47">#REF!</definedName>
    <definedName name="_xlnm.Print_Area" localSheetId="48">#REF!</definedName>
    <definedName name="_xlnm.Print_Area" localSheetId="49">#REF!</definedName>
    <definedName name="_xlnm.Print_Area" localSheetId="5">'TABLE 5'!$A$1:$K$28</definedName>
    <definedName name="_xlnm.Print_Area" localSheetId="50">#REF!</definedName>
    <definedName name="_xlnm.Print_Area" localSheetId="51">#REF!</definedName>
    <definedName name="_xlnm.Print_Area" localSheetId="53">#REF!</definedName>
    <definedName name="_xlnm.Print_Area" localSheetId="54">#REF!</definedName>
    <definedName name="_xlnm.Print_Area" localSheetId="55">#REF!</definedName>
    <definedName name="_xlnm.Print_Area" localSheetId="56">#REF!</definedName>
    <definedName name="_xlnm.Print_Area" localSheetId="57">#REF!</definedName>
    <definedName name="_xlnm.Print_Area" localSheetId="6">'TABLE 6'!$A$1:$K$28</definedName>
    <definedName name="_xlnm.Print_Area" localSheetId="7">'TABLE 7'!$A$1:$K$31</definedName>
    <definedName name="_xlnm.Print_Area" localSheetId="8">'TABLE 8'!$A$1:$K$24</definedName>
    <definedName name="_xlnm.Print_Area" localSheetId="9">'TABLE 9'!$A$1:$K$38</definedName>
    <definedName name="_xlnm.Print_Area">#REF!</definedName>
    <definedName name="Print_Area_MI" localSheetId="10">#REF!</definedName>
    <definedName name="Print_Area_MI" localSheetId="11">#REF!</definedName>
    <definedName name="Print_Area_MI" localSheetId="2">#REF!</definedName>
    <definedName name="Print_Area_MI" localSheetId="3">#REF!</definedName>
    <definedName name="Print_Area_MI" localSheetId="31">#REF!</definedName>
    <definedName name="Print_Area_MI" localSheetId="32">#REF!</definedName>
    <definedName name="Print_Area_MI" localSheetId="33">#REF!</definedName>
    <definedName name="Print_Area_MI" localSheetId="34">#REF!</definedName>
    <definedName name="Print_Area_MI" localSheetId="35">#REF!</definedName>
    <definedName name="Print_Area_MI" localSheetId="36">#REF!</definedName>
    <definedName name="Print_Area_MI" localSheetId="37">#REF!</definedName>
    <definedName name="Print_Area_MI" localSheetId="38">#REF!</definedName>
    <definedName name="Print_Area_MI" localSheetId="4">#REF!</definedName>
    <definedName name="Print_Area_MI" localSheetId="46">#REF!</definedName>
    <definedName name="Print_Area_MI" localSheetId="47">#REF!</definedName>
    <definedName name="Print_Area_MI" localSheetId="48">#REF!</definedName>
    <definedName name="Print_Area_MI" localSheetId="49">#REF!</definedName>
    <definedName name="Print_Area_MI" localSheetId="5">#REF!</definedName>
    <definedName name="Print_Area_MI" localSheetId="50">#REF!</definedName>
    <definedName name="Print_Area_MI" localSheetId="51">#REF!</definedName>
    <definedName name="Print_Area_MI" localSheetId="53">#REF!</definedName>
    <definedName name="Print_Area_MI" localSheetId="54">#REF!</definedName>
    <definedName name="Print_Area_MI" localSheetId="55">#REF!</definedName>
    <definedName name="Print_Area_MI" localSheetId="56">#REF!</definedName>
    <definedName name="Print_Area_MI" localSheetId="57">#REF!</definedName>
    <definedName name="Print_Area_MI" localSheetId="6">#REF!</definedName>
    <definedName name="Print_Area_MI" localSheetId="7">#REF!</definedName>
    <definedName name="Print_Area_MI" localSheetId="8">#REF!</definedName>
    <definedName name="Print_Area_MI" localSheetId="9">#REF!</definedName>
    <definedName name="Print_Area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1" i="63" l="1"/>
  <c r="K61" i="63"/>
  <c r="J61" i="63"/>
  <c r="I61" i="63"/>
  <c r="H61" i="63"/>
  <c r="G61" i="63"/>
  <c r="F61" i="63"/>
  <c r="E61" i="63"/>
  <c r="D61" i="63"/>
  <c r="C61" i="63"/>
  <c r="B61" i="63"/>
  <c r="L24" i="59"/>
  <c r="K24" i="59"/>
  <c r="J24" i="59"/>
  <c r="I24" i="59"/>
  <c r="H24" i="59"/>
  <c r="G24" i="59"/>
  <c r="F24" i="59"/>
  <c r="E24" i="59"/>
  <c r="D24" i="59"/>
  <c r="C24" i="59"/>
  <c r="B24" i="59"/>
  <c r="L12" i="59"/>
  <c r="K12" i="59"/>
  <c r="J12" i="59"/>
  <c r="I12" i="59"/>
  <c r="H12" i="59"/>
  <c r="G12" i="59"/>
  <c r="F12" i="59"/>
  <c r="E12" i="59"/>
  <c r="D12" i="59"/>
  <c r="C12" i="59"/>
  <c r="B12" i="59"/>
  <c r="L53" i="44"/>
  <c r="K53" i="44"/>
  <c r="J53" i="44"/>
  <c r="I53" i="44"/>
  <c r="H53" i="44"/>
  <c r="G53" i="44"/>
  <c r="G41" i="44" s="1"/>
  <c r="G39" i="44" s="1"/>
  <c r="F53" i="44"/>
  <c r="F41" i="44" s="1"/>
  <c r="F39" i="44" s="1"/>
  <c r="E53" i="44"/>
  <c r="E41" i="44" s="1"/>
  <c r="E39" i="44" s="1"/>
  <c r="D53" i="44"/>
  <c r="D41" i="44" s="1"/>
  <c r="D39" i="44" s="1"/>
  <c r="C53" i="44"/>
  <c r="C41" i="44" s="1"/>
  <c r="C39" i="44" s="1"/>
  <c r="B53" i="44"/>
  <c r="B41" i="44" s="1"/>
  <c r="B39" i="44" s="1"/>
  <c r="L41" i="44"/>
  <c r="L39" i="44" s="1"/>
  <c r="K41" i="44"/>
  <c r="K39" i="44" s="1"/>
  <c r="J41" i="44"/>
  <c r="J39" i="44" s="1"/>
  <c r="I41" i="44"/>
  <c r="I39" i="44" s="1"/>
  <c r="H41" i="44"/>
  <c r="H39" i="44" s="1"/>
  <c r="M36" i="44"/>
  <c r="L36" i="44"/>
  <c r="K36" i="44"/>
  <c r="J36" i="44"/>
  <c r="I36" i="44"/>
  <c r="H36" i="44"/>
  <c r="G36" i="44"/>
  <c r="F36" i="44"/>
  <c r="E36" i="44"/>
  <c r="D36" i="44"/>
  <c r="C36" i="44"/>
  <c r="B36" i="44"/>
  <c r="G31" i="44"/>
  <c r="F31" i="44"/>
  <c r="E31" i="44"/>
  <c r="C31" i="44"/>
  <c r="B31" i="44"/>
  <c r="D30" i="44"/>
  <c r="C30" i="44"/>
  <c r="B30" i="44"/>
  <c r="M29" i="44"/>
  <c r="L29" i="44"/>
  <c r="K29" i="44"/>
  <c r="J29" i="44"/>
  <c r="I29" i="44"/>
  <c r="H29" i="44"/>
  <c r="G29" i="44"/>
  <c r="F29" i="44"/>
  <c r="E29" i="44"/>
  <c r="D29" i="44"/>
  <c r="C29" i="44"/>
  <c r="B29" i="44"/>
  <c r="M25" i="44"/>
  <c r="L25" i="44"/>
  <c r="K25" i="44"/>
  <c r="J25" i="44"/>
  <c r="I25" i="44"/>
  <c r="E25" i="44"/>
  <c r="E30" i="44" s="1"/>
  <c r="D25" i="44"/>
  <c r="C25" i="44"/>
  <c r="B25" i="44"/>
  <c r="G23" i="44"/>
  <c r="F23" i="44"/>
  <c r="C23" i="44"/>
  <c r="B23" i="44"/>
  <c r="M17" i="44"/>
  <c r="M16" i="44" s="1"/>
  <c r="M30" i="44" s="1"/>
  <c r="L17" i="44"/>
  <c r="L16" i="44" s="1"/>
  <c r="L30" i="44" s="1"/>
  <c r="K17" i="44"/>
  <c r="K16" i="44" s="1"/>
  <c r="K30" i="44" s="1"/>
  <c r="J17" i="44"/>
  <c r="J16" i="44" s="1"/>
  <c r="J30" i="44" s="1"/>
  <c r="I17" i="44"/>
  <c r="I16" i="44" s="1"/>
  <c r="I30" i="44" s="1"/>
  <c r="H17" i="44"/>
  <c r="H16" i="44" s="1"/>
  <c r="H30" i="44" s="1"/>
  <c r="G17" i="44"/>
  <c r="G16" i="44" s="1"/>
  <c r="F17" i="44"/>
  <c r="F16" i="44" s="1"/>
  <c r="E16" i="44"/>
  <c r="D16" i="44"/>
  <c r="C16" i="44"/>
  <c r="B16" i="44"/>
  <c r="B14" i="44" s="1"/>
  <c r="E14" i="44"/>
  <c r="C14" i="44"/>
  <c r="M11" i="44"/>
  <c r="L11" i="44"/>
  <c r="K11" i="44"/>
  <c r="J11" i="44"/>
  <c r="I11" i="44"/>
  <c r="H11" i="44"/>
  <c r="G11" i="44"/>
  <c r="F11" i="44"/>
  <c r="J10" i="44"/>
  <c r="J7" i="44" s="1"/>
  <c r="I10" i="44"/>
  <c r="I7" i="44" s="1"/>
  <c r="H10" i="44"/>
  <c r="H7" i="44" s="1"/>
  <c r="G10" i="44"/>
  <c r="G7" i="44" s="1"/>
  <c r="F10" i="44"/>
  <c r="F7" i="44" s="1"/>
  <c r="E10" i="44"/>
  <c r="E7" i="44" s="1"/>
  <c r="D10" i="44"/>
  <c r="D7" i="44" s="1"/>
  <c r="C10" i="44"/>
  <c r="B10" i="44"/>
  <c r="C7" i="44"/>
  <c r="B7" i="44"/>
  <c r="M29" i="42"/>
  <c r="L29" i="42"/>
  <c r="K29" i="42"/>
  <c r="J29" i="42"/>
  <c r="I29" i="42"/>
  <c r="H29" i="42"/>
  <c r="G29" i="42"/>
  <c r="F29" i="42"/>
  <c r="E29" i="42"/>
  <c r="D29" i="42"/>
  <c r="C29" i="42"/>
  <c r="B29" i="42"/>
  <c r="M28" i="42"/>
  <c r="L28" i="42"/>
  <c r="K28" i="42"/>
  <c r="J28" i="42"/>
  <c r="I28" i="42"/>
  <c r="H28" i="42"/>
  <c r="G28" i="42"/>
  <c r="F28" i="42"/>
  <c r="F27" i="42"/>
  <c r="M22" i="42"/>
  <c r="L22" i="42"/>
  <c r="K22" i="42"/>
  <c r="J22" i="42"/>
  <c r="I22" i="42"/>
  <c r="H22" i="42"/>
  <c r="G22" i="42"/>
  <c r="F22" i="42"/>
  <c r="E22" i="42"/>
  <c r="D22" i="42"/>
  <c r="C22" i="42"/>
  <c r="B22" i="42"/>
  <c r="M17" i="42"/>
  <c r="L17" i="42"/>
  <c r="K17" i="42"/>
  <c r="J17" i="42"/>
  <c r="I17" i="42"/>
  <c r="H17" i="42"/>
  <c r="G17" i="42"/>
  <c r="F17" i="42"/>
  <c r="E17" i="42"/>
  <c r="D17" i="42"/>
  <c r="C17" i="42"/>
  <c r="B17" i="42"/>
  <c r="M12" i="42"/>
  <c r="L12" i="42"/>
  <c r="K12" i="42"/>
  <c r="J12" i="42"/>
  <c r="I12" i="42"/>
  <c r="H12" i="42"/>
  <c r="G12" i="42"/>
  <c r="F12" i="42"/>
  <c r="E12" i="42"/>
  <c r="D12" i="42"/>
  <c r="C12" i="42"/>
  <c r="B12" i="42"/>
  <c r="M7" i="42"/>
  <c r="L7" i="42"/>
  <c r="K7" i="42"/>
  <c r="J7" i="42"/>
  <c r="I7" i="42"/>
  <c r="H7" i="42"/>
  <c r="G7" i="42"/>
  <c r="F7" i="42"/>
  <c r="E7" i="42"/>
  <c r="D7" i="42"/>
  <c r="C7" i="42"/>
  <c r="B7" i="42"/>
  <c r="N29" i="41"/>
  <c r="M29" i="41"/>
  <c r="L29" i="41"/>
  <c r="K29" i="41"/>
  <c r="J29" i="41"/>
  <c r="I29" i="41"/>
  <c r="H29" i="41"/>
  <c r="G29" i="41"/>
  <c r="F29" i="41"/>
  <c r="E29" i="41"/>
  <c r="D29" i="41"/>
  <c r="C29" i="41"/>
  <c r="N22" i="41"/>
  <c r="M22" i="41"/>
  <c r="L22" i="41"/>
  <c r="K22" i="41"/>
  <c r="J22" i="41"/>
  <c r="I22" i="41"/>
  <c r="H22" i="41"/>
  <c r="G22" i="41"/>
  <c r="F22" i="41"/>
  <c r="E22" i="41"/>
  <c r="D22" i="41"/>
  <c r="C22" i="41"/>
  <c r="N6" i="41"/>
  <c r="M6" i="41"/>
  <c r="L6" i="41"/>
  <c r="K6" i="41"/>
  <c r="J6" i="41"/>
  <c r="I6" i="41"/>
  <c r="H6" i="41"/>
  <c r="G6" i="41"/>
  <c r="F6" i="41"/>
  <c r="E6" i="41"/>
  <c r="D6" i="41"/>
  <c r="C6" i="41"/>
  <c r="H37" i="40"/>
  <c r="G37" i="40"/>
  <c r="H26" i="39"/>
  <c r="D26" i="39"/>
  <c r="H25" i="39"/>
  <c r="H24" i="39"/>
  <c r="E24" i="39"/>
  <c r="D24" i="39"/>
  <c r="D23" i="39" s="1"/>
  <c r="O23" i="39"/>
  <c r="N23" i="39"/>
  <c r="M23" i="39"/>
  <c r="L23" i="39"/>
  <c r="K23" i="39"/>
  <c r="J23" i="39"/>
  <c r="I23" i="39"/>
  <c r="H23" i="39"/>
  <c r="G23" i="39"/>
  <c r="F23" i="39"/>
  <c r="E23" i="39"/>
  <c r="H22" i="39"/>
  <c r="E22" i="39"/>
  <c r="O15" i="39"/>
  <c r="N15" i="39"/>
  <c r="M15" i="39"/>
  <c r="L15" i="39"/>
  <c r="K15" i="39"/>
  <c r="J15" i="39"/>
  <c r="I15" i="39"/>
  <c r="H15" i="39"/>
  <c r="G15" i="39"/>
  <c r="F15" i="39"/>
  <c r="E15" i="39"/>
  <c r="D15" i="39"/>
  <c r="H14" i="39"/>
  <c r="G14" i="39"/>
  <c r="O7" i="39"/>
  <c r="N7" i="39"/>
  <c r="M7" i="39"/>
  <c r="L7" i="39"/>
  <c r="K7" i="39"/>
  <c r="G7" i="39"/>
  <c r="F7" i="39"/>
  <c r="E7" i="39"/>
  <c r="D7" i="39"/>
  <c r="M25" i="38"/>
  <c r="L25" i="38"/>
  <c r="K25" i="38"/>
  <c r="J25" i="38"/>
  <c r="I25" i="38"/>
  <c r="H25" i="38"/>
  <c r="H24" i="38" s="1"/>
  <c r="G25" i="38"/>
  <c r="G24" i="38" s="1"/>
  <c r="F25" i="38"/>
  <c r="F24" i="38" s="1"/>
  <c r="E25" i="38"/>
  <c r="E24" i="38" s="1"/>
  <c r="D25" i="38"/>
  <c r="D24" i="38" s="1"/>
  <c r="C25" i="38"/>
  <c r="C24" i="38" s="1"/>
  <c r="B25" i="38"/>
  <c r="B24" i="38" s="1"/>
  <c r="M24" i="38"/>
  <c r="L24" i="38"/>
  <c r="K24" i="38"/>
  <c r="I24" i="38"/>
  <c r="M8" i="38"/>
  <c r="K8" i="38"/>
  <c r="J8" i="38"/>
  <c r="I8" i="38"/>
  <c r="H8" i="38"/>
  <c r="G8" i="38"/>
  <c r="F8" i="38"/>
  <c r="E8" i="38"/>
  <c r="D8" i="38"/>
  <c r="C8" i="38"/>
  <c r="B8" i="38"/>
  <c r="AG88" i="35"/>
  <c r="AF88" i="35"/>
  <c r="AE88" i="35"/>
  <c r="AG87" i="35"/>
  <c r="AF87" i="35"/>
  <c r="AE87" i="35"/>
  <c r="AG86" i="35"/>
  <c r="AF86" i="35"/>
  <c r="AE86" i="35"/>
  <c r="AG85" i="35"/>
  <c r="AF85" i="35"/>
  <c r="AE85" i="35"/>
  <c r="AG84" i="35"/>
  <c r="AF84" i="35"/>
  <c r="AE84" i="35"/>
  <c r="AG83" i="35"/>
  <c r="AF83" i="35"/>
  <c r="AE83" i="35"/>
  <c r="AG82" i="35"/>
  <c r="AF82" i="35"/>
  <c r="AE82" i="35"/>
  <c r="AG81" i="35"/>
  <c r="AF81" i="35"/>
  <c r="AE81" i="35"/>
  <c r="AG80" i="35"/>
  <c r="AF80" i="35"/>
  <c r="AE80" i="35"/>
  <c r="AG79" i="35"/>
  <c r="AF79" i="35"/>
  <c r="AE79" i="35"/>
  <c r="AG78" i="35"/>
  <c r="AF78" i="35"/>
  <c r="AE78" i="35"/>
  <c r="AG77" i="35"/>
  <c r="AF77" i="35"/>
  <c r="AE77" i="35"/>
  <c r="AG76" i="35"/>
  <c r="AF76" i="35"/>
  <c r="AE76" i="35"/>
  <c r="AG75" i="35"/>
  <c r="AF75" i="35"/>
  <c r="AE75" i="35"/>
  <c r="AG74" i="35"/>
  <c r="AF74" i="35"/>
  <c r="AE74" i="35"/>
  <c r="AG73" i="35"/>
  <c r="AF73" i="35"/>
  <c r="AE73" i="35"/>
  <c r="AG72" i="35"/>
  <c r="AF72" i="35"/>
  <c r="AE72" i="35"/>
  <c r="AG71" i="35"/>
  <c r="AF71" i="35"/>
  <c r="AE71" i="35"/>
  <c r="AG70" i="35"/>
  <c r="AF70" i="35"/>
  <c r="AE70" i="35"/>
  <c r="AG69" i="35"/>
  <c r="AF69" i="35"/>
  <c r="AE69" i="35"/>
  <c r="AG67" i="35"/>
  <c r="AF67" i="35"/>
  <c r="AE67" i="35"/>
  <c r="AG66" i="35"/>
  <c r="AF66" i="35"/>
  <c r="AE66" i="35"/>
  <c r="AG65" i="35"/>
  <c r="AF65" i="35"/>
  <c r="AE65" i="35"/>
  <c r="AG64" i="35"/>
  <c r="AF64" i="35"/>
  <c r="AE64" i="35"/>
  <c r="AD33" i="35"/>
  <c r="AC33" i="35"/>
  <c r="AB33" i="35"/>
  <c r="AA33" i="35"/>
  <c r="Z33" i="35"/>
  <c r="AG33" i="35" s="1"/>
  <c r="Y33" i="35"/>
  <c r="X33" i="35"/>
  <c r="W33" i="35"/>
  <c r="V33" i="35"/>
  <c r="U33" i="35"/>
  <c r="T33" i="35"/>
  <c r="S33" i="35"/>
  <c r="R33" i="35"/>
  <c r="Q33" i="35"/>
  <c r="P33" i="35"/>
  <c r="O33" i="35"/>
  <c r="N33" i="35"/>
  <c r="M33" i="35"/>
  <c r="L33" i="35"/>
  <c r="K33" i="35"/>
  <c r="J33" i="35"/>
  <c r="AE33" i="35" s="1"/>
  <c r="I33" i="35"/>
  <c r="AK33" i="35" s="1"/>
  <c r="H33" i="35"/>
  <c r="AJ33" i="35" s="1"/>
  <c r="G33" i="35"/>
  <c r="AI33" i="35" s="1"/>
  <c r="F33" i="35"/>
  <c r="AH33" i="35" s="1"/>
  <c r="E33" i="35"/>
  <c r="D33" i="35"/>
  <c r="AF33" i="35" s="1"/>
  <c r="C33" i="35"/>
  <c r="AK32" i="35"/>
  <c r="AJ32" i="35"/>
  <c r="AI32" i="35"/>
  <c r="AH32" i="35"/>
  <c r="AG32" i="35"/>
  <c r="AF32" i="35"/>
  <c r="AE32" i="35"/>
  <c r="AK31" i="35"/>
  <c r="AJ31" i="35"/>
  <c r="AI31" i="35"/>
  <c r="AH31" i="35"/>
  <c r="AG31" i="35"/>
  <c r="AF31" i="35"/>
  <c r="AE31" i="35"/>
  <c r="AK30" i="35"/>
  <c r="AJ30" i="35"/>
  <c r="AI30" i="35"/>
  <c r="AH30" i="35"/>
  <c r="AG30" i="35"/>
  <c r="AF30" i="35"/>
  <c r="AE30" i="35"/>
  <c r="AK29" i="35"/>
  <c r="AJ29" i="35"/>
  <c r="AI29" i="35"/>
  <c r="AH29" i="35"/>
  <c r="AG29" i="35"/>
  <c r="AF29" i="35"/>
  <c r="AE29" i="35"/>
  <c r="AK28" i="35"/>
  <c r="AJ28" i="35"/>
  <c r="AI28" i="35"/>
  <c r="AH28" i="35"/>
  <c r="AG28" i="35"/>
  <c r="AF28" i="35"/>
  <c r="AE28" i="35"/>
  <c r="AK27" i="35"/>
  <c r="AJ27" i="35"/>
  <c r="AI27" i="35"/>
  <c r="AH27" i="35"/>
  <c r="AG27" i="35"/>
  <c r="AF27" i="35"/>
  <c r="AE27" i="35"/>
  <c r="AK26" i="35"/>
  <c r="AJ26" i="35"/>
  <c r="AI26" i="35"/>
  <c r="AH26" i="35"/>
  <c r="AG26" i="35"/>
  <c r="AF26" i="35"/>
  <c r="AE26" i="35"/>
  <c r="AK25" i="35"/>
  <c r="AJ25" i="35"/>
  <c r="AI25" i="35"/>
  <c r="AH25" i="35"/>
  <c r="AG25" i="35"/>
  <c r="AF25" i="35"/>
  <c r="AE25" i="35"/>
  <c r="AK24" i="35"/>
  <c r="AJ24" i="35"/>
  <c r="AI24" i="35"/>
  <c r="AH24" i="35"/>
  <c r="AG24" i="35"/>
  <c r="AF24" i="35"/>
  <c r="AE24" i="35"/>
  <c r="AK23" i="35"/>
  <c r="AJ23" i="35"/>
  <c r="AI23" i="35"/>
  <c r="AH23" i="35"/>
  <c r="AG23" i="35"/>
  <c r="AF23" i="35"/>
  <c r="AE23" i="35"/>
  <c r="AK22" i="35"/>
  <c r="AJ22" i="35"/>
  <c r="AI22" i="35"/>
  <c r="AH22" i="35"/>
  <c r="AG22" i="35"/>
  <c r="AF22" i="35"/>
  <c r="AE22" i="35"/>
  <c r="AK21" i="35"/>
  <c r="AJ21" i="35"/>
  <c r="AI21" i="35"/>
  <c r="AH21" i="35"/>
  <c r="AG21" i="35"/>
  <c r="AF21" i="35"/>
  <c r="AE21" i="35"/>
  <c r="AK20" i="35"/>
  <c r="AJ20" i="35"/>
  <c r="AI20" i="35"/>
  <c r="AH20" i="35"/>
  <c r="AG20" i="35"/>
  <c r="AF20" i="35"/>
  <c r="AE20" i="35"/>
  <c r="AK19" i="35"/>
  <c r="AJ19" i="35"/>
  <c r="AI19" i="35"/>
  <c r="AH19" i="35"/>
  <c r="AG19" i="35"/>
  <c r="AF19" i="35"/>
  <c r="AE19" i="35"/>
  <c r="AK18" i="35"/>
  <c r="AJ18" i="35"/>
  <c r="AI18" i="35"/>
  <c r="AH18" i="35"/>
  <c r="AG18" i="35"/>
  <c r="AF18" i="35"/>
  <c r="AE18" i="35"/>
  <c r="AK17" i="35"/>
  <c r="AJ17" i="35"/>
  <c r="AI17" i="35"/>
  <c r="AH17" i="35"/>
  <c r="AG17" i="35"/>
  <c r="AF17" i="35"/>
  <c r="AE17" i="35"/>
  <c r="AK16" i="35"/>
  <c r="AJ16" i="35"/>
  <c r="AI16" i="35"/>
  <c r="AH16" i="35"/>
  <c r="AG16" i="35"/>
  <c r="AF16" i="35"/>
  <c r="AE16" i="35"/>
  <c r="AK15" i="35"/>
  <c r="AJ15" i="35"/>
  <c r="AI15" i="35"/>
  <c r="AH15" i="35"/>
  <c r="AG15" i="35"/>
  <c r="AF15" i="35"/>
  <c r="AE15" i="35"/>
  <c r="AK14" i="35"/>
  <c r="AJ14" i="35"/>
  <c r="AI14" i="35"/>
  <c r="AH14" i="35"/>
  <c r="AG14" i="35"/>
  <c r="AF14" i="35"/>
  <c r="AE14" i="35"/>
  <c r="AK13" i="35"/>
  <c r="AJ13" i="35"/>
  <c r="AI13" i="35"/>
  <c r="AH13" i="35"/>
  <c r="AG13" i="35"/>
  <c r="AF13" i="35"/>
  <c r="AE13" i="35"/>
  <c r="AK12" i="35"/>
  <c r="AJ12" i="35"/>
  <c r="AI12" i="35"/>
  <c r="AH12" i="35"/>
  <c r="AG12" i="35"/>
  <c r="AF12" i="35"/>
  <c r="AE12" i="35"/>
  <c r="AK11" i="35"/>
  <c r="AJ11" i="35"/>
  <c r="AI11" i="35"/>
  <c r="AH11" i="35"/>
  <c r="AG11" i="35"/>
  <c r="AF11" i="35"/>
  <c r="AE11" i="35"/>
  <c r="AK10" i="35"/>
  <c r="AJ10" i="35"/>
  <c r="AI10" i="35"/>
  <c r="AH10" i="35"/>
  <c r="AG10" i="35"/>
  <c r="AF10" i="35"/>
  <c r="AE10" i="35"/>
  <c r="AK9" i="35"/>
  <c r="AJ9" i="35"/>
  <c r="AI9" i="35"/>
  <c r="AH9" i="35"/>
  <c r="AG9" i="35"/>
  <c r="AF9" i="35"/>
  <c r="AE9" i="35"/>
  <c r="AK8" i="35"/>
  <c r="AJ8" i="35"/>
  <c r="AI8" i="35"/>
  <c r="AH8" i="35"/>
  <c r="AG8" i="35"/>
  <c r="AF8" i="35"/>
  <c r="AE8" i="35"/>
  <c r="H16" i="33"/>
  <c r="G11" i="33"/>
  <c r="G16" i="33" s="1"/>
  <c r="F11" i="33"/>
  <c r="F16" i="33" s="1"/>
  <c r="E11" i="33"/>
  <c r="E16" i="33" s="1"/>
  <c r="D11" i="33"/>
  <c r="D16" i="33" s="1"/>
  <c r="C11" i="33"/>
  <c r="C16" i="33" s="1"/>
  <c r="B11" i="33"/>
  <c r="B16" i="33" s="1"/>
  <c r="D23" i="31"/>
  <c r="H20" i="31"/>
  <c r="G20" i="31"/>
  <c r="F20" i="31"/>
  <c r="E20" i="31"/>
  <c r="D20" i="31"/>
  <c r="C20" i="31"/>
  <c r="B20" i="31"/>
  <c r="H16" i="31"/>
  <c r="G16" i="31"/>
  <c r="F16" i="31"/>
  <c r="E16" i="31"/>
  <c r="D16" i="31"/>
  <c r="C16" i="31"/>
  <c r="B16" i="31"/>
  <c r="H6" i="31"/>
  <c r="H25" i="31" s="1"/>
  <c r="G6" i="31"/>
  <c r="G25" i="31" s="1"/>
  <c r="F6" i="31"/>
  <c r="F25" i="31" s="1"/>
  <c r="E6" i="31"/>
  <c r="E25" i="31" s="1"/>
  <c r="D6" i="31"/>
  <c r="D25" i="31" s="1"/>
  <c r="C6" i="31"/>
  <c r="C25" i="31" s="1"/>
  <c r="B6" i="31"/>
  <c r="B25" i="31" s="1"/>
  <c r="V16" i="30"/>
  <c r="U16" i="30"/>
  <c r="T16" i="30"/>
  <c r="S16" i="30"/>
  <c r="R16" i="30"/>
  <c r="Q16" i="30"/>
  <c r="P16" i="30"/>
  <c r="O16" i="30"/>
  <c r="N16" i="30"/>
  <c r="M16" i="30"/>
  <c r="L16" i="30"/>
  <c r="K16" i="30"/>
  <c r="J16" i="30"/>
  <c r="I16" i="30"/>
  <c r="H16" i="30"/>
  <c r="G16" i="30"/>
  <c r="F16" i="30"/>
  <c r="E16" i="30"/>
  <c r="D16" i="30"/>
  <c r="C16" i="30"/>
  <c r="B16" i="30"/>
  <c r="Q18" i="29"/>
  <c r="P18" i="29"/>
  <c r="O18" i="29"/>
  <c r="N18" i="29"/>
  <c r="M18" i="29"/>
  <c r="L18" i="29"/>
  <c r="K18" i="29"/>
  <c r="J18" i="29"/>
  <c r="I18" i="29"/>
  <c r="H18" i="29"/>
  <c r="G18" i="29"/>
  <c r="F18" i="29"/>
  <c r="E18" i="29"/>
  <c r="D18" i="29"/>
  <c r="C18" i="29"/>
  <c r="B18" i="29"/>
  <c r="E24" i="28"/>
  <c r="D24" i="28"/>
  <c r="C24" i="28"/>
  <c r="B24" i="28"/>
  <c r="M20" i="28"/>
  <c r="L20" i="28"/>
  <c r="K20" i="28"/>
  <c r="J20" i="28"/>
  <c r="I20" i="28"/>
  <c r="H20" i="28"/>
  <c r="G20" i="28"/>
  <c r="F20" i="28"/>
  <c r="E20" i="28"/>
  <c r="D20" i="28"/>
  <c r="C20" i="28"/>
  <c r="B20" i="28"/>
  <c r="M17" i="28"/>
  <c r="M24" i="28" s="1"/>
  <c r="L17" i="28"/>
  <c r="L24" i="28" s="1"/>
  <c r="K17" i="28"/>
  <c r="K24" i="28" s="1"/>
  <c r="J17" i="28"/>
  <c r="J24" i="28" s="1"/>
  <c r="I17" i="28"/>
  <c r="I24" i="28" s="1"/>
  <c r="H17" i="28"/>
  <c r="H24" i="28" s="1"/>
  <c r="G17" i="28"/>
  <c r="G24" i="28" s="1"/>
  <c r="F17" i="28"/>
  <c r="F24" i="28" s="1"/>
  <c r="E17" i="28"/>
  <c r="D17" i="28"/>
  <c r="C17" i="28"/>
  <c r="B17" i="28"/>
  <c r="M10" i="28"/>
  <c r="L10" i="28"/>
  <c r="K10" i="28"/>
  <c r="J10" i="28"/>
  <c r="I10" i="28"/>
  <c r="H10" i="28"/>
  <c r="G10" i="28"/>
  <c r="F10" i="28"/>
  <c r="E10" i="28"/>
  <c r="M7" i="28"/>
  <c r="L7" i="28"/>
  <c r="K7" i="28"/>
  <c r="J7" i="28"/>
  <c r="I7" i="28"/>
  <c r="H7" i="28"/>
  <c r="G7" i="28"/>
  <c r="F7" i="28"/>
  <c r="E7" i="28"/>
  <c r="I15" i="27"/>
  <c r="J13" i="27"/>
  <c r="I13" i="27"/>
  <c r="I39" i="25"/>
  <c r="H39" i="25"/>
  <c r="F39" i="25"/>
  <c r="F37" i="25" s="1"/>
  <c r="E39" i="25"/>
  <c r="E37" i="25" s="1"/>
  <c r="C39" i="25"/>
  <c r="B39" i="25"/>
  <c r="I38" i="25"/>
  <c r="I37" i="25" s="1"/>
  <c r="H38" i="25"/>
  <c r="H37" i="25" s="1"/>
  <c r="F38" i="25"/>
  <c r="E38" i="25"/>
  <c r="C38" i="25"/>
  <c r="C37" i="25" s="1"/>
  <c r="B38" i="25"/>
  <c r="B37" i="25" s="1"/>
  <c r="O37" i="25"/>
  <c r="N37" i="25"/>
  <c r="L37" i="25"/>
  <c r="K37" i="25"/>
  <c r="P36" i="25"/>
  <c r="M36" i="25"/>
  <c r="J36" i="25"/>
  <c r="G36" i="25"/>
  <c r="D36" i="25"/>
  <c r="M35" i="25"/>
  <c r="J35" i="25"/>
  <c r="G35" i="25"/>
  <c r="D35" i="25"/>
  <c r="P34" i="25"/>
  <c r="M34" i="25"/>
  <c r="J34" i="25"/>
  <c r="I34" i="25"/>
  <c r="H34" i="25"/>
  <c r="F34" i="25"/>
  <c r="E34" i="25"/>
  <c r="G34" i="25" s="1"/>
  <c r="C34" i="25"/>
  <c r="B34" i="25"/>
  <c r="D34" i="25" s="1"/>
  <c r="P33" i="25"/>
  <c r="M33" i="25"/>
  <c r="J33" i="25"/>
  <c r="G33" i="25"/>
  <c r="D33" i="25"/>
  <c r="D31" i="25" s="1"/>
  <c r="P32" i="25"/>
  <c r="M32" i="25"/>
  <c r="J32" i="25"/>
  <c r="G32" i="25"/>
  <c r="D32" i="25"/>
  <c r="P31" i="25"/>
  <c r="M31" i="25"/>
  <c r="I31" i="25"/>
  <c r="H31" i="25"/>
  <c r="J31" i="25" s="1"/>
  <c r="F31" i="25"/>
  <c r="E31" i="25"/>
  <c r="G31" i="25" s="1"/>
  <c r="C31" i="25"/>
  <c r="B31" i="25"/>
  <c r="P30" i="25"/>
  <c r="M30" i="25"/>
  <c r="J30" i="25"/>
  <c r="G30" i="25"/>
  <c r="D30" i="25"/>
  <c r="P29" i="25"/>
  <c r="M29" i="25"/>
  <c r="J29" i="25"/>
  <c r="G29" i="25"/>
  <c r="D29" i="25"/>
  <c r="D28" i="25" s="1"/>
  <c r="P28" i="25"/>
  <c r="M28" i="25"/>
  <c r="I28" i="25"/>
  <c r="H28" i="25"/>
  <c r="J28" i="25" s="1"/>
  <c r="F28" i="25"/>
  <c r="E28" i="25"/>
  <c r="G28" i="25" s="1"/>
  <c r="C28" i="25"/>
  <c r="B28" i="25"/>
  <c r="P27" i="25"/>
  <c r="M27" i="25"/>
  <c r="J27" i="25"/>
  <c r="G27" i="25"/>
  <c r="D27" i="25"/>
  <c r="P26" i="25"/>
  <c r="M26" i="25"/>
  <c r="J26" i="25"/>
  <c r="G26" i="25"/>
  <c r="D26" i="25"/>
  <c r="D25" i="25" s="1"/>
  <c r="P25" i="25"/>
  <c r="M25" i="25"/>
  <c r="J25" i="25"/>
  <c r="I25" i="25"/>
  <c r="H25" i="25"/>
  <c r="F25" i="25"/>
  <c r="E25" i="25"/>
  <c r="G25" i="25" s="1"/>
  <c r="C25" i="25"/>
  <c r="B25" i="25"/>
  <c r="P24" i="25"/>
  <c r="M24" i="25"/>
  <c r="J24" i="25"/>
  <c r="G24" i="25"/>
  <c r="D24" i="25"/>
  <c r="D22" i="25" s="1"/>
  <c r="P23" i="25"/>
  <c r="M23" i="25"/>
  <c r="J23" i="25"/>
  <c r="G23" i="25"/>
  <c r="D23" i="25"/>
  <c r="P22" i="25"/>
  <c r="M22" i="25"/>
  <c r="I22" i="25"/>
  <c r="H22" i="25"/>
  <c r="J22" i="25" s="1"/>
  <c r="F22" i="25"/>
  <c r="E22" i="25"/>
  <c r="G22" i="25" s="1"/>
  <c r="C22" i="25"/>
  <c r="B22" i="25"/>
  <c r="P21" i="25"/>
  <c r="M21" i="25"/>
  <c r="J21" i="25"/>
  <c r="G21" i="25"/>
  <c r="D21" i="25"/>
  <c r="P20" i="25"/>
  <c r="M20" i="25"/>
  <c r="J20" i="25"/>
  <c r="G20" i="25"/>
  <c r="D20" i="25"/>
  <c r="P19" i="25"/>
  <c r="M19" i="25"/>
  <c r="I19" i="25"/>
  <c r="H19" i="25"/>
  <c r="J19" i="25" s="1"/>
  <c r="F19" i="25"/>
  <c r="E19" i="25"/>
  <c r="G19" i="25" s="1"/>
  <c r="D19" i="25"/>
  <c r="C19" i="25"/>
  <c r="B19" i="25"/>
  <c r="P18" i="25"/>
  <c r="M18" i="25"/>
  <c r="J18" i="25"/>
  <c r="G18" i="25"/>
  <c r="D18" i="25"/>
  <c r="P17" i="25"/>
  <c r="M17" i="25"/>
  <c r="J17" i="25"/>
  <c r="G17" i="25"/>
  <c r="D17" i="25"/>
  <c r="D16" i="25" s="1"/>
  <c r="P16" i="25"/>
  <c r="M16" i="25"/>
  <c r="I16" i="25"/>
  <c r="J16" i="25" s="1"/>
  <c r="H16" i="25"/>
  <c r="G16" i="25"/>
  <c r="F16" i="25"/>
  <c r="E16" i="25"/>
  <c r="C16" i="25"/>
  <c r="B16" i="25"/>
  <c r="P15" i="25"/>
  <c r="M15" i="25"/>
  <c r="J15" i="25"/>
  <c r="G15" i="25"/>
  <c r="D15" i="25"/>
  <c r="D39" i="25" s="1"/>
  <c r="P14" i="25"/>
  <c r="P38" i="25" s="1"/>
  <c r="M14" i="25"/>
  <c r="M38" i="25" s="1"/>
  <c r="J14" i="25"/>
  <c r="J38" i="25" s="1"/>
  <c r="G14" i="25"/>
  <c r="D14" i="25"/>
  <c r="P13" i="25"/>
  <c r="M13" i="25"/>
  <c r="I13" i="25"/>
  <c r="H13" i="25"/>
  <c r="J13" i="25" s="1"/>
  <c r="F13" i="25"/>
  <c r="E13" i="25"/>
  <c r="G13" i="25" s="1"/>
  <c r="C13" i="25"/>
  <c r="B13" i="25"/>
  <c r="P12" i="25"/>
  <c r="M12" i="25"/>
  <c r="J12" i="25"/>
  <c r="G12" i="25"/>
  <c r="G39" i="25" s="1"/>
  <c r="D12" i="25"/>
  <c r="P11" i="25"/>
  <c r="M11" i="25"/>
  <c r="J11" i="25"/>
  <c r="G11" i="25"/>
  <c r="D11" i="25"/>
  <c r="P10" i="25"/>
  <c r="M10" i="25"/>
  <c r="I10" i="25"/>
  <c r="H10" i="25"/>
  <c r="J10" i="25" s="1"/>
  <c r="F10" i="25"/>
  <c r="E10" i="25"/>
  <c r="G10" i="25" s="1"/>
  <c r="D10" i="25"/>
  <c r="C10" i="25"/>
  <c r="B10" i="25"/>
  <c r="P9" i="25"/>
  <c r="P39" i="25" s="1"/>
  <c r="M9" i="25"/>
  <c r="M39" i="25" s="1"/>
  <c r="J9" i="25"/>
  <c r="J39" i="25" s="1"/>
  <c r="G9" i="25"/>
  <c r="D9" i="25"/>
  <c r="P8" i="25"/>
  <c r="M8" i="25"/>
  <c r="J8" i="25"/>
  <c r="G8" i="25"/>
  <c r="G38" i="25" s="1"/>
  <c r="G37" i="25" s="1"/>
  <c r="D8" i="25"/>
  <c r="D38" i="25" s="1"/>
  <c r="D37" i="25" s="1"/>
  <c r="P7" i="25"/>
  <c r="M7" i="25"/>
  <c r="I7" i="25"/>
  <c r="H7" i="25"/>
  <c r="J7" i="25" s="1"/>
  <c r="F7" i="25"/>
  <c r="G7" i="25" s="1"/>
  <c r="E7" i="25"/>
  <c r="C7" i="25"/>
  <c r="B7" i="25"/>
  <c r="F30" i="44" l="1"/>
  <c r="F14" i="44"/>
  <c r="G30" i="44"/>
  <c r="G14" i="44"/>
  <c r="E23" i="44"/>
  <c r="J37" i="25"/>
  <c r="M37" i="25"/>
  <c r="P37" i="25"/>
  <c r="D7" i="25"/>
  <c r="D13" i="25"/>
  <c r="L18" i="23"/>
  <c r="K18" i="23"/>
  <c r="M18" i="23" s="1"/>
  <c r="J18" i="23"/>
  <c r="I18" i="23"/>
  <c r="E18" i="23"/>
  <c r="L17" i="23"/>
  <c r="K17" i="23"/>
  <c r="M17" i="23" s="1"/>
  <c r="J17" i="23"/>
  <c r="I17" i="23"/>
  <c r="E17" i="23"/>
  <c r="M16" i="23"/>
  <c r="L16" i="23"/>
  <c r="K16" i="23"/>
  <c r="J16" i="23"/>
  <c r="I16" i="23"/>
  <c r="E16" i="23"/>
  <c r="M15" i="23"/>
  <c r="L15" i="23"/>
  <c r="K15" i="23"/>
  <c r="J15" i="23"/>
  <c r="I15" i="23"/>
  <c r="L14" i="23"/>
  <c r="M14" i="23" s="1"/>
  <c r="K14" i="23"/>
  <c r="J14" i="23"/>
  <c r="I14" i="23"/>
  <c r="E14" i="23"/>
  <c r="L13" i="23"/>
  <c r="M13" i="23" s="1"/>
  <c r="K13" i="23"/>
  <c r="J13" i="23"/>
  <c r="I13" i="23"/>
  <c r="E13" i="23"/>
  <c r="L12" i="23"/>
  <c r="M12" i="23" s="1"/>
  <c r="K12" i="23"/>
  <c r="J12" i="23"/>
  <c r="I12" i="23"/>
  <c r="E12" i="23"/>
  <c r="L11" i="23"/>
  <c r="M11" i="23" s="1"/>
  <c r="K11" i="23"/>
  <c r="J11" i="23"/>
  <c r="I11" i="23"/>
  <c r="E11" i="23"/>
  <c r="L10" i="23"/>
  <c r="M10" i="23" s="1"/>
  <c r="K10" i="23"/>
  <c r="J10" i="23"/>
  <c r="I10" i="23"/>
  <c r="E10" i="23"/>
  <c r="L9" i="23"/>
  <c r="M9" i="23" s="1"/>
  <c r="K9" i="23"/>
  <c r="J9" i="23"/>
  <c r="I9" i="23"/>
  <c r="E9" i="23"/>
  <c r="L8" i="23"/>
  <c r="M8" i="23" s="1"/>
  <c r="K8" i="23"/>
  <c r="J8" i="23"/>
  <c r="I8" i="23"/>
  <c r="E8" i="23"/>
  <c r="H7" i="23"/>
  <c r="L7" i="23" s="1"/>
  <c r="M7" i="23" s="1"/>
  <c r="G7" i="23"/>
  <c r="K7" i="23" s="1"/>
  <c r="F7" i="23"/>
  <c r="J7" i="23" s="1"/>
  <c r="E7" i="23"/>
  <c r="H16" i="20"/>
  <c r="G16" i="20"/>
  <c r="F16" i="20"/>
  <c r="E16" i="20"/>
  <c r="H10" i="20"/>
  <c r="G10" i="20"/>
  <c r="D10" i="20"/>
  <c r="BS48" i="12"/>
  <c r="BR48" i="12"/>
  <c r="BQ48" i="12"/>
  <c r="BP48" i="12"/>
  <c r="BO48" i="12"/>
  <c r="BN48" i="12"/>
  <c r="BM48" i="12"/>
  <c r="BL48" i="12"/>
  <c r="BS47" i="12"/>
  <c r="BR47" i="12"/>
  <c r="BQ47" i="12"/>
  <c r="BP47" i="12"/>
  <c r="BO47" i="12"/>
  <c r="BN47" i="12"/>
  <c r="BM47" i="12"/>
  <c r="BL47" i="12"/>
  <c r="BS46" i="12"/>
  <c r="BR46" i="12"/>
  <c r="BQ46" i="12"/>
  <c r="BP46" i="12"/>
  <c r="BO46" i="12"/>
  <c r="BN46" i="12"/>
  <c r="BM46" i="12"/>
  <c r="BL46" i="12"/>
  <c r="BS45" i="12"/>
  <c r="BR45" i="12"/>
  <c r="BQ45" i="12"/>
  <c r="BP45" i="12"/>
  <c r="BO45" i="12"/>
  <c r="BN45" i="12"/>
  <c r="BM45" i="12"/>
  <c r="BL45" i="12"/>
  <c r="BS44" i="12"/>
  <c r="BR44" i="12"/>
  <c r="BQ44" i="12"/>
  <c r="BP44" i="12"/>
  <c r="BO44" i="12"/>
  <c r="BN44" i="12"/>
  <c r="BM44" i="12"/>
  <c r="BL44" i="12"/>
  <c r="BS43" i="12"/>
  <c r="BR43" i="12"/>
  <c r="BQ43" i="12"/>
  <c r="BP43" i="12"/>
  <c r="BO43" i="12"/>
  <c r="BN43" i="12"/>
  <c r="BM43" i="12"/>
  <c r="BL43" i="12"/>
  <c r="BS42" i="12"/>
  <c r="BR42" i="12"/>
  <c r="BQ42" i="12"/>
  <c r="BP42" i="12"/>
  <c r="BO42" i="12"/>
  <c r="BN42" i="12"/>
  <c r="BM42" i="12"/>
  <c r="BL42" i="12"/>
  <c r="BS41" i="12"/>
  <c r="BR41" i="12"/>
  <c r="BQ41" i="12"/>
  <c r="BP41" i="12"/>
  <c r="BO41" i="12"/>
  <c r="BN41" i="12"/>
  <c r="BM41" i="12"/>
  <c r="BL41" i="12"/>
  <c r="BS40" i="12"/>
  <c r="BR40" i="12"/>
  <c r="BQ40" i="12"/>
  <c r="BP40" i="12"/>
  <c r="BO40" i="12"/>
  <c r="BN40" i="12"/>
  <c r="BM40" i="12"/>
  <c r="BL40" i="12"/>
  <c r="BS39" i="12"/>
  <c r="BR39" i="12"/>
  <c r="BQ39" i="12"/>
  <c r="BP39" i="12"/>
  <c r="BO39" i="12"/>
  <c r="BN39" i="12"/>
  <c r="BM39" i="12"/>
  <c r="BL39" i="12"/>
  <c r="BS38" i="12"/>
  <c r="BR38" i="12"/>
  <c r="BQ38" i="12"/>
  <c r="BP38" i="12"/>
  <c r="BO38" i="12"/>
  <c r="BN38" i="12"/>
  <c r="BM38" i="12"/>
  <c r="BL38" i="12"/>
  <c r="BS37" i="12"/>
  <c r="BR37" i="12"/>
  <c r="BQ37" i="12"/>
  <c r="BP37" i="12"/>
  <c r="BO37" i="12"/>
  <c r="BN37" i="12"/>
  <c r="BM37" i="12"/>
  <c r="BL37" i="12"/>
  <c r="BS36" i="12"/>
  <c r="BR36" i="12"/>
  <c r="BQ36" i="12"/>
  <c r="BP36" i="12"/>
  <c r="BO36" i="12"/>
  <c r="BN36" i="12"/>
  <c r="BM36" i="12"/>
  <c r="BL36" i="12"/>
  <c r="BS35" i="12"/>
  <c r="BR35" i="12"/>
  <c r="BQ35" i="12"/>
  <c r="BP35" i="12"/>
  <c r="BO35" i="12"/>
  <c r="BN35" i="12"/>
  <c r="BM35" i="12"/>
  <c r="BL35" i="12"/>
  <c r="BS34" i="12"/>
  <c r="BR34" i="12"/>
  <c r="BQ34" i="12"/>
  <c r="BP34" i="12"/>
  <c r="BO34" i="12"/>
  <c r="BN34" i="12"/>
  <c r="BM34" i="12"/>
  <c r="BL34" i="12"/>
  <c r="BS33" i="12"/>
  <c r="BR33" i="12"/>
  <c r="BQ33" i="12"/>
  <c r="BP33" i="12"/>
  <c r="BO33" i="12"/>
  <c r="BN33" i="12"/>
  <c r="BM33" i="12"/>
  <c r="BL33" i="12"/>
  <c r="BS32" i="12"/>
  <c r="BR32" i="12"/>
  <c r="BQ32" i="12"/>
  <c r="BP32" i="12"/>
  <c r="BO32" i="12"/>
  <c r="BN32" i="12"/>
  <c r="BM32" i="12"/>
  <c r="BL32" i="12"/>
  <c r="AJ48" i="6"/>
  <c r="AJ47" i="6"/>
  <c r="AJ45" i="6"/>
  <c r="AJ44" i="6"/>
  <c r="AJ41" i="6"/>
  <c r="AJ40" i="6"/>
  <c r="AJ38" i="6"/>
  <c r="AJ36" i="6"/>
  <c r="AJ35" i="6"/>
  <c r="AJ33" i="6"/>
  <c r="AJ32" i="6"/>
  <c r="I7" i="23" l="1"/>
</calcChain>
</file>

<file path=xl/sharedStrings.xml><?xml version="1.0" encoding="utf-8"?>
<sst xmlns="http://schemas.openxmlformats.org/spreadsheetml/2006/main" count="3827" uniqueCount="1497">
  <si>
    <t>1. REAL SECTOR</t>
  </si>
  <si>
    <t xml:space="preserve">(Click on the name to access the required table) </t>
  </si>
  <si>
    <t xml:space="preserve">Table of Contents </t>
  </si>
  <si>
    <t>Table Name</t>
  </si>
  <si>
    <t>Table / Sheet No.</t>
  </si>
  <si>
    <t>Gross National Income by Industrial Origin at Current Market Prices</t>
  </si>
  <si>
    <t>Gross National Income by Industrial Origin at Constant (2015) Prices</t>
  </si>
  <si>
    <t>Gross Value Added by Institutional Sector at Current Market Prices</t>
  </si>
  <si>
    <t>Provincial Gross Domestic Product by Industrial Origin at Current Market Prices</t>
  </si>
  <si>
    <t>Resources and their Utilisation at Current Market Prices</t>
  </si>
  <si>
    <t>Resources and their Utilisation at Constant (2015) Prices</t>
  </si>
  <si>
    <t xml:space="preserve">Reconciliation of Key Aggregates at Current Market Prices </t>
  </si>
  <si>
    <t>Gross Domestic Capital Formation at Current Market Prices</t>
  </si>
  <si>
    <t>Composition of Private Consumption Expenditure at Current Market Prices</t>
  </si>
  <si>
    <t>Income Components of Gross Domestic Product at Current Market Prices</t>
  </si>
  <si>
    <t>Income Components of Gross Domestic Product at Constant (2015) Prices</t>
  </si>
  <si>
    <t>Trends in Principal Agricultural Crops</t>
  </si>
  <si>
    <t>Production of Tea, Rubber, Coconut and Other Export Agriculture Crops</t>
  </si>
  <si>
    <t>Annual Rainfall and Rainy Days</t>
  </si>
  <si>
    <t>District-wise Performance of the Paddy Sector</t>
  </si>
  <si>
    <t>Paddy Production</t>
  </si>
  <si>
    <t>Performance of Other Field Crops</t>
  </si>
  <si>
    <t>Land Cultivated under the Mahaweli Development Programme</t>
  </si>
  <si>
    <t>Sugar Sector Statistics</t>
  </si>
  <si>
    <t>Forestry Sector Statistics</t>
  </si>
  <si>
    <t>Livestock and Fisheries Sector Statistics</t>
  </si>
  <si>
    <t xml:space="preserve">Investment Approvals in Industry by the Board of Investment (BOI) of Sri Lanka </t>
  </si>
  <si>
    <t>Realised Investments in the BOI Enterprises</t>
  </si>
  <si>
    <t>Foreign Direct Investment of BOI Enterprises by Sector</t>
  </si>
  <si>
    <t>Capacity Utilisation in Factory Industry</t>
  </si>
  <si>
    <t xml:space="preserve">Employment in Selected State Owned Industrial Enterprises </t>
  </si>
  <si>
    <t>Regional Distribution of Industrial Enterprises</t>
  </si>
  <si>
    <t>Major Divisions of Index of Industrial Production (IIP)</t>
  </si>
  <si>
    <t>Index of Industrial Production (IIP)</t>
  </si>
  <si>
    <t>Demography</t>
  </si>
  <si>
    <t>Labour Force Participation Rate</t>
  </si>
  <si>
    <t>Employment by Economic Activity</t>
  </si>
  <si>
    <t>Labour Force Trends</t>
  </si>
  <si>
    <t>Public Sector Employment</t>
  </si>
  <si>
    <t>Employees’ Provident Fund</t>
  </si>
  <si>
    <t>Employees’ Trust Fund</t>
  </si>
  <si>
    <t>Strikes in Private Sector Industries</t>
  </si>
  <si>
    <t>Performance of Telecommunications and Postal Services</t>
  </si>
  <si>
    <t>Performance of the Power Sector</t>
  </si>
  <si>
    <t>Performance of the Petroleum Sector</t>
  </si>
  <si>
    <t>Salient Features of the Transport Sector</t>
  </si>
  <si>
    <t>Performance of the Port Services</t>
  </si>
  <si>
    <t>Salient Features of Government Health Services</t>
  </si>
  <si>
    <t>Salient Features of Education Sector</t>
  </si>
  <si>
    <t>Movement of the Colombo Consumer Price Index (2021=100)</t>
  </si>
  <si>
    <t>Movement of the National Consumer Price Index (2021=100)</t>
  </si>
  <si>
    <t>Colombo Consumer Price Index (CCPI) (2021=100)</t>
  </si>
  <si>
    <t>National Consumer Price Index (NCPI) (2021=100)</t>
  </si>
  <si>
    <t>Producer Price Index (2018 Q4 =100)</t>
  </si>
  <si>
    <t>Producer Prices of Selected Commodities</t>
  </si>
  <si>
    <t>Wage Rate Indices (Public Sector Employees) (2016=100)</t>
  </si>
  <si>
    <t>Minimum Wage Rate Indices (Formal Private Sector Employees) (December 1978=100)</t>
  </si>
  <si>
    <t>Wage Rate Indices (Informal Private Sector Employees) (2018=100)</t>
  </si>
  <si>
    <t>Average Daily Wages of the Informal Private Sector</t>
  </si>
  <si>
    <t xml:space="preserve">ANNUAL ECONOMIC REVIEW OF THE CENTRAL BANK OF SRI LANKA -2025
ONLINE EXCEL BASED VERSION OF STATISTICAL APPENDIX </t>
  </si>
  <si>
    <t>REAL SECTOR</t>
  </si>
  <si>
    <t>TABLE 46</t>
  </si>
  <si>
    <t>Back to Contents</t>
  </si>
  <si>
    <t xml:space="preserve"> Movement of the Colombo Consumer  Price Index (2021=100)</t>
  </si>
  <si>
    <t xml:space="preserve">Index </t>
  </si>
  <si>
    <t>Base
Weights</t>
  </si>
  <si>
    <t>Average Index</t>
  </si>
  <si>
    <t>Year-on-Year
Percentage Change</t>
  </si>
  <si>
    <t>Annual Average Percentage Change</t>
  </si>
  <si>
    <t xml:space="preserve">All items                               </t>
  </si>
  <si>
    <t>Commodity-wise</t>
  </si>
  <si>
    <t>Food and Non Alcoholic Beverages</t>
  </si>
  <si>
    <t>Alcoholic Beverages, Tobacco and Narcotics</t>
  </si>
  <si>
    <t>Clothing and Footwear</t>
  </si>
  <si>
    <t>Housing, Water, Electricity, Gas, and Other Fuels</t>
  </si>
  <si>
    <t>Furnishing, Household Equipment and Routine Household Maintenance</t>
  </si>
  <si>
    <t xml:space="preserve">Health </t>
  </si>
  <si>
    <t xml:space="preserve">Transport </t>
  </si>
  <si>
    <t xml:space="preserve">Communication </t>
  </si>
  <si>
    <t xml:space="preserve">Recreation and Culture </t>
  </si>
  <si>
    <t xml:space="preserve">Education </t>
  </si>
  <si>
    <t>Restaurants and Hotels</t>
  </si>
  <si>
    <t xml:space="preserve">Miscellaneous Goods and Services </t>
  </si>
  <si>
    <r>
      <rPr>
        <i/>
        <sz val="10"/>
        <rFont val="Times New Roman"/>
        <family val="1"/>
      </rPr>
      <t>Source</t>
    </r>
    <r>
      <rPr>
        <sz val="10"/>
        <rFont val="Times New Roman"/>
        <family val="1"/>
      </rPr>
      <t>: Department of Census and Statistics</t>
    </r>
  </si>
  <si>
    <t>TABLE 47</t>
  </si>
  <si>
    <t xml:space="preserve"> Movement of the National Consumer Price Index (2021=100)</t>
  </si>
  <si>
    <r>
      <t>Commodity</t>
    </r>
    <r>
      <rPr>
        <sz val="10"/>
        <color rgb="FFFF0000"/>
        <rFont val="Times New Roman"/>
        <family val="1"/>
      </rPr>
      <t>-</t>
    </r>
    <r>
      <rPr>
        <sz val="10"/>
        <rFont val="Times New Roman"/>
        <family val="1"/>
      </rPr>
      <t>wise</t>
    </r>
  </si>
  <si>
    <t>TABLE 48</t>
  </si>
  <si>
    <t>Colombo Consumer Price Index (CCPI) (2021=100) (a)</t>
  </si>
  <si>
    <t xml:space="preserve">Period (b) </t>
  </si>
  <si>
    <t>All Items</t>
  </si>
  <si>
    <t xml:space="preserve">Clothing and Footwear </t>
  </si>
  <si>
    <t xml:space="preserve"> Recreation and Culture </t>
  </si>
  <si>
    <t>Base Weights</t>
  </si>
  <si>
    <t>January</t>
  </si>
  <si>
    <t>February</t>
  </si>
  <si>
    <t>March</t>
  </si>
  <si>
    <t>April</t>
  </si>
  <si>
    <t>May</t>
  </si>
  <si>
    <t>June</t>
  </si>
  <si>
    <t>July</t>
  </si>
  <si>
    <t>August</t>
  </si>
  <si>
    <t>September</t>
  </si>
  <si>
    <t>October</t>
  </si>
  <si>
    <t>November</t>
  </si>
  <si>
    <t>December</t>
  </si>
  <si>
    <t xml:space="preserve">(a) </t>
  </si>
  <si>
    <t>The Index was based on the Household Income and Expenditure Survey conducted in 2019. The weights are based on the consumption pattern of the urban households within the Colombo district. The total basket value (at January 2018 and December 2019 prices) was Rs.91,880.34.</t>
  </si>
  <si>
    <r>
      <t>Source:</t>
    </r>
    <r>
      <rPr>
        <sz val="10"/>
        <rFont val="Times New Roman"/>
        <family val="1"/>
      </rPr>
      <t xml:space="preserve"> Department of Census and Statistics</t>
    </r>
  </si>
  <si>
    <t xml:space="preserve">(b) </t>
  </si>
  <si>
    <t>Annual figures are averages of monthly figures.</t>
  </si>
  <si>
    <t>TABLE 57</t>
  </si>
  <si>
    <t>Average Daily Wages of Informal Private Sector by Province (2019 - 2024) (a)</t>
  </si>
  <si>
    <t>Rupees</t>
  </si>
  <si>
    <t>Sector</t>
  </si>
  <si>
    <t>Western Province</t>
  </si>
  <si>
    <t>Central Province</t>
  </si>
  <si>
    <t xml:space="preserve">North Central Province </t>
  </si>
  <si>
    <t xml:space="preserve">North Western Province </t>
  </si>
  <si>
    <t xml:space="preserve">Sabaragamuwa Province </t>
  </si>
  <si>
    <t>2025  (b)</t>
  </si>
  <si>
    <t>2025 (b)</t>
  </si>
  <si>
    <t>1. Agriculture Sector</t>
  </si>
  <si>
    <t>Tea</t>
  </si>
  <si>
    <t>Male</t>
  </si>
  <si>
    <t>Female</t>
  </si>
  <si>
    <t>Rubber</t>
  </si>
  <si>
    <t>Coconut (c)</t>
  </si>
  <si>
    <t>Paddy</t>
  </si>
  <si>
    <t>2. Construction Sector (c)</t>
  </si>
  <si>
    <t>Carpentry</t>
  </si>
  <si>
    <t>Master Carpenter - Male</t>
  </si>
  <si>
    <t>Skilled and Unskilled Helper - Male</t>
  </si>
  <si>
    <t>Masonry</t>
  </si>
  <si>
    <t>Master Mason - Male</t>
  </si>
  <si>
    <t>Skilled and Unskilled Helper- Male</t>
  </si>
  <si>
    <t xml:space="preserve">Uva Province </t>
  </si>
  <si>
    <t xml:space="preserve">Southern Province </t>
  </si>
  <si>
    <t>Northern Province</t>
  </si>
  <si>
    <t>Eastern Province</t>
  </si>
  <si>
    <t>All Island (d)</t>
  </si>
  <si>
    <t>Daily wages are without provision of food.</t>
  </si>
  <si>
    <r>
      <rPr>
        <i/>
        <sz val="10"/>
        <color indexed="8"/>
        <rFont val="Times New Roman"/>
        <family val="1"/>
      </rPr>
      <t xml:space="preserve"> Source</t>
    </r>
    <r>
      <rPr>
        <sz val="10"/>
        <color indexed="8"/>
        <rFont val="Times New Roman"/>
        <family val="1"/>
      </rPr>
      <t xml:space="preserve"> : Central Bank of Sri Lanka  </t>
    </r>
  </si>
  <si>
    <t>Provisional</t>
  </si>
  <si>
    <t xml:space="preserve">(c) </t>
  </si>
  <si>
    <t>Female participation is minimal in the Coconut and Construction sectors.</t>
  </si>
  <si>
    <t xml:space="preserve">(d) </t>
  </si>
  <si>
    <t xml:space="preserve">All Island average may not be the average of provincial data due to round-off effect. </t>
  </si>
  <si>
    <t xml:space="preserve">  TABLE 56</t>
  </si>
  <si>
    <t>Average Daily Wages of the Informal Private Sector (a)</t>
  </si>
  <si>
    <t>Period</t>
  </si>
  <si>
    <t xml:space="preserve">Coconut (b) </t>
  </si>
  <si>
    <t xml:space="preserve">Carpentry (b) </t>
  </si>
  <si>
    <t xml:space="preserve">Masonry (b) </t>
  </si>
  <si>
    <t xml:space="preserve">Male </t>
  </si>
  <si>
    <t xml:space="preserve">Female </t>
  </si>
  <si>
    <t>Master</t>
  </si>
  <si>
    <t>Skilled and Unskilled</t>
  </si>
  <si>
    <t>2025 (c)</t>
  </si>
  <si>
    <r>
      <t xml:space="preserve"> Source</t>
    </r>
    <r>
      <rPr>
        <sz val="9"/>
        <color indexed="8"/>
        <rFont val="Times New Roman"/>
        <family val="1"/>
      </rPr>
      <t>: Central Bank of Sri Lanka</t>
    </r>
  </si>
  <si>
    <t>TABLE 55</t>
  </si>
  <si>
    <t>Wage Rate Indices (Informal Private Sector Employees) (2018=100) (a)</t>
  </si>
  <si>
    <t>Agriculture</t>
  </si>
  <si>
    <t>Industry</t>
  </si>
  <si>
    <t>Services</t>
  </si>
  <si>
    <t xml:space="preserve">Informal Private Sector </t>
  </si>
  <si>
    <t>Coconut</t>
  </si>
  <si>
    <t>Other</t>
  </si>
  <si>
    <t>Construction</t>
  </si>
  <si>
    <t>Manufacturing</t>
  </si>
  <si>
    <t>Wholesale and Retail Trade; Repair of Motor Vehicles and Motor Cycles</t>
  </si>
  <si>
    <t>Transport</t>
  </si>
  <si>
    <t>Accommodation and Food Service Activities</t>
  </si>
  <si>
    <t>Construction of Buildings</t>
  </si>
  <si>
    <t>Building Completion and Finishing</t>
  </si>
  <si>
    <t>Nominal Wage Rate Index</t>
  </si>
  <si>
    <t>2019</t>
  </si>
  <si>
    <t>2020</t>
  </si>
  <si>
    <t>2021</t>
  </si>
  <si>
    <t xml:space="preserve">2022 </t>
  </si>
  <si>
    <t>2023</t>
  </si>
  <si>
    <t xml:space="preserve">2024 </t>
  </si>
  <si>
    <t>2022</t>
  </si>
  <si>
    <t>Real Wage Rate Index (c)</t>
  </si>
  <si>
    <t xml:space="preserve">2021 </t>
  </si>
  <si>
    <t xml:space="preserve">2023 </t>
  </si>
  <si>
    <t>2024</t>
  </si>
  <si>
    <r>
      <rPr>
        <i/>
        <sz val="10"/>
        <color indexed="8"/>
        <rFont val="Times New Roman"/>
        <family val="1"/>
      </rPr>
      <t>Source</t>
    </r>
    <r>
      <rPr>
        <sz val="10"/>
        <color indexed="8"/>
        <rFont val="Times New Roman"/>
        <family val="1"/>
      </rPr>
      <t xml:space="preserve"> : Central Bank of Sri Lanka</t>
    </r>
  </si>
  <si>
    <t>(a)</t>
  </si>
  <si>
    <t>Informal private sector wage rate index was rebased to 2018 (from 2012) in order to capture the recent changes occurred in the informal private sector wages and the employment structure. The Index numbers are calculated using wages data of informal private sector collected through the Country Wide Data Collection System. Base period employment structure was derived from the Quarterly Labour Force Survey conducted by the DCS in 2018.</t>
  </si>
  <si>
    <t>(b)</t>
  </si>
  <si>
    <t xml:space="preserve"> (c)</t>
  </si>
  <si>
    <t>Based on NCPI (2013=100)</t>
  </si>
  <si>
    <t>TABLE 54</t>
  </si>
  <si>
    <t>Minimum Wage Rate Indices (Formal Private Sector Employees) (December 1978=100) (a)</t>
  </si>
  <si>
    <t>Agriculture (b)</t>
  </si>
  <si>
    <t>Industry &amp; Commerce (c)</t>
  </si>
  <si>
    <t xml:space="preserve">Services (d)  </t>
  </si>
  <si>
    <t>Overall Wage Boards (e)</t>
  </si>
  <si>
    <t>NWRI</t>
  </si>
  <si>
    <t>RWRI(f)</t>
  </si>
  <si>
    <t>2025 (g)</t>
  </si>
  <si>
    <t>The Index numbers are calculated on fixed weights based on the numbers employed</t>
  </si>
  <si>
    <t xml:space="preserve">Sources: </t>
  </si>
  <si>
    <t>Department of Labour</t>
  </si>
  <si>
    <t>as at 31 December 1978. The wage rates used in the calculation of Index Numbers</t>
  </si>
  <si>
    <t>Central Bank of Sri Lanka</t>
  </si>
  <si>
    <t>are minimum wages for different trades fixed by the Wages Boards.</t>
  </si>
  <si>
    <t xml:space="preserve">The Index refers to wage rates of tea growing and manufacturing, rubber growing and </t>
  </si>
  <si>
    <t>manufacturing, coconut, cocoa, cardamoms and pepper growing trades only.</t>
  </si>
  <si>
    <t>(c)</t>
  </si>
  <si>
    <t xml:space="preserve">Including baking, brick and tile manufacturing, coconut manufacturing, printing, textile, </t>
  </si>
  <si>
    <t>tyre and tube manufacturing, coir mattresses and bristle export, hosiery manufacturing,</t>
  </si>
  <si>
    <t xml:space="preserve">engineering, garment manufacturing, match manufacturing, biscuit and confectionary, </t>
  </si>
  <si>
    <t>tea export and rubber export trades only.</t>
  </si>
  <si>
    <t>(d)</t>
  </si>
  <si>
    <t>This includes cinema, motor transport and nursing home trades only.</t>
  </si>
  <si>
    <t>(e)</t>
  </si>
  <si>
    <t>Combined index for workers in agriculture, in industry &amp; commerce and in services.</t>
  </si>
  <si>
    <t>(f)</t>
  </si>
  <si>
    <t>Based on CCPI (2006/07=100)</t>
  </si>
  <si>
    <t xml:space="preserve"> (g)</t>
  </si>
  <si>
    <t>Note: NWRI = Nominal Wage Rate Index         RWRI  =  Real Wage Rate Index</t>
  </si>
  <si>
    <t>TABLE 53</t>
  </si>
  <si>
    <t>Wage Rate Indices (Public Sector Employees) (2016=100) (a)</t>
  </si>
  <si>
    <t>Senior Level</t>
  </si>
  <si>
    <t>Tertiary Level</t>
  </si>
  <si>
    <t>Secondary Level</t>
  </si>
  <si>
    <t>Primary Level</t>
  </si>
  <si>
    <t>Public Sector</t>
  </si>
  <si>
    <t>RWRI (b)</t>
  </si>
  <si>
    <r>
      <rPr>
        <i/>
        <sz val="10"/>
        <rFont val="Times New Roman"/>
        <family val="1"/>
      </rPr>
      <t>Source</t>
    </r>
    <r>
      <rPr>
        <sz val="10"/>
        <rFont val="Times New Roman"/>
        <family val="1"/>
      </rPr>
      <t>: Central Bank of Sri Lanka</t>
    </r>
  </si>
  <si>
    <t xml:space="preserve">Public sector wage rate index was rebased to 2016 (from 2012) in order to capture the changes introduced to public sector </t>
  </si>
  <si>
    <t xml:space="preserve">salary structure by the Public Administration Circular No. 03/2016 issued by the Ministry of Public Administration and </t>
  </si>
  <si>
    <t xml:space="preserve">Management on 25 February 2016. The data relating to the base period employment structure was obtained from the </t>
  </si>
  <si>
    <t xml:space="preserve">Census of Public and Semi Government Sector Employment conducted by the Department of Census and Statistics in November 2016. </t>
  </si>
  <si>
    <t>TABLE 52</t>
  </si>
  <si>
    <t>Item</t>
  </si>
  <si>
    <t>Unit</t>
  </si>
  <si>
    <t>Average Producer Price</t>
  </si>
  <si>
    <t>2025 (a)</t>
  </si>
  <si>
    <t>1.    Paddy</t>
  </si>
  <si>
    <t xml:space="preserve">       White</t>
  </si>
  <si>
    <t>1 kg</t>
  </si>
  <si>
    <t xml:space="preserve">       Red</t>
  </si>
  <si>
    <t xml:space="preserve">       Samba</t>
  </si>
  <si>
    <t>2.    Rice (Raw)</t>
  </si>
  <si>
    <t xml:space="preserve">       Samba (White)</t>
  </si>
  <si>
    <t>3.    Rice (Parboiled)</t>
  </si>
  <si>
    <t>4.    Cereals</t>
  </si>
  <si>
    <t xml:space="preserve">       Cowpea (White)</t>
  </si>
  <si>
    <t xml:space="preserve">       Cowpea (Red)</t>
  </si>
  <si>
    <t xml:space="preserve">       Green Gram</t>
  </si>
  <si>
    <t>5.    Vegetables</t>
  </si>
  <si>
    <t>5.1  Upcountry Vegetables</t>
  </si>
  <si>
    <t xml:space="preserve">       Carrot</t>
  </si>
  <si>
    <t xml:space="preserve">       Green Beans</t>
  </si>
  <si>
    <t xml:space="preserve">       Cabbage</t>
  </si>
  <si>
    <t xml:space="preserve">       Tomato </t>
  </si>
  <si>
    <t>5.2  Low Country Vegetables</t>
  </si>
  <si>
    <t xml:space="preserve">       Brinjal</t>
  </si>
  <si>
    <t xml:space="preserve">       Pumpkin (Malaysian)</t>
  </si>
  <si>
    <t xml:space="preserve">       Ash Plantain</t>
  </si>
  <si>
    <t xml:space="preserve">       Snake Gourd</t>
  </si>
  <si>
    <t xml:space="preserve">       Green Chilli</t>
  </si>
  <si>
    <t xml:space="preserve">       Lime </t>
  </si>
  <si>
    <t>6.    Coconut (Medium)</t>
  </si>
  <si>
    <t>7.    Starchy Foods</t>
  </si>
  <si>
    <t xml:space="preserve">       Potato</t>
  </si>
  <si>
    <t xml:space="preserve">       Manioc</t>
  </si>
  <si>
    <t xml:space="preserve">       Sweet Potato</t>
  </si>
  <si>
    <t>8.    Fresh Fruits</t>
  </si>
  <si>
    <t xml:space="preserve">       Sour Plantain</t>
  </si>
  <si>
    <t xml:space="preserve">       Papaw</t>
  </si>
  <si>
    <t xml:space="preserve">       Pineapple</t>
  </si>
  <si>
    <t>9.    Fish</t>
  </si>
  <si>
    <t>9.1  Large Fish</t>
  </si>
  <si>
    <t xml:space="preserve">       Thalapath</t>
  </si>
  <si>
    <t xml:space="preserve">       Paraw</t>
  </si>
  <si>
    <t xml:space="preserve">       Balaya</t>
  </si>
  <si>
    <t xml:space="preserve">       Kelawalla</t>
  </si>
  <si>
    <t>9.2  Small Fish</t>
  </si>
  <si>
    <t xml:space="preserve">       Salaya</t>
  </si>
  <si>
    <t xml:space="preserve">       Hurulla</t>
  </si>
  <si>
    <t xml:space="preserve">       Sprats</t>
  </si>
  <si>
    <t>10.  Dried Fish</t>
  </si>
  <si>
    <t xml:space="preserve">       Katta</t>
  </si>
  <si>
    <t xml:space="preserve">       Sprats </t>
  </si>
  <si>
    <t xml:space="preserve">       Balaya </t>
  </si>
  <si>
    <t xml:space="preserve">       Maldive Fish</t>
  </si>
  <si>
    <t>11.  Meat</t>
  </si>
  <si>
    <t xml:space="preserve">       Mutton</t>
  </si>
  <si>
    <t xml:space="preserve">       Beef</t>
  </si>
  <si>
    <t xml:space="preserve">       Pork</t>
  </si>
  <si>
    <t xml:space="preserve">       Chicken</t>
  </si>
  <si>
    <t>12.  Egg - Hen (Broiler)</t>
  </si>
  <si>
    <t xml:space="preserve">       Brown</t>
  </si>
  <si>
    <t>each</t>
  </si>
  <si>
    <t>13.  Onion</t>
  </si>
  <si>
    <t xml:space="preserve">       Red Onion</t>
  </si>
  <si>
    <t xml:space="preserve">       Big Onion</t>
  </si>
  <si>
    <t>14.  Condiments (Raw)</t>
  </si>
  <si>
    <t xml:space="preserve">       Pepper (Dry)</t>
  </si>
  <si>
    <t xml:space="preserve">       Turmeric (Dry)</t>
  </si>
  <si>
    <t xml:space="preserve">       Ginger (Raw)</t>
  </si>
  <si>
    <t>(a) Provisional</t>
  </si>
  <si>
    <r>
      <rPr>
        <i/>
        <sz val="9"/>
        <rFont val="Times New Roman"/>
        <family val="1"/>
      </rPr>
      <t>Source</t>
    </r>
    <r>
      <rPr>
        <sz val="9"/>
        <rFont val="Times New Roman"/>
        <family val="1"/>
      </rPr>
      <t>: Department of Census and Statistics</t>
    </r>
  </si>
  <si>
    <t>TABLE 51</t>
  </si>
  <si>
    <t>Average Retail Prices of Selected Food Items by Province (a)</t>
  </si>
  <si>
    <t>Rs. per kg</t>
  </si>
  <si>
    <t>Consumer Items</t>
  </si>
  <si>
    <t xml:space="preserve">Central Province </t>
  </si>
  <si>
    <t>2025(b)</t>
  </si>
  <si>
    <t>1st half</t>
  </si>
  <si>
    <t>2nd half</t>
  </si>
  <si>
    <t>Samba Rice (Highest)</t>
  </si>
  <si>
    <t>Kekulu-Red (Highest)</t>
  </si>
  <si>
    <t>Dried Chilli (Imported)</t>
  </si>
  <si>
    <t>Red Onion (Local)</t>
  </si>
  <si>
    <t>B'Onion (Imported)</t>
  </si>
  <si>
    <t>Potato (Local)</t>
  </si>
  <si>
    <t>Beans</t>
  </si>
  <si>
    <t>Pumpkin</t>
  </si>
  <si>
    <t>Brinjals</t>
  </si>
  <si>
    <t>Coconut (Large) - each</t>
  </si>
  <si>
    <t>Fish - Balaya</t>
  </si>
  <si>
    <t>Fish - Kelawalla (Tuna)</t>
  </si>
  <si>
    <t>Fish - Hurulla (Triencheal)</t>
  </si>
  <si>
    <t>Dried Fish - Sprats</t>
  </si>
  <si>
    <t>Dried Fish - Katta</t>
  </si>
  <si>
    <t>Chicken (Broiler - Frozen)</t>
  </si>
  <si>
    <t>Egg (White) - each</t>
  </si>
  <si>
    <t>Milk Powder (Imported 400 g)</t>
  </si>
  <si>
    <t>All Island</t>
  </si>
  <si>
    <t>(a) Based on Country Wide Data Collection System (CWDCS)</t>
  </si>
  <si>
    <t>(b) Provisional</t>
  </si>
  <si>
    <t>TABLE 50</t>
  </si>
  <si>
    <t xml:space="preserve">Period (a) </t>
  </si>
  <si>
    <t>All Activities</t>
  </si>
  <si>
    <t>Utility (b)</t>
  </si>
  <si>
    <t>Source: Department of Census and Statistics</t>
  </si>
  <si>
    <t>Electricity, Gas, Steam and Air conditioning supply and Water supply</t>
  </si>
  <si>
    <t>Revised</t>
  </si>
  <si>
    <t>TABLE  49</t>
  </si>
  <si>
    <t>National Consumer Price Index (NCPI) (2021=100) (a)</t>
  </si>
  <si>
    <t>The Index was based on the Household Income and Expenditure Survey conducted in 2019. The weights are based on the consumption pattern of the entire island.  The total basket value (at January 2018 and December 2019 prices) was Rs.50,728.60.</t>
  </si>
  <si>
    <r>
      <t xml:space="preserve">                                                                           Source:</t>
    </r>
    <r>
      <rPr>
        <sz val="9"/>
        <rFont val="Times New Roman"/>
        <family val="1"/>
      </rPr>
      <t xml:space="preserve"> Department of Census and Statistics</t>
    </r>
  </si>
  <si>
    <t xml:space="preserve"> TABLE  12</t>
  </si>
  <si>
    <t>Category</t>
  </si>
  <si>
    <t>2023 (a)</t>
  </si>
  <si>
    <t>2024 (a)</t>
  </si>
  <si>
    <t>1. Tea</t>
  </si>
  <si>
    <t>1.1 Production (c)</t>
  </si>
  <si>
    <t>kg mn</t>
  </si>
  <si>
    <t xml:space="preserve">1.2 Total Extent </t>
  </si>
  <si>
    <t>hectares '000</t>
  </si>
  <si>
    <t xml:space="preserve">1.3 Extent Bearing </t>
  </si>
  <si>
    <t>1.4 Cost of Production (d)</t>
  </si>
  <si>
    <t>Rs./kg</t>
  </si>
  <si>
    <t>1.5 Average Price</t>
  </si>
  <si>
    <t xml:space="preserve">         Colombo Auction</t>
  </si>
  <si>
    <t xml:space="preserve">         Export (F.O.B.)</t>
  </si>
  <si>
    <t xml:space="preserve">1.6 Replanting </t>
  </si>
  <si>
    <t>hectares</t>
  </si>
  <si>
    <t>1.7 New Planting</t>
  </si>
  <si>
    <t>2. Rubber</t>
  </si>
  <si>
    <t>2.1 Production</t>
  </si>
  <si>
    <t xml:space="preserve">2.2 Total Extent </t>
  </si>
  <si>
    <t>n.a.</t>
  </si>
  <si>
    <t>2.3 Area under Tapping</t>
  </si>
  <si>
    <t xml:space="preserve">2.4 Average Yield </t>
  </si>
  <si>
    <t>kg/hectare</t>
  </si>
  <si>
    <t xml:space="preserve">2.5 Cost of Production  </t>
  </si>
  <si>
    <t>2.6 Average Price</t>
  </si>
  <si>
    <t>Colombo  Auction (RSS 1)</t>
  </si>
  <si>
    <t>Export (F.O.B.)</t>
  </si>
  <si>
    <t>2.7 Replanting (e)</t>
  </si>
  <si>
    <t>2.8 New Planting (e)</t>
  </si>
  <si>
    <t>3. Coconut</t>
  </si>
  <si>
    <t>3.1 Production</t>
  </si>
  <si>
    <t>nuts mn</t>
  </si>
  <si>
    <t>3.2 Total Extent</t>
  </si>
  <si>
    <t>3.3 Cost of Production</t>
  </si>
  <si>
    <t>Rs./nut</t>
  </si>
  <si>
    <t>3.4 Average Export Price</t>
  </si>
  <si>
    <t>(F.O.B.) (f)</t>
  </si>
  <si>
    <t>3.5 Replanting / Under Planting (g)</t>
  </si>
  <si>
    <t>3.6 New Planting (h)</t>
  </si>
  <si>
    <t>4. Paddy</t>
  </si>
  <si>
    <t xml:space="preserve">4.1 Production (i) </t>
  </si>
  <si>
    <t>mt '000</t>
  </si>
  <si>
    <t xml:space="preserve">4.2 Area Sown (i) </t>
  </si>
  <si>
    <t xml:space="preserve">4.3 Area Harvested (i) </t>
  </si>
  <si>
    <t>4.4 Yield Per Hectare (i) (j)</t>
  </si>
  <si>
    <t>4.5 Rice Imported</t>
  </si>
  <si>
    <t xml:space="preserve">4.6 Credit Granted </t>
  </si>
  <si>
    <t>Rs. million</t>
  </si>
  <si>
    <t>4.7 Fertiliser Issued (k)</t>
  </si>
  <si>
    <t>-</t>
  </si>
  <si>
    <t>(a) Revised</t>
  </si>
  <si>
    <t>Sources:</t>
  </si>
  <si>
    <t>Sri Lanka Tea Board</t>
  </si>
  <si>
    <t>Tea Small Holdings Development Authority</t>
  </si>
  <si>
    <t>(c) Including green tea</t>
  </si>
  <si>
    <t>Ministry of Plantation and Community Infrastructure</t>
  </si>
  <si>
    <t>(d) The weighted average cost of production of public sector estates and private plantation companies,</t>
  </si>
  <si>
    <t>Department of Census and Statistics</t>
  </si>
  <si>
    <t>including green leaf suppliers' profit margin</t>
  </si>
  <si>
    <t>Rubber Development Department</t>
  </si>
  <si>
    <t>(e) Extents covered by cultivation assistance schemes of the Rubber Development Department</t>
  </si>
  <si>
    <t>Coconut Cultivation Board</t>
  </si>
  <si>
    <t>(f) Three major coconut kernel products only</t>
  </si>
  <si>
    <t>Coconut Development Authority</t>
  </si>
  <si>
    <t>(g) Extents covered by cultivation assistance schemes of the Coconut Cultivation Board (CCB)</t>
  </si>
  <si>
    <t>National Fertiliser Secretariat</t>
  </si>
  <si>
    <t>(h) Data on newly planted extent of the period 2013-2015 are calculated based on the amount of coconut</t>
  </si>
  <si>
    <t>Colombo Tea Brokers’ Association</t>
  </si>
  <si>
    <t>seedlings distributed by the CCB at a conversion rate of 158 seedlings for one hectare.</t>
  </si>
  <si>
    <t>The Ceylon Chamber of Commerce</t>
  </si>
  <si>
    <t>(i) On a cultivation year basis</t>
  </si>
  <si>
    <t>Sri Lanka Customs</t>
  </si>
  <si>
    <t>(j) Yield per hectare is calculated by dividing total production by the net extent harvested</t>
  </si>
  <si>
    <t>(k) Data on inorganic fertiliser issued are from the National Fertiliser Secretariat</t>
  </si>
  <si>
    <t xml:space="preserve"> TABLE  13</t>
  </si>
  <si>
    <t>Production of Tea, Rubber,  Coconut and Other Export Agriculture Crops</t>
  </si>
  <si>
    <t>Crop</t>
  </si>
  <si>
    <t xml:space="preserve"> Unit</t>
  </si>
  <si>
    <t>1.Tea (c)</t>
  </si>
  <si>
    <t xml:space="preserve">Low Grown </t>
  </si>
  <si>
    <t xml:space="preserve">Medium Grown </t>
  </si>
  <si>
    <t>"</t>
  </si>
  <si>
    <t xml:space="preserve">High Grown </t>
  </si>
  <si>
    <t>Total</t>
  </si>
  <si>
    <t>Sheet Rubber</t>
  </si>
  <si>
    <t>Crepe Rubber</t>
  </si>
  <si>
    <t>Desiccated Coconut (d)</t>
  </si>
  <si>
    <t xml:space="preserve">nuts mn </t>
  </si>
  <si>
    <t>Coconut Oil (d)</t>
  </si>
  <si>
    <t>Copra Exports (d)</t>
  </si>
  <si>
    <t>Fresh Nut Exports</t>
  </si>
  <si>
    <t>Coconut Cream, Milk Powder and Milk (d)</t>
  </si>
  <si>
    <t xml:space="preserve">Domestic Nut Consumption </t>
  </si>
  <si>
    <t>Total (e)</t>
  </si>
  <si>
    <t>4. Other Export Crops</t>
  </si>
  <si>
    <t>Coffee</t>
  </si>
  <si>
    <t>mt</t>
  </si>
  <si>
    <t>Cocoa</t>
  </si>
  <si>
    <t xml:space="preserve">Cinnamon </t>
  </si>
  <si>
    <t>Pepper</t>
  </si>
  <si>
    <t>Clove</t>
  </si>
  <si>
    <t>Cardamom</t>
  </si>
  <si>
    <t xml:space="preserve">Nutmeg and Mace </t>
  </si>
  <si>
    <t xml:space="preserve">(c) Elevational categories:     </t>
  </si>
  <si>
    <t>Low grown</t>
  </si>
  <si>
    <t xml:space="preserve"> - 0 to 610 metres above Mean Sea Level (MSL)</t>
  </si>
  <si>
    <t>Medium grown</t>
  </si>
  <si>
    <t xml:space="preserve"> - 610 to 1,220 metres above MSL</t>
  </si>
  <si>
    <t>Department of Export Agriculture</t>
  </si>
  <si>
    <t>High grown</t>
  </si>
  <si>
    <t xml:space="preserve"> - over 1,220 metres above MSL</t>
  </si>
  <si>
    <t>Department of Cinnamon Development</t>
  </si>
  <si>
    <t>(d) In nut equivalent, converted at</t>
  </si>
  <si>
    <t>1 mt Desiccated coconut</t>
  </si>
  <si>
    <t>8,960 nuts</t>
  </si>
  <si>
    <t xml:space="preserve">1 mt Coconut oil       </t>
  </si>
  <si>
    <t>9,250 nuts</t>
  </si>
  <si>
    <t xml:space="preserve">1 mt Copra </t>
  </si>
  <si>
    <t>5,500 nuts</t>
  </si>
  <si>
    <t xml:space="preserve">1 mt Coconut milk powder  </t>
  </si>
  <si>
    <t>16,000 nuts</t>
  </si>
  <si>
    <t>1 mt Coconut cream</t>
  </si>
  <si>
    <t xml:space="preserve">1 mt Coconut milk </t>
  </si>
  <si>
    <t>4,000 nuts</t>
  </si>
  <si>
    <t>(e) Breakdown does not add up to total production due to the exclusion of some coconut-based products and stock adjustments</t>
  </si>
  <si>
    <t xml:space="preserve"> </t>
  </si>
  <si>
    <t>TABLE  14</t>
  </si>
  <si>
    <t xml:space="preserve">Annual Rainfall and Rainy Days </t>
  </si>
  <si>
    <t>Meteorological Stations</t>
  </si>
  <si>
    <t>1961-1990</t>
  </si>
  <si>
    <t>1991-2010</t>
  </si>
  <si>
    <t>2011-2020</t>
  </si>
  <si>
    <t>Annual Average</t>
  </si>
  <si>
    <t>Rainfall
(mm)</t>
  </si>
  <si>
    <t>No. of
Rainy
Days</t>
  </si>
  <si>
    <t>Anuradhapura</t>
  </si>
  <si>
    <t xml:space="preserve">Bandarawela </t>
  </si>
  <si>
    <t>Colombo</t>
  </si>
  <si>
    <t>Hambantota</t>
  </si>
  <si>
    <t>Katugastota</t>
  </si>
  <si>
    <t>Nuwara Eliya</t>
  </si>
  <si>
    <t>Ratnapura</t>
  </si>
  <si>
    <t>Trincomalee</t>
  </si>
  <si>
    <t>Note : mm = millimetres</t>
  </si>
  <si>
    <t xml:space="preserve">Source: </t>
  </si>
  <si>
    <t>Department of Meteorology</t>
  </si>
  <si>
    <t>TABLE 15</t>
  </si>
  <si>
    <t xml:space="preserve">District-wise Performance of the Paddy Sector (a) </t>
  </si>
  <si>
    <t>Zone and District</t>
  </si>
  <si>
    <t>Gross Extent Sown</t>
  </si>
  <si>
    <t>Gross Extent Harvested</t>
  </si>
  <si>
    <t>Production</t>
  </si>
  <si>
    <t>Yield per Hectare</t>
  </si>
  <si>
    <t>(hectares)</t>
  </si>
  <si>
    <t>(mt)</t>
  </si>
  <si>
    <t>(kg) (b)</t>
  </si>
  <si>
    <t>Maha</t>
  </si>
  <si>
    <t>Yala</t>
  </si>
  <si>
    <t>2024/2025</t>
  </si>
  <si>
    <t>Wet Zone</t>
  </si>
  <si>
    <t>Gampaha</t>
  </si>
  <si>
    <t>Kalutara</t>
  </si>
  <si>
    <t>Galle</t>
  </si>
  <si>
    <t>Matara</t>
  </si>
  <si>
    <t>Kegalle</t>
  </si>
  <si>
    <t>Kandy</t>
  </si>
  <si>
    <t>Badulla</t>
  </si>
  <si>
    <t>Dry Zone (c)</t>
  </si>
  <si>
    <t>Kurunegala</t>
  </si>
  <si>
    <t>Puttalam</t>
  </si>
  <si>
    <t>Matale</t>
  </si>
  <si>
    <t>Moneragala</t>
  </si>
  <si>
    <t>Jaffna (d)</t>
  </si>
  <si>
    <t xml:space="preserve">Kilinochchi </t>
  </si>
  <si>
    <t xml:space="preserve">Mannar </t>
  </si>
  <si>
    <t>Mullaitivu</t>
  </si>
  <si>
    <t xml:space="preserve">Vavuniya </t>
  </si>
  <si>
    <t>Polonnaruwa</t>
  </si>
  <si>
    <t>Ampara</t>
  </si>
  <si>
    <t>Batticaloa</t>
  </si>
  <si>
    <t>Sri Lanka</t>
  </si>
  <si>
    <t>(a) The cultivation year comprises Maha season (September/October-March/April) and</t>
  </si>
  <si>
    <t>Source:</t>
  </si>
  <si>
    <t xml:space="preserve">    the Yala season (April/May-August/September)</t>
  </si>
  <si>
    <t>(b) Yield per hectare is calculated by dividing production by the net extent harvested</t>
  </si>
  <si>
    <t>(c) Mahaweli H and Udawalawe areas are included to respective districts</t>
  </si>
  <si>
    <t>(d) No cultivation during Yala Season</t>
  </si>
  <si>
    <t>TABLE 16</t>
  </si>
  <si>
    <t>Year</t>
  </si>
  <si>
    <t>Gross Extent
Sown
(ha '000)</t>
  </si>
  <si>
    <t>Net Extent
Harvested
(ha '000)</t>
  </si>
  <si>
    <t>Production
(mt '000)</t>
  </si>
  <si>
    <t>Yield  per
Hectare
(kg) (a)</t>
  </si>
  <si>
    <t xml:space="preserve">2025 (b) </t>
  </si>
  <si>
    <t>(a) Yield per hectare is calculated by dividing the production by the net extent harvested</t>
  </si>
  <si>
    <t xml:space="preserve">(b) Provisional   </t>
  </si>
  <si>
    <t>TABLE  17</t>
  </si>
  <si>
    <t xml:space="preserve">Performance of Other Field Crops </t>
  </si>
  <si>
    <t xml:space="preserve"> Extent Cultivated (hectares)</t>
  </si>
  <si>
    <t>Production (mt '000)</t>
  </si>
  <si>
    <t>Estimated Average Yield (mt/hectare)</t>
  </si>
  <si>
    <t>Big Onions</t>
  </si>
  <si>
    <t>Black Gram</t>
  </si>
  <si>
    <t>Dried Chillies (c )</t>
  </si>
  <si>
    <t>Cowpea</t>
  </si>
  <si>
    <t>Gingelly (Sesame)</t>
  </si>
  <si>
    <t>Green Gram</t>
  </si>
  <si>
    <t>Ground Nuts</t>
  </si>
  <si>
    <t>Finger Millet (Kurakkan)</t>
  </si>
  <si>
    <t>Maize</t>
  </si>
  <si>
    <t>Potatoes</t>
  </si>
  <si>
    <t>Red Onions</t>
  </si>
  <si>
    <t>Soya Beans</t>
  </si>
  <si>
    <t xml:space="preserve">  Source: </t>
  </si>
  <si>
    <t>(c) Dried Chillies = 1/4 of Green Chillies, by weight</t>
  </si>
  <si>
    <t>TABLE  18</t>
  </si>
  <si>
    <t xml:space="preserve">                  hectares</t>
  </si>
  <si>
    <t xml:space="preserve">Maha
2020/2021 </t>
  </si>
  <si>
    <t>Yala
2021</t>
  </si>
  <si>
    <t>Total
2021</t>
  </si>
  <si>
    <t xml:space="preserve">Maha
2021/2022 </t>
  </si>
  <si>
    <t>Yala
2022</t>
  </si>
  <si>
    <t>Total
2022</t>
  </si>
  <si>
    <t>Maha
2022/2023</t>
  </si>
  <si>
    <t>Yala
2023</t>
  </si>
  <si>
    <t>Total
2023</t>
  </si>
  <si>
    <t>Maha
2023/2024</t>
  </si>
  <si>
    <t>Yala
2024</t>
  </si>
  <si>
    <t>Total
2024</t>
  </si>
  <si>
    <t xml:space="preserve">Maha
2024/2025
(a) </t>
  </si>
  <si>
    <t>Yala
2025
(a)</t>
  </si>
  <si>
    <t>Total
2025
(a)</t>
  </si>
  <si>
    <t>System 'B'</t>
  </si>
  <si>
    <t>Other Field Crops</t>
  </si>
  <si>
    <t>System 'C'</t>
  </si>
  <si>
    <t>System 'D'</t>
  </si>
  <si>
    <t>System 'G'</t>
  </si>
  <si>
    <t>System 'H'</t>
  </si>
  <si>
    <t>Huruluwewa</t>
  </si>
  <si>
    <t>System 'L'</t>
  </si>
  <si>
    <t>Udawalawe</t>
  </si>
  <si>
    <t>Rambakan Oya</t>
  </si>
  <si>
    <t>System 'E'</t>
  </si>
  <si>
    <t xml:space="preserve">      Paddy</t>
  </si>
  <si>
    <t xml:space="preserve">      Other Field Crops</t>
  </si>
  <si>
    <t>Mahaweli Authority of Sri Lanka</t>
  </si>
  <si>
    <t>TABLE 19</t>
  </si>
  <si>
    <t>1. Total Area under Cane</t>
  </si>
  <si>
    <t xml:space="preserve">       (with Ratoons) (c)</t>
  </si>
  <si>
    <t>2. Area Harvested</t>
  </si>
  <si>
    <t xml:space="preserve">3. Cane Harvested </t>
  </si>
  <si>
    <t>4. Private Cane Purchased</t>
  </si>
  <si>
    <t>5. Quantity of Cane Crushed</t>
  </si>
  <si>
    <t>6. Average Yield (c)</t>
  </si>
  <si>
    <t>mt/hectare</t>
  </si>
  <si>
    <t>7. Sugar Production</t>
  </si>
  <si>
    <t xml:space="preserve">    (without Sweepings)</t>
  </si>
  <si>
    <t>8. Sugar Recovery Rate (d)</t>
  </si>
  <si>
    <t>percentage</t>
  </si>
  <si>
    <r>
      <rPr>
        <i/>
        <sz val="10"/>
        <color theme="1"/>
        <rFont val="Times New Roman"/>
        <family val="1"/>
      </rPr>
      <t>Sources</t>
    </r>
    <r>
      <rPr>
        <sz val="10"/>
        <color theme="1"/>
        <rFont val="Times New Roman"/>
        <family val="1"/>
      </rPr>
      <t>:</t>
    </r>
  </si>
  <si>
    <t>Lanka Sugar Company (Pvt) Ltd. - Sevanagala Unit</t>
  </si>
  <si>
    <t>Lanka Sugar Company (Pvt) Ltd. - Pelwatte Unit</t>
  </si>
  <si>
    <t>(c) Includes Nucleus Estates and Allottees</t>
  </si>
  <si>
    <t>Gal Oya (Hingurana) Sugar Industries Ltd.</t>
  </si>
  <si>
    <t>Sugar Produced</t>
  </si>
  <si>
    <t>Ethimale Plantations (Pvt) Ltd.</t>
  </si>
  <si>
    <t>(d) Recovery Rate = --------------------------------------------- x 100</t>
  </si>
  <si>
    <t>Quantity of Cane Crushed</t>
  </si>
  <si>
    <t>TABLE 20</t>
  </si>
  <si>
    <t>1.  Total Forest Cover (b)</t>
  </si>
  <si>
    <t xml:space="preserve"> hectares '000</t>
  </si>
  <si>
    <t xml:space="preserve">o/w  Closed Canopy Forest </t>
  </si>
  <si>
    <t xml:space="preserve"> hectares '000 </t>
  </si>
  <si>
    <t xml:space="preserve">    Sparse Forest</t>
  </si>
  <si>
    <t xml:space="preserve">    Mangroves</t>
  </si>
  <si>
    <t>2.  Extent Deforested (c)</t>
  </si>
  <si>
    <t xml:space="preserve"> hectares </t>
  </si>
  <si>
    <t>3.  Extent Reforested (d)</t>
  </si>
  <si>
    <t>4.  Forest Offences Recorded</t>
  </si>
  <si>
    <t>No.</t>
  </si>
  <si>
    <t xml:space="preserve">    Volume of Timber Detected</t>
  </si>
  <si>
    <t>cubic metres</t>
  </si>
  <si>
    <t xml:space="preserve">    Value of Timber Detected</t>
  </si>
  <si>
    <t>Department of Forest Conservation</t>
  </si>
  <si>
    <t>(b) Total forest cover data for 2014 is based on the forest cover estimation survey conducted in 2010.</t>
  </si>
  <si>
    <t xml:space="preserve">      Total forest cover data for 2015, 2016, 2017, 2018 and 2019 is based on the forest cover estimation survey conducted in 2015. Accordingly, the data for 2015-2019 has been revised.</t>
  </si>
  <si>
    <t xml:space="preserve">      Total forest cover data for 2020, 2021, 2022, 2023 and 2024 is based on the forest cover estimation survey conducted in 2020. Accordingly, the data for 2020-2024 has been revised.</t>
  </si>
  <si>
    <t>(c) Due to plantation, felling and encroachment</t>
  </si>
  <si>
    <t>(d) Excluding extent under Participatory Forestry Project</t>
  </si>
  <si>
    <t>TABLE 21</t>
  </si>
  <si>
    <t>Sub-Sector</t>
  </si>
  <si>
    <t>Livestock  Sector</t>
  </si>
  <si>
    <t>1. National Herd (No.) (million)</t>
  </si>
  <si>
    <t>Neat Cattle</t>
  </si>
  <si>
    <t>Buffalo</t>
  </si>
  <si>
    <t>2. National Milk Production (million litres)</t>
  </si>
  <si>
    <t>Cow Milk</t>
  </si>
  <si>
    <t>Buffalo Milk</t>
  </si>
  <si>
    <t>3. National Egg Production (No.) (million)</t>
  </si>
  <si>
    <t>4. National Poultry Meat Production (mt '000)</t>
  </si>
  <si>
    <t>Fisheries  Sector (mt '000)</t>
  </si>
  <si>
    <t xml:space="preserve">1. Marine </t>
  </si>
  <si>
    <t>Coastal and Lagoon</t>
  </si>
  <si>
    <t>Off-shore</t>
  </si>
  <si>
    <t xml:space="preserve">2. Inland Fisheries </t>
  </si>
  <si>
    <t>Capture</t>
  </si>
  <si>
    <t xml:space="preserve">Aquaculture </t>
  </si>
  <si>
    <t>Shrimp Farms</t>
  </si>
  <si>
    <t xml:space="preserve">(a) Revised                                           </t>
  </si>
  <si>
    <t xml:space="preserve">   Sources:</t>
  </si>
  <si>
    <t xml:space="preserve">(b) Provisional                                                        </t>
  </si>
  <si>
    <t xml:space="preserve">Department of Animal Production and Health </t>
  </si>
  <si>
    <t>Ministry of Fisheries</t>
  </si>
  <si>
    <t>TABLE 22</t>
  </si>
  <si>
    <t>Investment Approvals in Industry by the Board of Investment (BOI) of Sri Lanka</t>
  </si>
  <si>
    <t>Number of Projects</t>
  </si>
  <si>
    <t>Foreign Investment Potential
(Rs. million)</t>
  </si>
  <si>
    <t xml:space="preserve">Total Investment Potential
(Rs. million)         </t>
  </si>
  <si>
    <t>Employment Potential
(No.)</t>
  </si>
  <si>
    <t>Approvals</t>
  </si>
  <si>
    <t>Contracted</t>
  </si>
  <si>
    <t xml:space="preserve"> Approvals</t>
  </si>
  <si>
    <t>2024(a)</t>
  </si>
  <si>
    <t>Food, Beverages and Tobacco Products</t>
  </si>
  <si>
    <t>Textile, Wearing Apparel and Leather Products</t>
  </si>
  <si>
    <t>Wood and Wood Products</t>
  </si>
  <si>
    <t>Paper Products, Publishing and Printing</t>
  </si>
  <si>
    <t>Chemical, Petroleum, Coal, Rubber and Plastic Products</t>
  </si>
  <si>
    <t>Non-metallic Mineral Products</t>
  </si>
  <si>
    <t>Fabricated Metal Products, Machinery and Transport Equipment</t>
  </si>
  <si>
    <t>Manufactured Products (n.e.s.)</t>
  </si>
  <si>
    <t xml:space="preserve">Services </t>
  </si>
  <si>
    <t xml:space="preserve">Expanded Projects </t>
  </si>
  <si>
    <t>n.e.s. - not elsewhere specified</t>
  </si>
  <si>
    <t>(c) Includes expanded projects</t>
  </si>
  <si>
    <t>TABLE 23</t>
  </si>
  <si>
    <t>Realised Investments in the BOI Enterprises (a)</t>
  </si>
  <si>
    <t>Foreign Investment
(Rs. million)</t>
  </si>
  <si>
    <t>Total Investment
(Rs. million)</t>
  </si>
  <si>
    <t>2024 (b)</t>
  </si>
  <si>
    <r>
      <t>Source</t>
    </r>
    <r>
      <rPr>
        <sz val="10"/>
        <rFont val="Times New Roman"/>
        <family val="1"/>
      </rPr>
      <t>: Board of Investment of Sri Lanka</t>
    </r>
  </si>
  <si>
    <t>(a) Cumulative figures as at end of the year</t>
  </si>
  <si>
    <t>(b) Revised</t>
  </si>
  <si>
    <t>(c) Provisional</t>
  </si>
  <si>
    <t>TABLE 24</t>
  </si>
  <si>
    <t>Foreign Direct Investment of BOI Enterprises by Sector (a)</t>
  </si>
  <si>
    <t>US$ million</t>
  </si>
  <si>
    <t>Paper, Paper Products, Printing and Publishing</t>
  </si>
  <si>
    <t>Chemicals, Petroleum, Coal and Rubber Products</t>
  </si>
  <si>
    <t>Fabricated Metal, Machinery and Transport Equipment</t>
  </si>
  <si>
    <t>Hotels and Restaurants</t>
  </si>
  <si>
    <t>Information Technology and Business Process Outsourcing</t>
  </si>
  <si>
    <t>Other Services</t>
  </si>
  <si>
    <t>Infrastructure</t>
  </si>
  <si>
    <t>Housing, Property Development and Shop Office</t>
  </si>
  <si>
    <t>Telephone and Telecommunication Network</t>
  </si>
  <si>
    <t>Power Generation, Fuel, Gas, Petroleum and Other</t>
  </si>
  <si>
    <t>Port Container Terminals</t>
  </si>
  <si>
    <r>
      <rPr>
        <i/>
        <sz val="10"/>
        <rFont val="Times New Roman"/>
        <family val="1"/>
      </rPr>
      <t>Source</t>
    </r>
    <r>
      <rPr>
        <sz val="10"/>
        <rFont val="Times New Roman"/>
        <family val="1"/>
      </rPr>
      <t xml:space="preserve">: Board of Investment of Sri Lanka </t>
    </r>
  </si>
  <si>
    <t xml:space="preserve">(a) Includes loans, excludes inflows to non-BOI companies and direct investment in </t>
  </si>
  <si>
    <t xml:space="preserve">      listed companies in the CSE not registered with the BOI.</t>
  </si>
  <si>
    <t>TABLE 25</t>
  </si>
  <si>
    <t>Per cent</t>
  </si>
  <si>
    <t>Manufacture of Food Products</t>
  </si>
  <si>
    <t>Manufacture of Beverages</t>
  </si>
  <si>
    <t>Manufacture of Tobacco Products</t>
  </si>
  <si>
    <t>Manufacture of Textiles</t>
  </si>
  <si>
    <t>Manufacture of Wearing Apparel</t>
  </si>
  <si>
    <t>Manufacture of Leather and Related Products</t>
  </si>
  <si>
    <t>Manufacture of Wood and Products of Wood and Cork except Furniture;  Articles of Straw and Plaiting Materials</t>
  </si>
  <si>
    <t>Manufacture of Paper and Paper Products</t>
  </si>
  <si>
    <t>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</si>
  <si>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</si>
  <si>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</si>
  <si>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</si>
  <si>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t>
  </si>
  <si>
    <t>Manufacture of Other Non-metallic Mineral Products</t>
  </si>
  <si>
    <t>Manufacture of Basic Metals</t>
  </si>
  <si>
    <t>Manufacture of Fabricated Metal Products (except Machinery Equipment)</t>
  </si>
  <si>
    <t>Manufacture of Electrical Equipment</t>
  </si>
  <si>
    <t>Manufacture of Machinery and Equipment (n.e.c.)</t>
  </si>
  <si>
    <t>Manufacture of Furniture</t>
  </si>
  <si>
    <t>Other Manufacturing</t>
  </si>
  <si>
    <t>Industry Average</t>
  </si>
  <si>
    <t>n.e.c. - not elsewhere classified</t>
  </si>
  <si>
    <r>
      <t xml:space="preserve">  Source: </t>
    </r>
    <r>
      <rPr>
        <sz val="10"/>
        <rFont val="Times New Roman"/>
        <family val="1"/>
      </rPr>
      <t>Department of Census and Statistics</t>
    </r>
  </si>
  <si>
    <t>TABLE 26</t>
  </si>
  <si>
    <t>Employment in Selected State Owned Industrial Enterprises</t>
  </si>
  <si>
    <t>Number of Employees</t>
  </si>
  <si>
    <t>Corporation / Enterprise</t>
  </si>
  <si>
    <t>Lanka Salt Ltd</t>
  </si>
  <si>
    <t>State Timber Corporation</t>
  </si>
  <si>
    <t>National Paper Company Ltd (c)</t>
  </si>
  <si>
    <t>State Printing Corporation</t>
  </si>
  <si>
    <t>Sri Lanka Ayurvedic Drugs Corporation</t>
  </si>
  <si>
    <t>Ceylon Petroleum Corporation (d)</t>
  </si>
  <si>
    <t>Lanka Mineral Sands Ltd</t>
  </si>
  <si>
    <t>Lanka Phosphate Ltd</t>
  </si>
  <si>
    <t>Kahatagaha Graphite Lanka Ltd</t>
  </si>
  <si>
    <t>State Pharmaceuticals Manufacturing Corporation of Sri Lanka</t>
  </si>
  <si>
    <r>
      <t>Sources</t>
    </r>
    <r>
      <rPr>
        <sz val="10"/>
        <rFont val="Times New Roman"/>
        <family val="1"/>
      </rPr>
      <t>: Respective Institutions</t>
    </r>
  </si>
  <si>
    <t>(c) Production at National Paper Company Ltd. was discontinued since January 2015 and recommenced in August 2020.</t>
  </si>
  <si>
    <t>(d) Includes employees of the Ceylon Petroleum Storage Terminals Ltd.</t>
  </si>
  <si>
    <t>Table 27</t>
  </si>
  <si>
    <t>Performance of Selected State Owned Industrial Enterprises</t>
  </si>
  <si>
    <t>Corporation/Enterprise
and Products</t>
  </si>
  <si>
    <t>Capacity</t>
  </si>
  <si>
    <t>Sales</t>
  </si>
  <si>
    <t>Common salt</t>
  </si>
  <si>
    <t xml:space="preserve">State Timber Corporation (c) </t>
  </si>
  <si>
    <t>Sawn Timber</t>
  </si>
  <si>
    <r>
      <t>m</t>
    </r>
    <r>
      <rPr>
        <vertAlign val="superscript"/>
        <sz val="10"/>
        <rFont val="Times New Roman"/>
        <family val="1"/>
      </rPr>
      <t>3</t>
    </r>
    <r>
      <rPr>
        <sz val="10"/>
        <rFont val="Times New Roman"/>
        <family val="1"/>
      </rPr>
      <t xml:space="preserve"> '000</t>
    </r>
  </si>
  <si>
    <t>Logs</t>
  </si>
  <si>
    <t>Sleepers</t>
  </si>
  <si>
    <t>Nos. '000</t>
  </si>
  <si>
    <t>National Paper Co. Ltd (c)(d)</t>
  </si>
  <si>
    <t>Paper and Paper Products</t>
  </si>
  <si>
    <t>12,000 (e)</t>
  </si>
  <si>
    <t>State Printing Corporation (c)</t>
  </si>
  <si>
    <t>80pgs Exercise Books</t>
  </si>
  <si>
    <t>mn</t>
  </si>
  <si>
    <t>Text Books</t>
  </si>
  <si>
    <t>Lottery Tickets</t>
  </si>
  <si>
    <t>Commercial Printing Jobs</t>
  </si>
  <si>
    <t>Nos.</t>
  </si>
  <si>
    <t>liquid Products</t>
  </si>
  <si>
    <t>Solid Products</t>
  </si>
  <si>
    <t>Ceylon Petroleum Corporation (f)</t>
  </si>
  <si>
    <t>Petrol</t>
  </si>
  <si>
    <t xml:space="preserve">Kerosene </t>
  </si>
  <si>
    <t>Naphtha</t>
  </si>
  <si>
    <t>Auto Diesel</t>
  </si>
  <si>
    <t>Avtur</t>
  </si>
  <si>
    <t>Fuel Oil</t>
  </si>
  <si>
    <t>Ilmenite</t>
  </si>
  <si>
    <t>Rutile</t>
  </si>
  <si>
    <t>Crude Zircon / Zircon</t>
  </si>
  <si>
    <t>Phosphate</t>
  </si>
  <si>
    <t>Graphite</t>
  </si>
  <si>
    <t>State Pharmaceuticals Manufacturing</t>
  </si>
  <si>
    <t>Corporation of Sri Lanka</t>
  </si>
  <si>
    <t>Pharmaceuticals (Tablets and Capsules)</t>
  </si>
  <si>
    <t>(a)  Revised</t>
  </si>
  <si>
    <t>(b)  Provisional</t>
  </si>
  <si>
    <t xml:space="preserve">(c)  For sales value of each item under the State Timber Corporation, the National Paper Co. Ltd and the State Printing Corporation, the realised Rupee value (in millions) of total sales is given
</t>
  </si>
  <si>
    <t>(d)  Production at National Paper Company Ltd. was discontinued since January 2015 and recommenced in August 2020</t>
  </si>
  <si>
    <t>(e) Capacity increased due to improvements in existing machinery</t>
  </si>
  <si>
    <t>(f)  Capacity information of the Ceylon Petroleum Corporation is based on budgeted crude oil inputs that are used in the refinery processes. Sales volume for certain products include local refinery production and imports.</t>
  </si>
  <si>
    <t>TABLE 28</t>
  </si>
  <si>
    <t xml:space="preserve"> Regional Distribution of Industrial Enterprises (a)</t>
  </si>
  <si>
    <t xml:space="preserve">        Numbers</t>
  </si>
  <si>
    <t>District</t>
  </si>
  <si>
    <t>Industries Registered under
Ministry of Industries</t>
  </si>
  <si>
    <t>Industries Under BOI</t>
  </si>
  <si>
    <t xml:space="preserve">Under Section 17 of the BOI Act (b)  </t>
  </si>
  <si>
    <t xml:space="preserve">200 Garment Factory Programme (c) </t>
  </si>
  <si>
    <t>Under Section 16 of the BOI Act (b)</t>
  </si>
  <si>
    <t xml:space="preserve">2024 (d) </t>
  </si>
  <si>
    <t xml:space="preserve">2025 (e) </t>
  </si>
  <si>
    <t>Jaffna</t>
  </si>
  <si>
    <t>Vavuniya</t>
  </si>
  <si>
    <t>Mannar</t>
  </si>
  <si>
    <t>Kilinochchi</t>
  </si>
  <si>
    <t xml:space="preserve">As at year end </t>
  </si>
  <si>
    <t>Ministry of Industry and Entrepreneurship Development</t>
  </si>
  <si>
    <t>Includes expanded projects (Excludes Projects agreement cancelled, approval withdrawn and Includes Operation Suspended/Closed )</t>
  </si>
  <si>
    <t>Board of Investment of Sri Lanka</t>
  </si>
  <si>
    <t>Includes expanded projects (Excludes Projects agreement cancelled, approval withdrawn and Operation Suspended/Closed )</t>
  </si>
  <si>
    <t>TABLE 29</t>
  </si>
  <si>
    <t xml:space="preserve"> Major Divisions of Index of Industrial Production (IIP) (a)</t>
  </si>
  <si>
    <t>2015=100</t>
  </si>
  <si>
    <t>IIP</t>
  </si>
  <si>
    <t>Manufacture of  Coke and Refined Petroleum Products</t>
  </si>
  <si>
    <t xml:space="preserve">2024 (b) </t>
  </si>
  <si>
    <t xml:space="preserve">2025 (c) </t>
  </si>
  <si>
    <r>
      <t xml:space="preserve"> 1</t>
    </r>
    <r>
      <rPr>
        <vertAlign val="superscript"/>
        <sz val="10"/>
        <rFont val="Times New Roman"/>
        <family val="1"/>
      </rPr>
      <t>st</t>
    </r>
    <r>
      <rPr>
        <sz val="10"/>
        <rFont val="Times New Roman"/>
        <family val="1"/>
      </rPr>
      <t xml:space="preserve"> Quarter</t>
    </r>
  </si>
  <si>
    <r>
      <t xml:space="preserve"> 2</t>
    </r>
    <r>
      <rPr>
        <vertAlign val="superscript"/>
        <sz val="10"/>
        <rFont val="Times New Roman"/>
        <family val="1"/>
      </rPr>
      <t xml:space="preserve">nd </t>
    </r>
    <r>
      <rPr>
        <sz val="10"/>
        <rFont val="Times New Roman"/>
        <family val="1"/>
      </rPr>
      <t>Quarter</t>
    </r>
  </si>
  <si>
    <r>
      <t xml:space="preserve"> 3</t>
    </r>
    <r>
      <rPr>
        <vertAlign val="superscript"/>
        <sz val="10"/>
        <rFont val="Times New Roman"/>
        <family val="1"/>
      </rPr>
      <t>rd</t>
    </r>
    <r>
      <rPr>
        <sz val="10"/>
        <rFont val="Times New Roman"/>
        <family val="1"/>
      </rPr>
      <t xml:space="preserve"> Quarter</t>
    </r>
  </si>
  <si>
    <r>
      <t xml:space="preserve"> 4</t>
    </r>
    <r>
      <rPr>
        <vertAlign val="superscript"/>
        <sz val="10"/>
        <color indexed="8"/>
        <rFont val="Times New Roman"/>
        <family val="1"/>
      </rPr>
      <t>th</t>
    </r>
    <r>
      <rPr>
        <sz val="10"/>
        <color indexed="8"/>
        <rFont val="Times New Roman"/>
        <family val="1"/>
      </rPr>
      <t xml:space="preserve"> Quarter</t>
    </r>
  </si>
  <si>
    <t>(a) Indices are classified according to the International Standard Industrial Classification (ISIC) Revision 4.</t>
  </si>
  <si>
    <r>
      <t xml:space="preserve">              Source</t>
    </r>
    <r>
      <rPr>
        <sz val="10"/>
        <rFont val="Times New Roman"/>
        <family val="1"/>
      </rPr>
      <t>: Department of Census and Statistics</t>
    </r>
  </si>
  <si>
    <t xml:space="preserve">(b) Revised </t>
  </si>
  <si>
    <t>TABLE 30</t>
  </si>
  <si>
    <t>Index of Industrial Production (IIP) (a)</t>
  </si>
  <si>
    <t>Manufacture of Wood and Products of Wood and Cork, except Furniture; Articles of Straw and Plaiting Materials</t>
  </si>
  <si>
    <t xml:space="preserve"> Index of Industrial Production</t>
  </si>
  <si>
    <r>
      <t>Source</t>
    </r>
    <r>
      <rPr>
        <sz val="10"/>
        <rFont val="Times New Roman"/>
        <family val="1"/>
      </rPr>
      <t>: Department of Census and Statistics</t>
    </r>
  </si>
  <si>
    <t>TABLE 39</t>
  </si>
  <si>
    <t>Telecommunications Services</t>
  </si>
  <si>
    <t>Fixed Access Services (No.)</t>
  </si>
  <si>
    <t>Wireline Telephones in Service</t>
  </si>
  <si>
    <t xml:space="preserve">Wireless Local Loop Telephones </t>
  </si>
  <si>
    <t>2,360,899 (c)</t>
  </si>
  <si>
    <t>Mobile Phones (No.)</t>
  </si>
  <si>
    <t xml:space="preserve">          </t>
  </si>
  <si>
    <t>Internet connections (No.) (d)</t>
  </si>
  <si>
    <t>Penetration (e)</t>
  </si>
  <si>
    <t>Fixed Lines</t>
  </si>
  <si>
    <t>10.55 (f)</t>
  </si>
  <si>
    <t>11.92 (f)</t>
  </si>
  <si>
    <t>Mobile Phones</t>
  </si>
  <si>
    <t>150.82 (f)</t>
  </si>
  <si>
    <t>131.07 (f)</t>
  </si>
  <si>
    <t>Internet (d)</t>
  </si>
  <si>
    <t>61.50 (f)</t>
  </si>
  <si>
    <t>79.92 (f)</t>
  </si>
  <si>
    <t>Postal Services</t>
  </si>
  <si>
    <t>Delivery Areas (No.)</t>
  </si>
  <si>
    <t>Post Offices (No.)</t>
  </si>
  <si>
    <t>Public</t>
  </si>
  <si>
    <t>Main Post Offices</t>
  </si>
  <si>
    <t>Sub Post Offices</t>
  </si>
  <si>
    <t>Private</t>
  </si>
  <si>
    <t>Area Served by a Post Office (sq. km)</t>
  </si>
  <si>
    <t>Population Served by a Post Office (No.)</t>
  </si>
  <si>
    <t>Letters per Inhabitant (No.)</t>
  </si>
  <si>
    <t xml:space="preserve"> Sources:</t>
  </si>
  <si>
    <t>Telecommunications Regulatory Commission of Sri Lanka</t>
  </si>
  <si>
    <t xml:space="preserve">(b) Provisional </t>
  </si>
  <si>
    <t>Department of Post</t>
  </si>
  <si>
    <t>(c) Revised due to rectification in classification</t>
  </si>
  <si>
    <t>(d) Includes mobile internet connections</t>
  </si>
  <si>
    <t>(e) Measured as connections per 100 persons</t>
  </si>
  <si>
    <t xml:space="preserve">(f) Updated in line with the revised mid-year population estimates by the Registrar General’s Department </t>
  </si>
  <si>
    <t>(b) Wireline telephones declined in 2006 due to shift of some subscribers to CDMA services</t>
  </si>
  <si>
    <t xml:space="preserve">(c) Wireline telephones declined in 2009 due to shift of some subscribers to cellular phones </t>
  </si>
  <si>
    <t>TABLE 40</t>
  </si>
  <si>
    <t xml:space="preserve">Performance of the Power Sector </t>
  </si>
  <si>
    <t>Electricity</t>
  </si>
  <si>
    <t>Installed Capacity</t>
  </si>
  <si>
    <t>MW</t>
  </si>
  <si>
    <t>CEB</t>
  </si>
  <si>
    <t>Hydro</t>
  </si>
  <si>
    <t>,,</t>
  </si>
  <si>
    <t xml:space="preserve">Fuel Oil </t>
  </si>
  <si>
    <t>Coal</t>
  </si>
  <si>
    <t>Wind</t>
  </si>
  <si>
    <t>Fuel Oil (c )</t>
  </si>
  <si>
    <t>Units Generated</t>
  </si>
  <si>
    <t>GWh</t>
  </si>
  <si>
    <t>Other (d)</t>
  </si>
  <si>
    <t>Total Sales by CEB</t>
  </si>
  <si>
    <t>Domestic and Religious</t>
  </si>
  <si>
    <t xml:space="preserve">Industrial </t>
  </si>
  <si>
    <t>General Purpose, Government and Hotel</t>
  </si>
  <si>
    <t>Bulk Sales to LECO</t>
  </si>
  <si>
    <t>Street Lighting</t>
  </si>
  <si>
    <t>LECO Sales</t>
  </si>
  <si>
    <t>Overall Transmission and Distribution Loss of CEB</t>
  </si>
  <si>
    <t xml:space="preserve"> %</t>
  </si>
  <si>
    <t xml:space="preserve">Number of Consumers (e) </t>
  </si>
  <si>
    <t>000</t>
  </si>
  <si>
    <t xml:space="preserve">o/w  Domestic and Religious </t>
  </si>
  <si>
    <t>Industrial</t>
  </si>
  <si>
    <t>Average Cost of CEB at Generation Point (f)</t>
  </si>
  <si>
    <t>Rs./kWh</t>
  </si>
  <si>
    <t>CEB Average Cost of Private Power (f)</t>
  </si>
  <si>
    <t>NCRE (g)</t>
  </si>
  <si>
    <t>Overall Average Cost (f)</t>
  </si>
  <si>
    <t>Generation Point</t>
  </si>
  <si>
    <t>Selling Point</t>
  </si>
  <si>
    <t>Average Tariff (f)</t>
  </si>
  <si>
    <t>Domestic</t>
  </si>
  <si>
    <t>General Purpose</t>
  </si>
  <si>
    <t>Government</t>
  </si>
  <si>
    <t>Hotel</t>
  </si>
  <si>
    <t>Ceylon Electricity Board (CEB)</t>
  </si>
  <si>
    <t>Lanka Electricity Company (Pvt) Ltd (LECO)</t>
  </si>
  <si>
    <t>(c) Includes Independent Power Producers (IPP)</t>
  </si>
  <si>
    <t>(d) Data from 2018 include rooftop solar power</t>
  </si>
  <si>
    <t>(e)  Inclusive of LECO consumers</t>
  </si>
  <si>
    <t>(f) Central Bank commenced publication of this data from 2020</t>
  </si>
  <si>
    <t>(g) Refers to Non-Conventional Renewable Energy including mini hydropower</t>
  </si>
  <si>
    <t>TABLE 41</t>
  </si>
  <si>
    <t xml:space="preserve">Performance of the Petroleum Sector </t>
  </si>
  <si>
    <t>Petroleum Products</t>
  </si>
  <si>
    <t>Quantity Imported</t>
  </si>
  <si>
    <t>Crude Oil</t>
  </si>
  <si>
    <t xml:space="preserve">Refined Products </t>
  </si>
  <si>
    <t>L.P. Gas</t>
  </si>
  <si>
    <t>Value of Imports (C.I.F.)</t>
  </si>
  <si>
    <t xml:space="preserve">            </t>
  </si>
  <si>
    <t xml:space="preserve">L.P. Gas (c) </t>
  </si>
  <si>
    <t>Average Price of</t>
  </si>
  <si>
    <t>Rs./barrel</t>
  </si>
  <si>
    <t>Crude Oil (C.I.F.)</t>
  </si>
  <si>
    <t>US$/barrel</t>
  </si>
  <si>
    <t xml:space="preserve">Quantity of Petroleum Exports </t>
  </si>
  <si>
    <t>Value of Petroleum Exports</t>
  </si>
  <si>
    <t>Local Sales - Refined Products</t>
  </si>
  <si>
    <t>o/w   Petrol (92 Octane) (d)(e)</t>
  </si>
  <si>
    <t>Petrol (95 Octane)</t>
  </si>
  <si>
    <t>Auto Diesel (f)</t>
  </si>
  <si>
    <t xml:space="preserve">Super Diesel </t>
  </si>
  <si>
    <t>Kerosene (g)</t>
  </si>
  <si>
    <t>Furnace Oil</t>
  </si>
  <si>
    <t>Local Sales - L.P. Gas</t>
  </si>
  <si>
    <t xml:space="preserve">Local Price (End Period) </t>
  </si>
  <si>
    <t>Petrol (92 Octane) (d)</t>
  </si>
  <si>
    <t>Rs./ltr</t>
  </si>
  <si>
    <t xml:space="preserve">Super Diesel      </t>
  </si>
  <si>
    <t>Kerosene</t>
  </si>
  <si>
    <t>800 Seconds</t>
  </si>
  <si>
    <t>1,500 Seconds</t>
  </si>
  <si>
    <t>3,500 Seconds</t>
  </si>
  <si>
    <t xml:space="preserve">Litro Gas </t>
  </si>
  <si>
    <t>Laugfs Gas</t>
  </si>
  <si>
    <t>International Market Crude Oil Prices</t>
  </si>
  <si>
    <t xml:space="preserve">Brent </t>
  </si>
  <si>
    <t xml:space="preserve"> US$/bbl</t>
  </si>
  <si>
    <t>WTI</t>
  </si>
  <si>
    <t>Petroleum and other liquids</t>
  </si>
  <si>
    <t>World Supply</t>
  </si>
  <si>
    <t>mn bpd</t>
  </si>
  <si>
    <t>World Demand</t>
  </si>
  <si>
    <t>Ceylon Petroleum Corporation</t>
  </si>
  <si>
    <t>(c) USD value of L.P. Gas imports was calculated using the annual average exchange rate</t>
  </si>
  <si>
    <t>Litro Gas Lanka Ltd.</t>
  </si>
  <si>
    <t>(d) 2014 data refer to Petrol (90 Octane)</t>
  </si>
  <si>
    <t>Laugfs Gas PLC</t>
  </si>
  <si>
    <t>(e) Including XtraPremium Euro 3</t>
  </si>
  <si>
    <t>Lanka Marine Services (Pvt) Ltd.</t>
  </si>
  <si>
    <t>(f) Including XtraMile Diesel</t>
  </si>
  <si>
    <t>Lanka IOC PLC</t>
  </si>
  <si>
    <t>(g) Data from 2022 includes Industrial Kerosene</t>
  </si>
  <si>
    <t>Sinopec Energy Lanka (Pvt.) Ltd</t>
  </si>
  <si>
    <t>* mn bpd - million barrels per day</t>
  </si>
  <si>
    <t>RM Parks (Pvt) Ltd</t>
  </si>
  <si>
    <t>United Petroleum Lanka (Pvt) Ltd</t>
  </si>
  <si>
    <t>Bloomberg</t>
  </si>
  <si>
    <t>U.S. Energy Information Administration</t>
  </si>
  <si>
    <t>TABLE 42</t>
  </si>
  <si>
    <t>New Registration of Motor Vehicles</t>
  </si>
  <si>
    <t>Buses</t>
  </si>
  <si>
    <t xml:space="preserve">Motor Cars </t>
  </si>
  <si>
    <t>Three Wheelers</t>
  </si>
  <si>
    <t>Dual Purpose Vehicles</t>
  </si>
  <si>
    <t>Motor Cycles</t>
  </si>
  <si>
    <t>Goods Transport Vehicles</t>
  </si>
  <si>
    <t>Land Vehicles</t>
  </si>
  <si>
    <t>Quadricycles and Motor Homes</t>
  </si>
  <si>
    <t>Sri Lanka Railways</t>
  </si>
  <si>
    <t>Operated Kilometres</t>
  </si>
  <si>
    <t>'000</t>
  </si>
  <si>
    <t>Passenger Kilometres</t>
  </si>
  <si>
    <t>million</t>
  </si>
  <si>
    <t>Freight Ton Kilometres</t>
  </si>
  <si>
    <t xml:space="preserve">Total Revenue (c) </t>
  </si>
  <si>
    <t xml:space="preserve">Operating Expenditure (c) </t>
  </si>
  <si>
    <t xml:space="preserve">Operating Profit (+) / Loss (-) (c) </t>
  </si>
  <si>
    <t>Sri Lanka Transport Board</t>
  </si>
  <si>
    <t>SriLankan Airlines</t>
  </si>
  <si>
    <t xml:space="preserve">Hours Flown </t>
  </si>
  <si>
    <t>hours</t>
  </si>
  <si>
    <t xml:space="preserve">Passenger Kilometres Flown </t>
  </si>
  <si>
    <t>Passenger Load Factor</t>
  </si>
  <si>
    <t>%</t>
  </si>
  <si>
    <t xml:space="preserve">Weight Load Factor </t>
  </si>
  <si>
    <t xml:space="preserve">Freight </t>
  </si>
  <si>
    <t>Department of Motor Traffic</t>
  </si>
  <si>
    <t>(c) Data for 2014 - 2021 period extracted from the CBSL Annual Reports.</t>
  </si>
  <si>
    <t>Civil Aviation Authority of Sri Lanka</t>
  </si>
  <si>
    <t>TABLE 43</t>
  </si>
  <si>
    <t>Vessels Arrived (No.)</t>
  </si>
  <si>
    <t>Total Cargo Handled (mt '000)</t>
  </si>
  <si>
    <t>Total Container Traffic (TEUs '000) (c)</t>
  </si>
  <si>
    <t>South Asia Gateway Terminal</t>
  </si>
  <si>
    <t>Colombo International Container Terminal</t>
  </si>
  <si>
    <t xml:space="preserve">Sri Lanka Ports Authority </t>
  </si>
  <si>
    <t>Colombo West International Terminal (CWIT) (d)</t>
  </si>
  <si>
    <t xml:space="preserve">Transshipment Containers (TEUs '000) (c)(e) </t>
  </si>
  <si>
    <t xml:space="preserve">Total Revenue (SLPA) (Rs. million) </t>
  </si>
  <si>
    <t xml:space="preserve">Operating Expenditure (SLPA) (Rs. million) </t>
  </si>
  <si>
    <t>Employment (No.) (f)</t>
  </si>
  <si>
    <t>Hambantota International Port Group (Pvt) Ltd</t>
  </si>
  <si>
    <t>(c) TEUs = Twenty - foot  Equivalent Container Units</t>
  </si>
  <si>
    <t>(d) Commenced operations in 2025</t>
  </si>
  <si>
    <t>(e) Includes re-stowing</t>
  </si>
  <si>
    <t xml:space="preserve">(f) From 2019 onwards, employment data relevant to the ports of Colombo, Galle, Trincomalee were obtained from the SLPA, </t>
  </si>
  <si>
    <t>while that of the Hambantota Port were obtained from the Hambantota International Port Group (Pvt) Ltd.</t>
  </si>
  <si>
    <t>TABLE 44</t>
  </si>
  <si>
    <t>2024 (a)(b)</t>
  </si>
  <si>
    <t>Hospitals (No.)</t>
  </si>
  <si>
    <t>Beds (No.)</t>
  </si>
  <si>
    <t xml:space="preserve">Primary Medical Care Units (No.) </t>
  </si>
  <si>
    <t>Doctors (No.)</t>
  </si>
  <si>
    <t>19,429 (c)</t>
  </si>
  <si>
    <t>Assistant Medical Practitioners (No.)</t>
  </si>
  <si>
    <t xml:space="preserve">Nurses (No.) </t>
  </si>
  <si>
    <t>Attendants (No.)</t>
  </si>
  <si>
    <t>In-Patients (No. '000)</t>
  </si>
  <si>
    <t> 7,478</t>
  </si>
  <si>
    <t> 5,785</t>
  </si>
  <si>
    <t>Out-Patients (No. '000)</t>
  </si>
  <si>
    <t> 58,785</t>
  </si>
  <si>
    <t> 38,913</t>
  </si>
  <si>
    <t>Ayurvedic</t>
  </si>
  <si>
    <t xml:space="preserve">Hospitals (d) </t>
  </si>
  <si>
    <t xml:space="preserve">Beds (d) </t>
  </si>
  <si>
    <t xml:space="preserve">Ayurvedic Physicians (No.) (e) </t>
  </si>
  <si>
    <t>Total Health Expenditure (Rs. million) (f)</t>
  </si>
  <si>
    <t>Recurrent Expenditure (f)</t>
  </si>
  <si>
    <t>Capital Expenditure (f)</t>
  </si>
  <si>
    <t>Total Health Expenditure as a % of GDP (f)(g)</t>
  </si>
  <si>
    <t>(a) Refers to the data provided by the Medical Statistics Unit of the Ministry of Health</t>
  </si>
  <si>
    <t>Ministry of Health</t>
  </si>
  <si>
    <t>Department of Ayurveda</t>
  </si>
  <si>
    <t>(c) Including intern medical officers</t>
  </si>
  <si>
    <t>Ministry of Finance, Planning and Economic Development</t>
  </si>
  <si>
    <t>(d) Central Bank commenced publication of this data since 2018</t>
  </si>
  <si>
    <t>(e) Registered with the Ayurvedic Medical Council</t>
  </si>
  <si>
    <t xml:space="preserve">(f) As a result of Ministry of Finance, Planning and Economic Development restating fiscal sector statistics of 2019, </t>
  </si>
  <si>
    <t xml:space="preserve">as announced in the Budget Speech for 2020, data for 2020 are not available. The data for health expenses for 2019 </t>
  </si>
  <si>
    <t>which was published prior to the said restatement have not been revised to reflect the restated fiscal data.</t>
  </si>
  <si>
    <t>(g) Based on the GDP estimates (base year 2015) of the Department of Census and Statistics</t>
  </si>
  <si>
    <t>TABLE 45</t>
  </si>
  <si>
    <t>General Education</t>
  </si>
  <si>
    <t>Schools (No.)</t>
  </si>
  <si>
    <t xml:space="preserve">Government Schools </t>
  </si>
  <si>
    <t>o/w National Schools</t>
  </si>
  <si>
    <t>Other Schools</t>
  </si>
  <si>
    <t>Private (c)</t>
  </si>
  <si>
    <t>Pirivena</t>
  </si>
  <si>
    <t>Students (No.)</t>
  </si>
  <si>
    <t>4,345,517 (d)</t>
  </si>
  <si>
    <t>4,272,289 (d)</t>
  </si>
  <si>
    <t>4,260,466(d)</t>
  </si>
  <si>
    <t>4180,450(d)</t>
  </si>
  <si>
    <t>4,091,903(d)</t>
  </si>
  <si>
    <t>4,025,820(d)</t>
  </si>
  <si>
    <t>3,954,453(d)</t>
  </si>
  <si>
    <t>International Schools (e)</t>
  </si>
  <si>
    <t>New Admissions (No.) (f)</t>
  </si>
  <si>
    <t>Teachers (No.)</t>
  </si>
  <si>
    <t>249,374 (d)</t>
  </si>
  <si>
    <t>265,394 (d)</t>
  </si>
  <si>
    <t>256,676(d)</t>
  </si>
  <si>
    <t>251,906(d)</t>
  </si>
  <si>
    <t>253,560(d)</t>
  </si>
  <si>
    <t>254,575(d)</t>
  </si>
  <si>
    <t>258,400(d)</t>
  </si>
  <si>
    <t>Government Schools</t>
  </si>
  <si>
    <t>Teacher Training Colleges (No.)</t>
  </si>
  <si>
    <t xml:space="preserve">Student/Teacher Ratio </t>
  </si>
  <si>
    <t>University Education (Government) (g)</t>
  </si>
  <si>
    <t>Universities (No.)</t>
  </si>
  <si>
    <t>Students (No.) (h)</t>
  </si>
  <si>
    <t>Total Staff (All Universities) (No.)</t>
  </si>
  <si>
    <t>Academic</t>
  </si>
  <si>
    <t>Non-Academic</t>
  </si>
  <si>
    <t>Number Graduating (i)</t>
  </si>
  <si>
    <t>Postgraduate Degree</t>
  </si>
  <si>
    <t>Basic Degree</t>
  </si>
  <si>
    <t>Arts and Oriental Studies</t>
  </si>
  <si>
    <t>Commerce &amp; Management Studies</t>
  </si>
  <si>
    <t>Law</t>
  </si>
  <si>
    <t>Science</t>
  </si>
  <si>
    <t>Engineering</t>
  </si>
  <si>
    <t>Medicine</t>
  </si>
  <si>
    <t>Dental Surgery</t>
  </si>
  <si>
    <t xml:space="preserve">Veterinary Science </t>
  </si>
  <si>
    <t>Architecture and Quantity Surveying</t>
  </si>
  <si>
    <t>Computer Science and related Courses</t>
  </si>
  <si>
    <t>Other (j)</t>
  </si>
  <si>
    <t xml:space="preserve">New Admissions for Bachelor's Degrees (No.) </t>
  </si>
  <si>
    <t>Students Eligible to be Admitted to Universities (No.)</t>
  </si>
  <si>
    <t>Tertiary and Vocational Education and Training (TVET)</t>
  </si>
  <si>
    <t>Registered TVET Institutions (No.) (k)</t>
  </si>
  <si>
    <t>Private and Non-Governmental Organisations</t>
  </si>
  <si>
    <t>Total Accredited Courses (No.)</t>
  </si>
  <si>
    <t xml:space="preserve">Private and Non-Governmental Organisations </t>
  </si>
  <si>
    <t>Issued NVQ Certificates (No.)</t>
  </si>
  <si>
    <t>Department of Technical Education and Training (DTET)</t>
  </si>
  <si>
    <t>National Apprentice and Industrial Training Authority (NAITA)</t>
  </si>
  <si>
    <t>Vocational Training Authority (VTA)</t>
  </si>
  <si>
    <t>National Youth Services Council (NYSC)</t>
  </si>
  <si>
    <t xml:space="preserve">Government Expenditure </t>
  </si>
  <si>
    <t>Expenditure on Education (Rs. million) (l)(m)</t>
  </si>
  <si>
    <t>Recurrent Expenditure (m)</t>
  </si>
  <si>
    <t>Capital Expenditure (m)</t>
  </si>
  <si>
    <t>Education Expenditure as a % of GDP (m)(n)</t>
  </si>
  <si>
    <t xml:space="preserve">        Sources:</t>
  </si>
  <si>
    <t>Ministry of Education</t>
  </si>
  <si>
    <t>University Grants Commission</t>
  </si>
  <si>
    <t>(c) Private schools approved by the Government and schools for children with special needs</t>
  </si>
  <si>
    <t>Tertiary and Vocational Education Commission</t>
  </si>
  <si>
    <t>(This figure excludes international schools which are registered under the Companies Act)</t>
  </si>
  <si>
    <t>(d) Excluding data from international schools</t>
  </si>
  <si>
    <t>(e)  Data for 2014 are based on a survey carried out by the Central Bank of Sri Lanka in 2014 covering 120 international schools.</t>
  </si>
  <si>
    <t xml:space="preserve">Data reported in the table relate only to schools that were responded. The response rate was 63 per cent. From 2015 onwards, </t>
  </si>
  <si>
    <t>data are based on surveys carried out by the Ministry of Education.</t>
  </si>
  <si>
    <t>(f) Government schools only</t>
  </si>
  <si>
    <t>(g) Universities which are under the purview of University Grants Commission</t>
  </si>
  <si>
    <t>(h) Excludes Open University of Sri Lanka and external degree courses</t>
  </si>
  <si>
    <t>(i) Includes Open University of Sri Lanka and external degree courses</t>
  </si>
  <si>
    <t>(j) Includes other courses offered by universities</t>
  </si>
  <si>
    <t>(k) As at year end</t>
  </si>
  <si>
    <t xml:space="preserve">(l) Government expenditure on General and Higher Education </t>
  </si>
  <si>
    <t xml:space="preserve">(m) As a result of Ministry of Finance, Economic Stabilisation and National Policies restating fiscal sector statistics of 2019, </t>
  </si>
  <si>
    <t xml:space="preserve">as announced in the Budget Speech for 2020, data for 2020 are not available. The data for education expenses for 2019 </t>
  </si>
  <si>
    <t>(n) Data from 2015 are based on the GDP estimates (base year 2015) of the Department of Census and Statistics.</t>
  </si>
  <si>
    <t>TABLE 1</t>
  </si>
  <si>
    <t>Gross National Income by Industrial Origin at Current Market Prices (a)</t>
  </si>
  <si>
    <t>Rs. mn</t>
  </si>
  <si>
    <t xml:space="preserve">Economic Activity </t>
  </si>
  <si>
    <t>2023 (b)</t>
  </si>
  <si>
    <t xml:space="preserve">2024 (b)(c) </t>
  </si>
  <si>
    <t>Agriculture, Forestry and Fishing</t>
  </si>
  <si>
    <t>1. Growing of cereals (except rice)</t>
  </si>
  <si>
    <t xml:space="preserve">2. Growing of rice </t>
  </si>
  <si>
    <t>3. Growing of vegetables</t>
  </si>
  <si>
    <t xml:space="preserve">4. Growing of sugar cane, tobacco and other non-perennial crops </t>
  </si>
  <si>
    <t>5. Growing of fruits</t>
  </si>
  <si>
    <t>6. Growing of oleaginous fruits (coconut, king coconut, oil palm)</t>
  </si>
  <si>
    <t>7. Growing of tea (green leaves)</t>
  </si>
  <si>
    <t>8. Growing of other beverage crops (coffee, cocoa etc.)</t>
  </si>
  <si>
    <t>9. Growing of spices, aromatic, drug and pharmaceutical crops</t>
  </si>
  <si>
    <t>10. Growing of rubber</t>
  </si>
  <si>
    <t xml:space="preserve">11. Growing of other perennial crops </t>
  </si>
  <si>
    <t>12. Animal production</t>
  </si>
  <si>
    <t xml:space="preserve">13. Plant propagation </t>
  </si>
  <si>
    <t>14. Agricultural supporting activities</t>
  </si>
  <si>
    <t>15. Forestry and logging</t>
  </si>
  <si>
    <t>16. Marine fishing and marine aquaculture</t>
  </si>
  <si>
    <t>17. Fresh water fishing and fresh water aquaculture</t>
  </si>
  <si>
    <t>Industries</t>
  </si>
  <si>
    <t>18. Mining and quarrying</t>
  </si>
  <si>
    <t>19. Manufacture of food, beverages &amp; tobacco products</t>
  </si>
  <si>
    <t>20. Manufacture of textiles, wearing apparel and leather related products</t>
  </si>
  <si>
    <t>21. Manufacture of wood and of products of wood and cork, except furniture</t>
  </si>
  <si>
    <t>22. Manufacture of  paper products, printing and reproduction of media products</t>
  </si>
  <si>
    <t>23. Manufacture of coke and refined petroleum products</t>
  </si>
  <si>
    <t>24. Manufacture of chemical  products and basic pharmaceutical  products</t>
  </si>
  <si>
    <t>25. Manufacture of rubber and plastic products</t>
  </si>
  <si>
    <t xml:space="preserve">26. Manufacture of other non- metallic mineral products </t>
  </si>
  <si>
    <t>27. Manufacture of basic metals and fabricated metal products</t>
  </si>
  <si>
    <t>28. Manufacture of machinery and equipment i.e..</t>
  </si>
  <si>
    <t xml:space="preserve">29. Manufacture of furniture </t>
  </si>
  <si>
    <t>30. Other manufacturing, and repair and installation of machinery and equipment</t>
  </si>
  <si>
    <t>31. Electricity, gas, steam and air conditioning supply</t>
  </si>
  <si>
    <t>32. Water collection, treatment and supply</t>
  </si>
  <si>
    <t>33. Sewerage, waste, treatment and disposal activities</t>
  </si>
  <si>
    <t>34. Construction</t>
  </si>
  <si>
    <t>35. Wholesale and retail trade</t>
  </si>
  <si>
    <t>36. Transportation of goods and passengers including warehousing</t>
  </si>
  <si>
    <t>37. Postal and courier activities</t>
  </si>
  <si>
    <t>38. Accommodation, food and beverage service activities</t>
  </si>
  <si>
    <t xml:space="preserve">39. Programming and broadcasting activities and audio video productions </t>
  </si>
  <si>
    <t xml:space="preserve">40. Telecommunication </t>
  </si>
  <si>
    <t>41. IT programming consultancy and related activities</t>
  </si>
  <si>
    <t>42. Financial service activities and auxiliary financial services</t>
  </si>
  <si>
    <t>43. Insurance, reinsurance and pension funding</t>
  </si>
  <si>
    <t>44. Real estate activities, including ownership of dwelling</t>
  </si>
  <si>
    <t>45. Professional services</t>
  </si>
  <si>
    <t>46. Public administration and defense; compulsory social security</t>
  </si>
  <si>
    <t>47. Education</t>
  </si>
  <si>
    <t>48. Human health activities, residential care and social work activities</t>
  </si>
  <si>
    <t>49. Other personal service activities</t>
  </si>
  <si>
    <t>Equals Gross Value Added (GVA) at Basic Price</t>
  </si>
  <si>
    <t xml:space="preserve">Taxes less subsidies on products </t>
  </si>
  <si>
    <t>Equals Gross Domestic Product (GDP) at  Market Price</t>
  </si>
  <si>
    <t>Net primary income from rest of the world (d)</t>
  </si>
  <si>
    <t>Gross National Income at Market Price</t>
  </si>
  <si>
    <t>(a) Base year 2015</t>
  </si>
  <si>
    <r>
      <t xml:space="preserve">Source: </t>
    </r>
    <r>
      <rPr>
        <sz val="10"/>
        <rFont val="Times New Roman"/>
        <family val="1"/>
      </rPr>
      <t>Department of Census and Statistics</t>
    </r>
  </si>
  <si>
    <t>(d) Any difference with the BOP estimates is due to the time lag in compilation.</t>
  </si>
  <si>
    <t>TABLE 38</t>
  </si>
  <si>
    <t>Plantation</t>
  </si>
  <si>
    <t>Other (a)</t>
  </si>
  <si>
    <t>No. of</t>
  </si>
  <si>
    <t>Workers</t>
  </si>
  <si>
    <t>Man Days</t>
  </si>
  <si>
    <t>Strikes</t>
  </si>
  <si>
    <t>Involved</t>
  </si>
  <si>
    <t>Lost</t>
  </si>
  <si>
    <t>(a) Includes semi government institutions and other private institutions.</t>
  </si>
  <si>
    <r>
      <t xml:space="preserve">   Source: </t>
    </r>
    <r>
      <rPr>
        <sz val="10"/>
        <rFont val="Times New Roman"/>
        <family val="1"/>
      </rPr>
      <t>Department of Labour</t>
    </r>
  </si>
  <si>
    <t xml:space="preserve">                                                                                                                                                                                                                                                                                                                                                                                                                                                                                                                                                                                                                                                                                                                                                                                                                                                                                                                                                                                                                                                                                                                                                                                                                                                                                                                                                                                                                                                                                                                                                                                                                                                                                                                                                                                                                                                                                                                                                                                                                                                                                                                                                                                                                                                                                                                                                                                                                                                                                                                                                                                                                                                                                                                                                                                                                                                                                                                                                                                                                                                                                                                                                                                                                                                                                                                                                                                                                                                                                                                                                                                                                                                                                                                                                                                                                                                                                                                                                                                                                                                                                                                                                                                                                                                                                                                                                                                                                                                                                                                                                                                                                                                                                                                                                                                                                                                                                                                                                                                                                                                                                                                                                                                                                                                                                                                                                                                                                                                                                                                                                                                                                                                                                                                                                                                                                                                                                                                                                                                                                                                                                                                                                                                                                                                                                                                                                                                                                                                                                                                                                                                                                                                                                                                                                                                                                                                                                                                                                                                                                                                                                                                                                                                                                                                                                                                                                                                                                                                                                                                                                                                                                                                                                                                                                                                                                                                                                                                                                                                                                                                                                                                                                                                                                                                                                                                                                                                                                                                                                                                                                                                                                                                                                                                                                                                                                                                                                                                                                                                                                                                                                                                                                                                                                                                                                                                                                                                                                                                                                                                                                                                                                                                                                                                                                                                                                                                                                                                                                                                                </t>
  </si>
  <si>
    <t>TABLE 37</t>
  </si>
  <si>
    <t>Employees' Trust Fund</t>
  </si>
  <si>
    <t>Member</t>
  </si>
  <si>
    <t>Active</t>
  </si>
  <si>
    <t>Contributing</t>
  </si>
  <si>
    <t>Contributions</t>
  </si>
  <si>
    <t>Refunds</t>
  </si>
  <si>
    <t>Other Bene-</t>
  </si>
  <si>
    <t>Total Member</t>
  </si>
  <si>
    <t xml:space="preserve">Investments </t>
  </si>
  <si>
    <t>Accounts</t>
  </si>
  <si>
    <t>Employers</t>
  </si>
  <si>
    <t>Received</t>
  </si>
  <si>
    <t>Paid</t>
  </si>
  <si>
    <t>fits Paid</t>
  </si>
  <si>
    <t>Balances</t>
  </si>
  <si>
    <t>of the Fund</t>
  </si>
  <si>
    <t xml:space="preserve"> (Million) (a)</t>
  </si>
  <si>
    <t>(Number.)</t>
  </si>
  <si>
    <t xml:space="preserve"> (Rs. mn)</t>
  </si>
  <si>
    <t xml:space="preserve">2025 (a) </t>
  </si>
  <si>
    <t xml:space="preserve">      637,850 (b)</t>
  </si>
  <si>
    <r>
      <t>Source</t>
    </r>
    <r>
      <rPr>
        <sz val="10"/>
        <color indexed="8"/>
        <rFont val="Times New Roman"/>
        <family val="1"/>
      </rPr>
      <t>: Employees' Trust Fund Board</t>
    </r>
  </si>
  <si>
    <t>(b) Estimated</t>
  </si>
  <si>
    <t>TABLE 36</t>
  </si>
  <si>
    <t>Employees' Provident Fund</t>
  </si>
  <si>
    <t>Total Member 
Accounts (a) 
('000)</t>
  </si>
  <si>
    <t>Active 
Accounts (b)
 ('000)</t>
  </si>
  <si>
    <t>Employers 
(Number)</t>
  </si>
  <si>
    <t>Contributions  
(Rs. mn)</t>
  </si>
  <si>
    <t>Refunds  
(Rs. mn)</t>
  </si>
  <si>
    <t>Total Member 
Balances  
(Rs. mn)</t>
  </si>
  <si>
    <t>2024 (c)</t>
  </si>
  <si>
    <t>2025 (d)</t>
  </si>
  <si>
    <t>22,172*</t>
  </si>
  <si>
    <t>2,690*</t>
  </si>
  <si>
    <t>87,921*</t>
  </si>
  <si>
    <t>(a) Data have not been adjusted to take into account persons registered more than once.</t>
  </si>
  <si>
    <r>
      <t xml:space="preserve">Source: </t>
    </r>
    <r>
      <rPr>
        <sz val="10"/>
        <color indexed="8"/>
        <rFont val="Times New Roman"/>
        <family val="1"/>
      </rPr>
      <t>Central Bank of Sri Lanka</t>
    </r>
  </si>
  <si>
    <t>(b) Accounts in respect of which contributions were received for the current year.</t>
  </si>
  <si>
    <t>(c) Revised</t>
  </si>
  <si>
    <t>(d) Provisional</t>
  </si>
  <si>
    <t>* Data will be updated after the rate of interest is finalized and posted for 2025.</t>
  </si>
  <si>
    <t>TABLE 35</t>
  </si>
  <si>
    <t>Government Institutions (b)</t>
  </si>
  <si>
    <t xml:space="preserve">   Senior Level (c)</t>
  </si>
  <si>
    <t xml:space="preserve">   Tertiary Level (d)</t>
  </si>
  <si>
    <t xml:space="preserve">   Secondary level (e)</t>
  </si>
  <si>
    <t xml:space="preserve">   Primary Level (f)</t>
  </si>
  <si>
    <t xml:space="preserve">   Total</t>
  </si>
  <si>
    <t>Tri Forces</t>
  </si>
  <si>
    <t>State Owned Enterprises</t>
  </si>
  <si>
    <t>Total Public Sector</t>
  </si>
  <si>
    <t>Percentage</t>
  </si>
  <si>
    <r>
      <rPr>
        <i/>
        <sz val="10"/>
        <color indexed="8"/>
        <rFont val="Times New Roman"/>
        <family val="1"/>
      </rPr>
      <t>Source</t>
    </r>
    <r>
      <rPr>
        <sz val="10"/>
        <color indexed="8"/>
        <rFont val="Times New Roman"/>
        <family val="1"/>
      </rPr>
      <t>: Department of Management Services, Ministry of Finance, Planning  and  Economic Development</t>
    </r>
  </si>
  <si>
    <t>(b) Based on the definitions given in the Public Administration Circular No.06/2006 issued on 25th April 2006</t>
  </si>
  <si>
    <t>(c) Represents Executives/Senior Executives; Judicial/Law Officers and Medical Officers</t>
  </si>
  <si>
    <t>(d) Represents Field/Office based Officers; Supra/Special Class Management Assistants; Sri Lanka Principals' Service; Police Inspectors/Chief Inspectors</t>
  </si>
  <si>
    <t xml:space="preserve">         and similar posts in other Regulatory Services; Special Grades of Nurses/ PSM Services and Para-Medical Services; and Medical Practitioners</t>
  </si>
  <si>
    <t>(e) Represents Management Assistant (Technical and Non-Technical); Associate Officers; Sri Lanka Teachers' Service; Police Constables/ Sergeants/ Sergeant Major/</t>
  </si>
  <si>
    <t xml:space="preserve">        Sub-Inspectors and similar posts in other Regulatory Services; Supervisory Management Assistants; and Nurses/ PSM Services and Para-Medical Services </t>
  </si>
  <si>
    <t xml:space="preserve">        except the Special Grades of these services </t>
  </si>
  <si>
    <t>(f) Represents primary level un-skilled, semi-skilled and skilled employees</t>
  </si>
  <si>
    <t>TABLE 34</t>
  </si>
  <si>
    <r>
      <t>Labour Force Trends</t>
    </r>
    <r>
      <rPr>
        <b/>
        <vertAlign val="superscript"/>
        <sz val="12"/>
        <rFont val="Times New Roman"/>
        <family val="1"/>
      </rPr>
      <t xml:space="preserve"> </t>
    </r>
    <r>
      <rPr>
        <b/>
        <sz val="12"/>
        <rFont val="Times New Roman"/>
        <family val="1"/>
      </rPr>
      <t>(a)</t>
    </r>
  </si>
  <si>
    <t>Household Population, '000</t>
  </si>
  <si>
    <t>Labour Force, '000</t>
  </si>
  <si>
    <t xml:space="preserve">    Employed</t>
  </si>
  <si>
    <t xml:space="preserve">    Unemployed</t>
  </si>
  <si>
    <t>Labour Force Participation Rate, % of Household Population</t>
  </si>
  <si>
    <t xml:space="preserve">    Male</t>
  </si>
  <si>
    <t xml:space="preserve">    Female</t>
  </si>
  <si>
    <t>Employment Status, % of Employed Population</t>
  </si>
  <si>
    <t xml:space="preserve">    Public Sector Employees</t>
  </si>
  <si>
    <t xml:space="preserve">    Private Sector Employees</t>
  </si>
  <si>
    <t xml:space="preserve">    Employers</t>
  </si>
  <si>
    <t xml:space="preserve">    Own Account Workers</t>
  </si>
  <si>
    <t xml:space="preserve">    Contributing Family Workers</t>
  </si>
  <si>
    <t>Unemployment, % of Labour Force</t>
  </si>
  <si>
    <t>By Gender</t>
  </si>
  <si>
    <t>By Level of Education</t>
  </si>
  <si>
    <t>Grade 5 and below</t>
  </si>
  <si>
    <t>...</t>
  </si>
  <si>
    <t>Grade 6-10</t>
  </si>
  <si>
    <t xml:space="preserve">GCE(O/L) </t>
  </si>
  <si>
    <t>GCE(A/L) and above</t>
  </si>
  <si>
    <t>By Age Group</t>
  </si>
  <si>
    <t>15 - 19 years</t>
  </si>
  <si>
    <t>20 - 29 years</t>
  </si>
  <si>
    <t>30 - 39 years</t>
  </si>
  <si>
    <t>40 years and above</t>
  </si>
  <si>
    <t>Youth Unemployment (age 15-24 years)</t>
  </si>
  <si>
    <t>Overall Unemployment Rate</t>
  </si>
  <si>
    <t>(a) Household population aged 15 years and above</t>
  </si>
  <si>
    <t>(b) Based on the average of the four quarters</t>
  </si>
  <si>
    <t>TABLE 33</t>
  </si>
  <si>
    <t>Employment by Economic Activity (a)(b)</t>
  </si>
  <si>
    <t>'000 Persons</t>
  </si>
  <si>
    <t>2025 First Nine Months</t>
  </si>
  <si>
    <t>Mining and Quarrying</t>
  </si>
  <si>
    <t>Construction, Electricity, Gas, Steam and Air Conditioning  Supply, Water Supply, Sewerage, Waste Management and Remediation Activities</t>
  </si>
  <si>
    <t>Wholesale and Retail Trade, Repair of Motor vehicles and Motor Cycles</t>
  </si>
  <si>
    <t>Transport and Storage</t>
  </si>
  <si>
    <t>Accomodation and Food Services Activities</t>
  </si>
  <si>
    <t>Information and Communication</t>
  </si>
  <si>
    <t>Financial and Insurance Activities</t>
  </si>
  <si>
    <t>Professional, Scientific and Technical Activities</t>
  </si>
  <si>
    <t>Administrative and Support Service Activities</t>
  </si>
  <si>
    <t>Public Administration and Defence Compulsory  Social Security</t>
  </si>
  <si>
    <t>Education</t>
  </si>
  <si>
    <t>Human Health and Social Work Activities</t>
  </si>
  <si>
    <t>Other (c)</t>
  </si>
  <si>
    <t>Total employment</t>
  </si>
  <si>
    <t>Percentage of Labour Force</t>
  </si>
  <si>
    <r>
      <rPr>
        <i/>
        <sz val="10"/>
        <color indexed="8"/>
        <rFont val="Times New Roman"/>
        <family val="1"/>
      </rPr>
      <t>Source</t>
    </r>
    <r>
      <rPr>
        <sz val="10"/>
        <color indexed="8"/>
        <rFont val="Times New Roman"/>
        <family val="1"/>
      </rPr>
      <t>: Department of Census and Statistics</t>
    </r>
  </si>
  <si>
    <t xml:space="preserve">(b) Based on the International Standard Industrial Classification (ISIC) - Revision 4  </t>
  </si>
  <si>
    <t>(c) Includes activities of  households as employers; Real estate; Arts, entertainment and recreation; and  Extra territorial organizations and bodies</t>
  </si>
  <si>
    <t>TABLE 32</t>
  </si>
  <si>
    <t>Labour Force Participation Rate (a)(b)</t>
  </si>
  <si>
    <t>2025(c)</t>
  </si>
  <si>
    <t>10 - 14 Years</t>
  </si>
  <si>
    <t>15 - 19 Years</t>
  </si>
  <si>
    <t>20 - 24 Years</t>
  </si>
  <si>
    <t>25 - 29 Years</t>
  </si>
  <si>
    <t>30 - 39 Years</t>
  </si>
  <si>
    <t>40 Years &amp; above</t>
  </si>
  <si>
    <t>By Sector</t>
  </si>
  <si>
    <t>Urban</t>
  </si>
  <si>
    <t>Rural</t>
  </si>
  <si>
    <t xml:space="preserve">All </t>
  </si>
  <si>
    <t xml:space="preserve">(a) In July 2016, the Department of Census and Statistics published a re-weighted and revised labour force </t>
  </si>
  <si>
    <t>data series for 2011 onwards. Data cover the entire island and household population aged 15 years and above.</t>
  </si>
  <si>
    <t>(b) Labour force as a percentage of household population aged 15 years and above</t>
  </si>
  <si>
    <t>(c) Based on the average of four quarters</t>
  </si>
  <si>
    <t>TABLE 31</t>
  </si>
  <si>
    <t>2017 (a)</t>
  </si>
  <si>
    <t>2018 (b)</t>
  </si>
  <si>
    <t>2019 (b)</t>
  </si>
  <si>
    <t>2020 (b)</t>
  </si>
  <si>
    <t>2021 (b)</t>
  </si>
  <si>
    <t>2022 (b)</t>
  </si>
  <si>
    <t>Mid-Year Population, '000 (c)</t>
  </si>
  <si>
    <t xml:space="preserve">   0 - 14   Years</t>
  </si>
  <si>
    <t xml:space="preserve">   15 - 54  Years</t>
  </si>
  <si>
    <t xml:space="preserve">   55  Years and Over</t>
  </si>
  <si>
    <t xml:space="preserve">Growth of mid-year Population, % </t>
  </si>
  <si>
    <t xml:space="preserve">Crude Birth Rate, per 1,000 </t>
  </si>
  <si>
    <t xml:space="preserve">Crude Death Rate, per 1,000 </t>
  </si>
  <si>
    <t xml:space="preserve">Rate of Natural Increase, per 1,000 </t>
  </si>
  <si>
    <t xml:space="preserve">Net Migration Rate, per 1,000 </t>
  </si>
  <si>
    <t xml:space="preserve">Infant Mortality Rate per 1,000 Live Births </t>
  </si>
  <si>
    <t>Density of Population, Persons per Sq.Km.</t>
  </si>
  <si>
    <r>
      <rPr>
        <i/>
        <sz val="10"/>
        <color indexed="8"/>
        <rFont val="Times New Roman"/>
        <family val="1"/>
      </rPr>
      <t>Sources</t>
    </r>
    <r>
      <rPr>
        <sz val="10"/>
        <color indexed="8"/>
        <rFont val="Times New Roman"/>
        <family val="1"/>
      </rPr>
      <t xml:space="preserve">:  Registrar General's Department     </t>
    </r>
  </si>
  <si>
    <t xml:space="preserve">     Department of Census and Statistics</t>
  </si>
  <si>
    <t>(c) 2001 data are based on the Census of Population and Housing 2001; 2012–2024 on the Census of Population and Housing 2012; and 2025 on the Census of Population and Housing 2024.</t>
  </si>
  <si>
    <t>TABLE 11</t>
  </si>
  <si>
    <t>Income Components of Gross Domestic Product at Constant (2015) Prices (a)</t>
  </si>
  <si>
    <t xml:space="preserve"> Rs. mn</t>
  </si>
  <si>
    <t xml:space="preserve">1. Compensation of Employees </t>
  </si>
  <si>
    <t xml:space="preserve">2. Gross Operating Surplus </t>
  </si>
  <si>
    <t xml:space="preserve">2.1 Net Operating Surplus </t>
  </si>
  <si>
    <t xml:space="preserve">2.2 Consumption of Fixed Capital </t>
  </si>
  <si>
    <t xml:space="preserve">3. Gross Mixed Income </t>
  </si>
  <si>
    <t>3.1 Net Mixed Income</t>
  </si>
  <si>
    <t xml:space="preserve">3.2 Consumption of Fixed Capital </t>
  </si>
  <si>
    <t>4. Other taxes less subsidies on production</t>
  </si>
  <si>
    <t>5. Equals Gross Value Added (GVA) at Basic Price</t>
  </si>
  <si>
    <t>Taxes less subsidies on products</t>
  </si>
  <si>
    <t>6. Equals Gross Domestic Product (GDP) at Market Price</t>
  </si>
  <si>
    <t>TABLE 10</t>
  </si>
  <si>
    <t>Income Components of Gross Domestic Product at Current Market Prices (a)</t>
  </si>
  <si>
    <t>TABLE 9</t>
  </si>
  <si>
    <t>Composition of Private Consumption Expenditure at Current  Market Prices (a)</t>
  </si>
  <si>
    <t>1.   Food and non-alcoholic beverages</t>
  </si>
  <si>
    <t>2.   Alcoholic beverages, tobacco and narcotics</t>
  </si>
  <si>
    <t>3.   Clothing and footwear</t>
  </si>
  <si>
    <t>4.   Housing, water, electricity, gas and other fuels</t>
  </si>
  <si>
    <t>5.   Furnishings, household equipment and routine household maintenance</t>
  </si>
  <si>
    <t>6.   Health</t>
  </si>
  <si>
    <t>7.   Transport</t>
  </si>
  <si>
    <t>8.   Communication</t>
  </si>
  <si>
    <t>9.   Recreation and culture</t>
  </si>
  <si>
    <t>10. Education</t>
  </si>
  <si>
    <t>11. Restaurants and hotels</t>
  </si>
  <si>
    <t>12. Miscellaneous goods and services</t>
  </si>
  <si>
    <t>13. Direct purchases abroad by residents</t>
  </si>
  <si>
    <t>14. Less: Direct purchases in domestic market by non-residents</t>
  </si>
  <si>
    <t>Total Private Consumption Expenditure</t>
  </si>
  <si>
    <t>TABLE 8</t>
  </si>
  <si>
    <t>Gross Capital Formation at Current Market Prices (a)</t>
  </si>
  <si>
    <t>GROSS CAPITAL FORMATION</t>
  </si>
  <si>
    <t>1. Gross fixed capital formation by asset</t>
  </si>
  <si>
    <t>1.1 Construction</t>
  </si>
  <si>
    <t>1.2 Machinery and equipment and weapons systems</t>
  </si>
  <si>
    <t>1.3 Transport equipment</t>
  </si>
  <si>
    <t>1.4 Information and communication technology (ICT) equipment</t>
  </si>
  <si>
    <t>1.5 Cultivated biological resources</t>
  </si>
  <si>
    <t>1.6 Intellectual property products</t>
  </si>
  <si>
    <t>1.7 Costs of ownership transfer</t>
  </si>
  <si>
    <t>2. Change in inventories and acquisition less disposals of valuables</t>
  </si>
  <si>
    <t>2.1 Change in inventories</t>
  </si>
  <si>
    <t>2.2 Acquisitions less disposals of valuables</t>
  </si>
  <si>
    <t>TOTAL</t>
  </si>
  <si>
    <r>
      <t xml:space="preserve">Sources:  </t>
    </r>
    <r>
      <rPr>
        <sz val="10"/>
        <rFont val="Times New Roman"/>
        <family val="1"/>
      </rPr>
      <t>Department of Census and Statistics</t>
    </r>
  </si>
  <si>
    <t xml:space="preserve">        Central Bank of Sri Lanka</t>
  </si>
  <si>
    <t>TABLE 7</t>
  </si>
  <si>
    <t>Reconciliation of Key Aggregates at Current Market Prices (a)</t>
  </si>
  <si>
    <t xml:space="preserve">2023 (b) </t>
  </si>
  <si>
    <t>1. Gross Domestic Product at Market Price</t>
  </si>
  <si>
    <t xml:space="preserve"> Plus: Primary Income from rest of the world (d) </t>
  </si>
  <si>
    <t xml:space="preserve"> Less: Primary Income to rest of the world (d) </t>
  </si>
  <si>
    <t>2. Gross National Income at Market Price</t>
  </si>
  <si>
    <t xml:space="preserve"> Plus: Secondary Income from rest of the world (d) </t>
  </si>
  <si>
    <t xml:space="preserve"> Less: Secondary Income to rest of the world (d) </t>
  </si>
  <si>
    <t>3. Gross National Disposable Income</t>
  </si>
  <si>
    <t xml:space="preserve"> Less: Final Consumption</t>
  </si>
  <si>
    <t>4. National Savings</t>
  </si>
  <si>
    <t xml:space="preserve"> Plus: Deficit to Nation on Current Account (d)</t>
  </si>
  <si>
    <t xml:space="preserve">5. Gross Capital Formation </t>
  </si>
  <si>
    <r>
      <t xml:space="preserve">Sources: </t>
    </r>
    <r>
      <rPr>
        <sz val="10"/>
        <rFont val="Times New Roman"/>
        <family val="1"/>
      </rPr>
      <t>Department of Census and Statistics</t>
    </r>
  </si>
  <si>
    <t>TABLE 6</t>
  </si>
  <si>
    <t>Resources and their Utilisation at Constant (2015) Prices (a)</t>
  </si>
  <si>
    <t>A. Resources</t>
  </si>
  <si>
    <t>Gross Domestic Product at Market Price</t>
  </si>
  <si>
    <t>Import of Goods and Services</t>
  </si>
  <si>
    <t>B. Utilisation</t>
  </si>
  <si>
    <t>Consumption</t>
  </si>
  <si>
    <t>Gross Fixed Capital Formation</t>
  </si>
  <si>
    <t>Change in inventories and acquisition less disposals of valuables</t>
  </si>
  <si>
    <t>Export of Goods and Services</t>
  </si>
  <si>
    <t xml:space="preserve">       Central Bank of Sri Lanka</t>
  </si>
  <si>
    <t>TABLE 5</t>
  </si>
  <si>
    <t>Resources and their Utilisation at Current Market Prices (a)</t>
  </si>
  <si>
    <t>TABLE 4</t>
  </si>
  <si>
    <t>Provincial Gross Domestic Product by Industrial Origin (Current Market Prices) (a)</t>
  </si>
  <si>
    <t>Year/Province</t>
  </si>
  <si>
    <t>Western</t>
  </si>
  <si>
    <t>Central</t>
  </si>
  <si>
    <t>Southern</t>
  </si>
  <si>
    <t>Northern</t>
  </si>
  <si>
    <t>Eastern</t>
  </si>
  <si>
    <t>North Western</t>
  </si>
  <si>
    <t>North Central</t>
  </si>
  <si>
    <t>Uva</t>
  </si>
  <si>
    <t>Sabaragamuwa</t>
  </si>
  <si>
    <t>GDP (Rs. Mn)</t>
  </si>
  <si>
    <t>2018</t>
  </si>
  <si>
    <t>2023 (b)(c)</t>
  </si>
  <si>
    <t>GDP Shares (Percentage)</t>
  </si>
  <si>
    <t>11.7</t>
  </si>
  <si>
    <t>GDP by Sector (Rs. Mn)</t>
  </si>
  <si>
    <t>GDP (d)</t>
  </si>
  <si>
    <t>GDP(d)</t>
  </si>
  <si>
    <t>(a) 2018 data are based on GDP estimates of base year 2010. Data from 2019 onwards are based on GDP estimates of base year 2015 compiled by the Department of Census and Statistics.</t>
  </si>
  <si>
    <r>
      <rPr>
        <i/>
        <sz val="10"/>
        <color rgb="FF000000"/>
        <rFont val="Times New Roman"/>
        <family val="1"/>
      </rPr>
      <t>Source:</t>
    </r>
    <r>
      <rPr>
        <sz val="10"/>
        <color rgb="FF000000"/>
        <rFont val="Times New Roman"/>
        <family val="1"/>
      </rPr>
      <t xml:space="preserve"> Central Bank of Sri Lanka</t>
    </r>
  </si>
  <si>
    <t>(d) Since the tax and subsidies on product adjustment is not included, the addition of Agriculture, Industry and Services sectors will not be equal to GDP.</t>
  </si>
  <si>
    <t>TABLE 3</t>
  </si>
  <si>
    <t>Gross Value Added by Institutional Sector at Current Market Prices (a)</t>
  </si>
  <si>
    <t>Rs. Mn</t>
  </si>
  <si>
    <t>Non-Financial Corporations</t>
  </si>
  <si>
    <t>Financial Corporations</t>
  </si>
  <si>
    <t>General Government</t>
  </si>
  <si>
    <t>Households and Non-Profit Institutions Serving Households</t>
  </si>
  <si>
    <t>Gross Value Added at Basic Price</t>
  </si>
  <si>
    <t>TABLE 2</t>
  </si>
  <si>
    <t>Gross National Income by Industrial Origin at Constant (2015) Prices (a)</t>
  </si>
  <si>
    <t>Net primary income from rest of the world</t>
  </si>
  <si>
    <t xml:space="preserve">Performance of Selected State Owned Industrial Enterprises </t>
  </si>
  <si>
    <t>Average Retail Prices of Selected Food Items by Province (2019-2025)</t>
  </si>
  <si>
    <t>Average Daily Wages of Informal Private Sector by Province (2019 - 2025)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</si>
</sst>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1" formatCode="_(* #,##0_);_(* \(#,##0\);_(* &quot;-&quot;_);_(@_)"/>
    <numFmt numFmtId="43" formatCode="_(* #,##0.00_);_(* \(#,##0.00\);_(* &quot;-&quot;??_);_(@_)"/>
    <numFmt numFmtId="164" formatCode="[$-409]mmm\-yy;@"/>
    <numFmt numFmtId="165" formatCode="0.0"/>
    <numFmt numFmtId="166" formatCode="#,##0.00\ ;\-#,##0.00\ ;&quot; -&quot;#\ ;@\ "/>
    <numFmt numFmtId="167" formatCode="#,##0\ ;\-#,##0\ ;&quot; -&quot;#\ ;@\ "/>
    <numFmt numFmtId="168" formatCode="_(* #,##0_);_(* \(#,##0\);_(* &quot;-&quot;??_);_(@_)"/>
    <numFmt numFmtId="169" formatCode="#,##0.0"/>
    <numFmt numFmtId="170" formatCode="mmm\ dd"/>
    <numFmt numFmtId="171" formatCode="mm/yy"/>
    <numFmt numFmtId="172" formatCode="0.00000"/>
    <numFmt numFmtId="173" formatCode="#,##0.000"/>
    <numFmt numFmtId="174" formatCode="_-* #,##0.00_-;\-* #,##0.00_-;_-* &quot;-&quot;??_-;_-@_-"/>
    <numFmt numFmtId="175" formatCode="#,##0.0000"/>
    <numFmt numFmtId="176" formatCode="_(* #,##0.0_);_(* \(#,##0.0\);_(* &quot;-&quot;??_);_(@_)"/>
    <numFmt numFmtId="177" formatCode="#,##0.00000"/>
    <numFmt numFmtId="178" formatCode="_-* #,##0_-;\-* #,##0_-;_-* \-??_-;_-@_-"/>
    <numFmt numFmtId="179" formatCode="_-* #,##0_-;\-* #,##0_-;_-* &quot;-&quot;_-;_-@_-"/>
    <numFmt numFmtId="180" formatCode="_(* #,##0.00_);_(* \(#,##0.00\);_(* \-??_);_(@_)"/>
    <numFmt numFmtId="181" formatCode="_(* #,##0_);_(* \(#,##0\);_(* \-??_);_(@_)"/>
    <numFmt numFmtId="182" formatCode="0."/>
    <numFmt numFmtId="183" formatCode="_-* #,##0.0_-;\-* #,##0.0_-;_-* &quot;-&quot;?_-;_-@_-"/>
    <numFmt numFmtId="184" formatCode="_-* #,##0.00_-;\-* #,##0.00_-;_-* \-??_-;_-@_-"/>
    <numFmt numFmtId="185" formatCode="_-* #,##0.0_-;\-* #,##0.0_-;_-* \-??_-;_-@_-"/>
    <numFmt numFmtId="186" formatCode="_-* #,##0.000_-;\-* #,##0.000_-;_-* &quot;-&quot;??_-;_-@_-"/>
    <numFmt numFmtId="187" formatCode="_-* #,##0.0_-;\-* #,##0.0_-;_-* &quot;-&quot;??_-;_-@_-"/>
    <numFmt numFmtId="188" formatCode="#,##0&quot;  &quot;"/>
    <numFmt numFmtId="189" formatCode="0.0%"/>
    <numFmt numFmtId="190" formatCode="#,##0_ ;\-#,##0\ "/>
    <numFmt numFmtId="191" formatCode="#,##0.0;\-#,##0.0"/>
    <numFmt numFmtId="192" formatCode="#,##0.00&quot;  &quot;"/>
    <numFmt numFmtId="193" formatCode="#,##0.00&quot;   &quot;"/>
    <numFmt numFmtId="194" formatCode="#,##0&quot;   &quot;"/>
    <numFmt numFmtId="195" formatCode="_-* #,##0_-;\-* #,##0_-;_-* &quot;-&quot;??_-;_-@_-"/>
    <numFmt numFmtId="196" formatCode="_(* #,##0.000_);_(* \(#,##0.000\);_(* \-??_);_(@_)"/>
    <numFmt numFmtId="197" formatCode="#,##0.0\ ;\-#,##0.0\ ;&quot; -&quot;#.0\ ;@\ "/>
  </numFmts>
  <fonts count="54" x14ac:knownFonts="1">
    <font>
      <sz val="11"/>
      <color theme="1"/>
      <name val="Aptos Narrow"/>
      <family val="2"/>
      <scheme val="minor"/>
    </font>
    <font>
      <sz val="11"/>
      <color theme="1"/>
      <name val="Aptos Narrow"/>
      <family val="2"/>
      <scheme val="minor"/>
    </font>
    <font>
      <u/>
      <sz val="11"/>
      <color theme="10"/>
      <name val="Aptos Narrow"/>
      <family val="2"/>
      <scheme val="minor"/>
    </font>
    <font>
      <b/>
      <sz val="12"/>
      <name val="Times New Roman"/>
      <family val="1"/>
    </font>
    <font>
      <sz val="12"/>
      <name val="Times New Roman"/>
      <family val="1"/>
    </font>
    <font>
      <b/>
      <sz val="16"/>
      <name val="Times New Roman"/>
      <family val="1"/>
    </font>
    <font>
      <b/>
      <sz val="14"/>
      <name val="Times New Roman"/>
      <family val="1"/>
    </font>
    <font>
      <u/>
      <sz val="11"/>
      <name val="Times New Roman"/>
      <family val="1"/>
    </font>
    <font>
      <sz val="10"/>
      <name val="Arial"/>
      <family val="2"/>
    </font>
    <font>
      <b/>
      <sz val="12"/>
      <color theme="1"/>
      <name val="Times New Roman"/>
      <family val="1"/>
    </font>
    <font>
      <sz val="12"/>
      <color theme="1"/>
      <name val="Times New Roman"/>
      <family val="1"/>
    </font>
    <font>
      <sz val="12"/>
      <color rgb="FFFF0000"/>
      <name val="Times New Roman"/>
      <family val="1"/>
    </font>
    <font>
      <sz val="10"/>
      <name val="Times New Roman"/>
      <family val="1"/>
    </font>
    <font>
      <sz val="10"/>
      <color theme="1"/>
      <name val="Times New Roman"/>
      <family val="1"/>
    </font>
    <font>
      <b/>
      <sz val="10"/>
      <name val="Times New Roman"/>
      <family val="1"/>
    </font>
    <font>
      <i/>
      <sz val="10"/>
      <name val="Times New Roman"/>
      <family val="1"/>
    </font>
    <font>
      <sz val="10"/>
      <color rgb="FFFF0000"/>
      <name val="Times New Roman"/>
      <family val="1"/>
    </font>
    <font>
      <sz val="10"/>
      <color rgb="FF000000"/>
      <name val="Times New Roman"/>
      <family val="1"/>
    </font>
    <font>
      <sz val="11"/>
      <color theme="1"/>
      <name val="Times New Roman"/>
      <family val="1"/>
    </font>
    <font>
      <sz val="9"/>
      <name val="Times New Roman"/>
      <family val="1"/>
    </font>
    <font>
      <sz val="9"/>
      <color theme="1"/>
      <name val="Times New Roman"/>
      <family val="1"/>
    </font>
    <font>
      <b/>
      <sz val="10"/>
      <color theme="1"/>
      <name val="Times New Roman"/>
      <family val="1"/>
    </font>
    <font>
      <i/>
      <sz val="10"/>
      <color indexed="8"/>
      <name val="Times New Roman"/>
      <family val="1"/>
    </font>
    <font>
      <sz val="10"/>
      <color indexed="8"/>
      <name val="Times New Roman"/>
      <family val="1"/>
    </font>
    <font>
      <i/>
      <sz val="9"/>
      <color theme="1"/>
      <name val="Times New Roman"/>
      <family val="1"/>
    </font>
    <font>
      <sz val="9"/>
      <color indexed="8"/>
      <name val="Times New Roman"/>
      <family val="1"/>
    </font>
    <font>
      <i/>
      <sz val="10"/>
      <color theme="1"/>
      <name val="Times New Roman"/>
      <family val="1"/>
    </font>
    <font>
      <sz val="8"/>
      <name val="Times New Roman"/>
      <family val="1"/>
    </font>
    <font>
      <b/>
      <sz val="11"/>
      <color theme="1"/>
      <name val="Times New Roman"/>
      <family val="1"/>
    </font>
    <font>
      <b/>
      <sz val="11"/>
      <name val="Times New Roman"/>
      <family val="1"/>
    </font>
    <font>
      <i/>
      <sz val="9"/>
      <name val="Times New Roman"/>
      <family val="1"/>
    </font>
    <font>
      <sz val="10"/>
      <name val="Arial"/>
      <family val="2"/>
    </font>
    <font>
      <b/>
      <u/>
      <sz val="11"/>
      <color rgb="FFFF0000"/>
      <name val="Times New Roman"/>
      <family val="1"/>
    </font>
    <font>
      <sz val="12"/>
      <name val="Arial"/>
      <family val="2"/>
    </font>
    <font>
      <b/>
      <u/>
      <sz val="12"/>
      <color rgb="FFFF0000"/>
      <name val="Times New Roman"/>
      <family val="1"/>
    </font>
    <font>
      <sz val="10"/>
      <color theme="1"/>
      <name val="Arial"/>
      <family val="2"/>
    </font>
    <font>
      <b/>
      <sz val="12"/>
      <color indexed="8"/>
      <name val="Times New Roman"/>
      <family val="1"/>
    </font>
    <font>
      <sz val="8"/>
      <name val="Arial"/>
      <family val="2"/>
    </font>
    <font>
      <sz val="12"/>
      <color rgb="FF212529"/>
      <name val="Segoe UI"/>
      <family val="2"/>
    </font>
    <font>
      <b/>
      <sz val="12"/>
      <color rgb="FF212529"/>
      <name val="Segoe UI"/>
      <family val="2"/>
    </font>
    <font>
      <sz val="11"/>
      <color indexed="8"/>
      <name val="Calibri"/>
      <family val="2"/>
    </font>
    <font>
      <sz val="12"/>
      <color indexed="8"/>
      <name val="Times New Roman"/>
      <family val="1"/>
    </font>
    <font>
      <sz val="11"/>
      <color indexed="8"/>
      <name val="Times New Roman"/>
      <family val="1"/>
    </font>
    <font>
      <sz val="11"/>
      <name val="Times New Roman"/>
      <family val="1"/>
    </font>
    <font>
      <i/>
      <sz val="11"/>
      <name val="Times New Roman"/>
      <family val="1"/>
    </font>
    <font>
      <vertAlign val="superscript"/>
      <sz val="10"/>
      <name val="Times New Roman"/>
      <family val="1"/>
    </font>
    <font>
      <vertAlign val="superscript"/>
      <sz val="10"/>
      <color indexed="8"/>
      <name val="Times New Roman"/>
      <family val="1"/>
    </font>
    <font>
      <strike/>
      <sz val="12"/>
      <color theme="1"/>
      <name val="Times New Roman"/>
      <family val="1"/>
    </font>
    <font>
      <sz val="12"/>
      <color theme="1"/>
      <name val="Arial"/>
      <family val="2"/>
    </font>
    <font>
      <sz val="12"/>
      <color theme="1"/>
      <name val="Maiandra GD"/>
      <family val="2"/>
    </font>
    <font>
      <sz val="10"/>
      <name val="Iskoola Pota"/>
      <family val="2"/>
    </font>
    <font>
      <b/>
      <vertAlign val="superscript"/>
      <sz val="12"/>
      <name val="Times New Roman"/>
      <family val="1"/>
    </font>
    <font>
      <b/>
      <sz val="10"/>
      <color rgb="FF000000"/>
      <name val="Times New Roman"/>
      <family val="1"/>
    </font>
    <font>
      <i/>
      <sz val="10"/>
      <color rgb="FF000000"/>
      <name val="Times New Roman"/>
      <family val="1"/>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F"/>
        <bgColor indexed="64"/>
      </patternFill>
    </fill>
    <fill>
      <patternFill patternType="solid">
        <fgColor indexed="9"/>
        <bgColor indexed="26"/>
      </patternFill>
    </fill>
  </fills>
  <borders count="232">
    <border>
      <left/>
      <right/>
      <top/>
      <bottom/>
      <diagonal/>
    </border>
    <border>
      <left/>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thin">
        <color auto="1"/>
      </left>
      <right style="thin">
        <color auto="1"/>
      </right>
      <top/>
      <bottom/>
      <diagonal/>
    </border>
    <border>
      <left style="thin">
        <color indexed="64"/>
      </left>
      <right/>
      <top/>
      <bottom/>
      <diagonal/>
    </border>
    <border>
      <left style="medium">
        <color indexed="64"/>
      </left>
      <right style="thin">
        <color indexed="64"/>
      </right>
      <top/>
      <bottom style="medium">
        <color indexed="64"/>
      </bottom>
      <diagonal/>
    </border>
    <border>
      <left style="thin">
        <color auto="1"/>
      </left>
      <right style="thin">
        <color auto="1"/>
      </right>
      <top/>
      <bottom style="medium">
        <color indexed="64"/>
      </bottom>
      <diagonal/>
    </border>
    <border>
      <left style="thin">
        <color indexed="64"/>
      </left>
      <right/>
      <top/>
      <bottom style="medium">
        <color indexed="64"/>
      </bottom>
      <diagonal/>
    </border>
    <border>
      <left/>
      <right style="hair">
        <color indexed="8"/>
      </right>
      <top style="medium">
        <color indexed="64"/>
      </top>
      <bottom/>
      <diagonal/>
    </border>
    <border>
      <left style="hair">
        <color indexed="8"/>
      </left>
      <right style="hair">
        <color indexed="8"/>
      </right>
      <top style="medium">
        <color indexed="64"/>
      </top>
      <bottom/>
      <diagonal/>
    </border>
    <border>
      <left style="hair">
        <color indexed="8"/>
      </left>
      <right style="medium">
        <color indexed="8"/>
      </right>
      <top style="medium">
        <color indexed="64"/>
      </top>
      <bottom/>
      <diagonal/>
    </border>
    <border>
      <left style="medium">
        <color indexed="8"/>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hair">
        <color indexed="8"/>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hair">
        <color indexed="8"/>
      </left>
      <right style="medium">
        <color indexed="8"/>
      </right>
      <top style="hair">
        <color indexed="8"/>
      </top>
      <bottom style="medium">
        <color indexed="8"/>
      </bottom>
      <diagonal/>
    </border>
    <border>
      <left style="medium">
        <color indexed="8"/>
      </left>
      <right style="thin">
        <color theme="1"/>
      </right>
      <top style="thin">
        <color indexed="64"/>
      </top>
      <bottom style="medium">
        <color theme="1"/>
      </bottom>
      <diagonal/>
    </border>
    <border>
      <left style="thin">
        <color theme="1"/>
      </left>
      <right style="thin">
        <color theme="1"/>
      </right>
      <top style="thin">
        <color indexed="64"/>
      </top>
      <bottom style="medium">
        <color theme="1"/>
      </bottom>
      <diagonal/>
    </border>
    <border>
      <left/>
      <right style="thin">
        <color theme="1"/>
      </right>
      <top style="thin">
        <color indexed="64"/>
      </top>
      <bottom style="medium">
        <color theme="1"/>
      </bottom>
      <diagonal/>
    </border>
    <border>
      <left style="thin">
        <color indexed="64"/>
      </left>
      <right style="medium">
        <color indexed="64"/>
      </right>
      <top style="thin">
        <color indexed="64"/>
      </top>
      <bottom/>
      <diagonal/>
    </border>
    <border>
      <left style="thin">
        <color theme="1"/>
      </left>
      <right style="thin">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8"/>
      </right>
      <top/>
      <bottom/>
      <diagonal/>
    </border>
    <border>
      <left style="medium">
        <color indexed="8"/>
      </left>
      <right style="thin">
        <color theme="1"/>
      </right>
      <top style="medium">
        <color theme="1"/>
      </top>
      <bottom/>
      <diagonal/>
    </border>
    <border>
      <left/>
      <right style="thin">
        <color theme="1"/>
      </right>
      <top style="medium">
        <color theme="1"/>
      </top>
      <bottom/>
      <diagonal/>
    </border>
    <border>
      <left style="thin">
        <color indexed="64"/>
      </left>
      <right style="medium">
        <color indexed="64"/>
      </right>
      <top style="medium">
        <color indexed="64"/>
      </top>
      <bottom/>
      <diagonal/>
    </border>
    <border>
      <left style="thin">
        <color theme="1"/>
      </left>
      <right style="thin">
        <color indexed="64"/>
      </right>
      <top style="medium">
        <color indexed="64"/>
      </top>
      <bottom/>
      <diagonal/>
    </border>
    <border>
      <left style="medium">
        <color indexed="8"/>
      </left>
      <right style="thin">
        <color theme="1"/>
      </right>
      <top/>
      <bottom/>
      <diagonal/>
    </border>
    <border>
      <left/>
      <right style="thin">
        <color theme="1"/>
      </right>
      <top/>
      <bottom/>
      <diagonal/>
    </border>
    <border>
      <left style="thin">
        <color auto="1"/>
      </left>
      <right style="medium">
        <color indexed="64"/>
      </right>
      <top/>
      <bottom/>
      <diagonal/>
    </border>
    <border>
      <left style="thin">
        <color theme="1"/>
      </left>
      <right style="thin">
        <color indexed="64"/>
      </right>
      <top/>
      <bottom/>
      <diagonal/>
    </border>
    <border>
      <left/>
      <right style="medium">
        <color indexed="8"/>
      </right>
      <top/>
      <bottom style="medium">
        <color indexed="64"/>
      </bottom>
      <diagonal/>
    </border>
    <border>
      <left style="medium">
        <color indexed="8"/>
      </left>
      <right style="thin">
        <color theme="1"/>
      </right>
      <top/>
      <bottom style="medium">
        <color indexed="64"/>
      </bottom>
      <diagonal/>
    </border>
    <border>
      <left/>
      <right style="thin">
        <color theme="1"/>
      </right>
      <top/>
      <bottom style="medium">
        <color indexed="64"/>
      </bottom>
      <diagonal/>
    </border>
    <border>
      <left style="thin">
        <color indexed="64"/>
      </left>
      <right style="medium">
        <color indexed="64"/>
      </right>
      <top/>
      <bottom style="medium">
        <color indexed="64"/>
      </bottom>
      <diagonal/>
    </border>
    <border>
      <left style="thin">
        <color theme="1"/>
      </left>
      <right style="thin">
        <color indexed="64"/>
      </right>
      <top/>
      <bottom style="medium">
        <color indexed="64"/>
      </bottom>
      <diagonal/>
    </border>
    <border>
      <left/>
      <right style="thin">
        <color indexed="64"/>
      </right>
      <top/>
      <bottom style="medium">
        <color indexed="64"/>
      </bottom>
      <diagonal/>
    </border>
    <border>
      <left/>
      <right style="hair">
        <color indexed="8"/>
      </right>
      <top style="medium">
        <color indexed="64"/>
      </top>
      <bottom style="hair">
        <color indexed="8"/>
      </bottom>
      <diagonal/>
    </border>
    <border>
      <left style="hair">
        <color indexed="8"/>
      </left>
      <right style="hair">
        <color indexed="8"/>
      </right>
      <top style="medium">
        <color indexed="64"/>
      </top>
      <bottom style="hair">
        <color indexed="8"/>
      </bottom>
      <diagonal/>
    </border>
    <border>
      <left style="hair">
        <color indexed="8"/>
      </left>
      <right style="medium">
        <color indexed="64"/>
      </right>
      <top style="medium">
        <color indexed="64"/>
      </top>
      <bottom style="hair">
        <color indexed="8"/>
      </bottom>
      <diagonal/>
    </border>
    <border>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style="medium">
        <color indexed="64"/>
      </right>
      <top style="hair">
        <color indexed="8"/>
      </top>
      <bottom style="medium">
        <color indexed="64"/>
      </bottom>
      <diagonal/>
    </border>
    <border>
      <left/>
      <right/>
      <top style="medium">
        <color indexed="64"/>
      </top>
      <bottom style="hair">
        <color indexed="8"/>
      </bottom>
      <diagonal/>
    </border>
    <border>
      <left/>
      <right style="medium">
        <color indexed="8"/>
      </right>
      <top style="medium">
        <color indexed="64"/>
      </top>
      <bottom style="hair">
        <color indexed="8"/>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thin">
        <color indexed="64"/>
      </left>
      <right/>
      <top style="medium">
        <color indexed="64"/>
      </top>
      <bottom style="thin">
        <color indexed="8"/>
      </bottom>
      <diagonal/>
    </border>
    <border>
      <left/>
      <right style="thin">
        <color indexed="64"/>
      </right>
      <top style="medium">
        <color indexed="64"/>
      </top>
      <bottom style="thin">
        <color indexed="8"/>
      </bottom>
      <diagonal/>
    </border>
    <border>
      <left style="medium">
        <color indexed="64"/>
      </left>
      <right/>
      <top style="medium">
        <color indexed="64"/>
      </top>
      <bottom style="thin">
        <color indexed="8"/>
      </bottom>
      <diagonal/>
    </border>
    <border>
      <left/>
      <right style="medium">
        <color indexed="64"/>
      </right>
      <top style="medium">
        <color indexed="64"/>
      </top>
      <bottom style="thin">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style="thin">
        <color indexed="8"/>
      </top>
      <bottom style="medium">
        <color indexed="8"/>
      </bottom>
      <diagonal/>
    </border>
    <border>
      <left style="thin">
        <color indexed="8"/>
      </left>
      <right/>
      <top style="thin">
        <color indexed="8"/>
      </top>
      <bottom style="medium">
        <color indexed="8"/>
      </bottom>
      <diagonal/>
    </border>
    <border>
      <left style="thin">
        <color indexed="64"/>
      </left>
      <right style="thin">
        <color indexed="8"/>
      </right>
      <top style="thin">
        <color indexed="8"/>
      </top>
      <bottom style="medium">
        <color indexed="8"/>
      </bottom>
      <diagonal/>
    </border>
    <border>
      <left style="thin">
        <color indexed="8"/>
      </left>
      <right style="thin">
        <color indexed="64"/>
      </right>
      <top style="thin">
        <color indexed="8"/>
      </top>
      <bottom style="medium">
        <color indexed="8"/>
      </bottom>
      <diagonal/>
    </border>
    <border>
      <left/>
      <right style="hair">
        <color indexed="8"/>
      </right>
      <top style="thin">
        <color indexed="8"/>
      </top>
      <bottom style="medium">
        <color indexed="8"/>
      </bottom>
      <diagonal/>
    </border>
    <border>
      <left style="medium">
        <color indexed="64"/>
      </left>
      <right/>
      <top style="thin">
        <color indexed="8"/>
      </top>
      <bottom style="medium">
        <color indexed="8"/>
      </bottom>
      <diagonal/>
    </border>
    <border>
      <left style="thin">
        <color indexed="8"/>
      </left>
      <right style="medium">
        <color indexed="64"/>
      </right>
      <top style="thin">
        <color indexed="8"/>
      </top>
      <bottom style="medium">
        <color indexed="8"/>
      </bottom>
      <diagonal/>
    </border>
    <border>
      <left style="medium">
        <color indexed="64"/>
      </left>
      <right style="thin">
        <color indexed="8"/>
      </right>
      <top style="thin">
        <color indexed="8"/>
      </top>
      <bottom style="medium">
        <color indexed="8"/>
      </bottom>
      <diagonal/>
    </border>
    <border>
      <left/>
      <right style="medium">
        <color indexed="64"/>
      </right>
      <top style="thin">
        <color indexed="8"/>
      </top>
      <bottom style="medium">
        <color indexed="8"/>
      </bottom>
      <diagonal/>
    </border>
    <border>
      <left style="medium">
        <color indexed="64"/>
      </left>
      <right style="thin">
        <color indexed="64"/>
      </right>
      <top style="thin">
        <color indexed="8"/>
      </top>
      <bottom style="medium">
        <color indexed="8"/>
      </bottom>
      <diagonal/>
    </border>
    <border>
      <left/>
      <right/>
      <top style="thin">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medium">
        <color indexed="8"/>
      </left>
      <right style="thin">
        <color indexed="8"/>
      </right>
      <top/>
      <bottom/>
      <diagonal/>
    </border>
    <border>
      <left style="thin">
        <color indexed="8"/>
      </left>
      <right style="thin">
        <color indexed="8"/>
      </right>
      <top/>
      <bottom/>
      <diagonal/>
    </border>
    <border>
      <left style="thin">
        <color indexed="8"/>
      </left>
      <right/>
      <top/>
      <bottom/>
      <diagonal/>
    </border>
    <border>
      <left style="medium">
        <color indexed="8"/>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top/>
      <bottom style="medium">
        <color indexed="64"/>
      </bottom>
      <diagonal/>
    </border>
    <border>
      <left/>
      <right style="medium">
        <color indexed="8"/>
      </right>
      <top style="medium">
        <color indexed="64"/>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right/>
      <top style="medium">
        <color indexed="8"/>
      </top>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medium">
        <color indexed="64"/>
      </left>
      <right/>
      <top/>
      <bottom/>
      <diagonal/>
    </border>
    <border>
      <left style="thin">
        <color indexed="8"/>
      </left>
      <right style="medium">
        <color indexed="8"/>
      </right>
      <top style="medium">
        <color indexed="8"/>
      </top>
      <bottom/>
      <diagonal/>
    </border>
    <border>
      <left style="thin">
        <color indexed="8"/>
      </left>
      <right style="medium">
        <color indexed="8"/>
      </right>
      <top/>
      <bottom/>
      <diagonal/>
    </border>
    <border>
      <left style="medium">
        <color indexed="8"/>
      </left>
      <right/>
      <top style="medium">
        <color indexed="8"/>
      </top>
      <bottom/>
      <diagonal/>
    </border>
    <border>
      <left/>
      <right style="thin">
        <color indexed="8"/>
      </right>
      <top style="medium">
        <color indexed="8"/>
      </top>
      <bottom/>
      <diagonal/>
    </border>
    <border>
      <left style="medium">
        <color indexed="8"/>
      </left>
      <right/>
      <top/>
      <bottom style="thin">
        <color indexed="8"/>
      </bottom>
      <diagonal/>
    </border>
    <border>
      <left/>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medium">
        <color indexed="8"/>
      </left>
      <right/>
      <top/>
      <bottom/>
      <diagonal/>
    </border>
    <border>
      <left style="thin">
        <color indexed="8"/>
      </left>
      <right/>
      <top style="thin">
        <color indexed="8"/>
      </top>
      <bottom style="medium">
        <color indexed="64"/>
      </bottom>
      <diagonal/>
    </border>
    <border>
      <left style="thin">
        <color indexed="8"/>
      </left>
      <right style="thin">
        <color indexed="8"/>
      </right>
      <top style="medium">
        <color indexed="64"/>
      </top>
      <bottom/>
      <diagonal/>
    </border>
    <border>
      <left style="thin">
        <color indexed="8"/>
      </left>
      <right style="thin">
        <color indexed="64"/>
      </right>
      <top/>
      <bottom/>
      <diagonal/>
    </border>
    <border>
      <left/>
      <right style="thin">
        <color auto="1"/>
      </right>
      <top/>
      <bottom/>
      <diagonal/>
    </border>
    <border>
      <left/>
      <right style="medium">
        <color indexed="64"/>
      </right>
      <top/>
      <bottom style="medium">
        <color indexed="8"/>
      </bottom>
      <diagonal/>
    </border>
    <border>
      <left/>
      <right style="thin">
        <color indexed="8"/>
      </right>
      <top/>
      <bottom/>
      <diagonal/>
    </border>
    <border>
      <left style="thin">
        <color indexed="8"/>
      </left>
      <right style="thin">
        <color indexed="8"/>
      </right>
      <top/>
      <bottom/>
      <diagonal/>
    </border>
    <border>
      <left style="thin">
        <color indexed="64"/>
      </left>
      <right style="thin">
        <color indexed="8"/>
      </right>
      <top/>
      <bottom/>
      <diagonal/>
    </border>
    <border>
      <left style="thin">
        <color indexed="8"/>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hair">
        <color indexed="8"/>
      </bottom>
      <diagonal/>
    </border>
    <border>
      <left style="medium">
        <color indexed="64"/>
      </left>
      <right style="medium">
        <color indexed="64"/>
      </right>
      <top style="hair">
        <color indexed="8"/>
      </top>
      <bottom style="hair">
        <color indexed="8"/>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hair">
        <color indexed="8"/>
      </top>
      <bottom style="medium">
        <color indexed="64"/>
      </bottom>
      <diagonal/>
    </border>
    <border>
      <left style="thin">
        <color auto="1"/>
      </left>
      <right style="medium">
        <color indexed="64"/>
      </right>
      <top/>
      <bottom/>
      <diagonal/>
    </border>
    <border>
      <left style="thin">
        <color indexed="64"/>
      </left>
      <right/>
      <top/>
      <bottom/>
      <diagonal/>
    </border>
    <border>
      <left style="thin">
        <color auto="1"/>
      </left>
      <right style="thin">
        <color auto="1"/>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8"/>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8"/>
      </left>
      <right/>
      <top style="thin">
        <color indexed="8"/>
      </top>
      <bottom/>
      <diagonal/>
    </border>
    <border>
      <left style="thin">
        <color indexed="8"/>
      </left>
      <right style="thin">
        <color indexed="64"/>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bottom/>
      <diagonal/>
    </border>
    <border>
      <left style="thin">
        <color indexed="8"/>
      </left>
      <right style="thin">
        <color indexed="64"/>
      </right>
      <top/>
      <bottom/>
      <diagonal/>
    </border>
    <border>
      <left style="thin">
        <color indexed="8"/>
      </left>
      <right style="thin">
        <color indexed="8"/>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right style="thin">
        <color indexed="8"/>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diagonal/>
    </border>
    <border>
      <left style="thin">
        <color indexed="8"/>
      </left>
      <right style="thin">
        <color indexed="8"/>
      </right>
      <top/>
      <bottom style="thin">
        <color indexed="8"/>
      </bottom>
      <diagonal/>
    </border>
    <border>
      <left style="thin">
        <color indexed="8"/>
      </left>
      <right style="thin">
        <color indexed="8"/>
      </right>
      <top/>
      <bottom style="thin">
        <color indexed="64"/>
      </bottom>
      <diagonal/>
    </border>
    <border>
      <left/>
      <right style="thin">
        <color indexed="8"/>
      </right>
      <top style="thin">
        <color indexed="8"/>
      </top>
      <bottom/>
      <diagonal/>
    </border>
    <border>
      <left/>
      <right/>
      <top style="thin">
        <color indexed="8"/>
      </top>
      <bottom/>
      <diagonal/>
    </border>
    <border>
      <left/>
      <right style="thin">
        <color indexed="64"/>
      </right>
      <top style="thin">
        <color indexed="8"/>
      </top>
      <bottom/>
      <diagonal/>
    </border>
    <border>
      <left style="thin">
        <color indexed="8"/>
      </left>
      <right style="thin">
        <color indexed="64"/>
      </right>
      <top/>
      <bottom style="thin">
        <color indexed="8"/>
      </bottom>
      <diagonal/>
    </border>
    <border>
      <left style="thin">
        <color theme="1"/>
      </left>
      <right style="thin">
        <color theme="1"/>
      </right>
      <top/>
      <bottom/>
      <diagonal/>
    </border>
    <border>
      <left style="thin">
        <color indexed="64"/>
      </left>
      <right style="thin">
        <color theme="1"/>
      </right>
      <top/>
      <bottom style="thin">
        <color indexed="64"/>
      </bottom>
      <diagonal/>
    </border>
    <border>
      <left style="thin">
        <color theme="1"/>
      </left>
      <right style="thin">
        <color theme="1"/>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indexed="64"/>
      </left>
      <right/>
      <top/>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64"/>
      </right>
      <top style="thin">
        <color indexed="8"/>
      </top>
      <bottom/>
      <diagonal/>
    </border>
    <border>
      <left style="thin">
        <color rgb="FFDEE2E6"/>
      </left>
      <right/>
      <top style="thin">
        <color rgb="FFDEE2E6"/>
      </top>
      <bottom style="thin">
        <color rgb="FFDEE2E6"/>
      </bottom>
      <diagonal/>
    </border>
    <border>
      <left/>
      <right style="thin">
        <color rgb="FFDEE2E6"/>
      </right>
      <top style="thin">
        <color rgb="FFDEE2E6"/>
      </top>
      <bottom style="thin">
        <color rgb="FFDEE2E6"/>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8"/>
      </bottom>
      <diagonal/>
    </border>
    <border>
      <left style="thin">
        <color indexed="64"/>
      </left>
      <right style="thin">
        <color indexed="64"/>
      </right>
      <top style="thin">
        <color indexed="8"/>
      </top>
      <bottom style="thin">
        <color indexed="64"/>
      </bottom>
      <diagonal/>
    </border>
    <border>
      <left style="thin">
        <color indexed="64"/>
      </left>
      <right style="thin">
        <color indexed="64"/>
      </right>
      <top style="thin">
        <color indexed="64"/>
      </top>
      <bottom style="thin">
        <color indexed="8"/>
      </bottom>
      <diagonal/>
    </border>
    <border>
      <left style="thin">
        <color indexed="8"/>
      </left>
      <right style="thin">
        <color indexed="64"/>
      </right>
      <top style="thin">
        <color indexed="8"/>
      </top>
      <bottom style="thin">
        <color indexed="8"/>
      </bottom>
      <diagonal/>
    </border>
    <border>
      <left/>
      <right style="thin">
        <color indexed="64"/>
      </right>
      <top/>
      <bottom style="thin">
        <color indexed="8"/>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64"/>
      </left>
      <right/>
      <top style="thin">
        <color indexed="8"/>
      </top>
      <bottom/>
      <diagonal/>
    </border>
    <border>
      <left style="thin">
        <color indexed="64"/>
      </left>
      <right/>
      <top/>
      <bottom style="thin">
        <color indexed="8"/>
      </bottom>
      <diagonal/>
    </border>
    <border>
      <left style="thin">
        <color indexed="64"/>
      </left>
      <right style="thin">
        <color indexed="8"/>
      </right>
      <top/>
      <bottom style="thin">
        <color indexed="64"/>
      </bottom>
      <diagonal/>
    </border>
    <border>
      <left/>
      <right style="thin">
        <color indexed="64"/>
      </right>
      <top style="thin">
        <color indexed="8"/>
      </top>
      <bottom style="thin">
        <color indexed="64"/>
      </bottom>
      <diagonal/>
    </border>
    <border>
      <left style="thin">
        <color indexed="64"/>
      </left>
      <right style="thin">
        <color indexed="64"/>
      </right>
      <top/>
      <bottom style="thin">
        <color indexed="8"/>
      </bottom>
      <diagonal/>
    </border>
    <border>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right style="thin">
        <color indexed="8"/>
      </right>
      <top style="thin">
        <color indexed="64"/>
      </top>
      <bottom style="thin">
        <color indexed="8"/>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bottom/>
      <diagonal/>
    </border>
    <border>
      <left style="thin">
        <color auto="1"/>
      </left>
      <right style="medium">
        <color indexed="64"/>
      </right>
      <top/>
      <bottom/>
      <diagonal/>
    </border>
    <border>
      <left style="medium">
        <color indexed="64"/>
      </left>
      <right style="thin">
        <color indexed="64"/>
      </right>
      <top style="thin">
        <color indexed="64"/>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medium">
        <color indexed="64"/>
      </right>
      <top/>
      <bottom style="medium">
        <color indexed="64"/>
      </bottom>
      <diagonal/>
    </border>
    <border>
      <left style="medium">
        <color indexed="64"/>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medium">
        <color indexed="64"/>
      </left>
      <right style="medium">
        <color indexed="8"/>
      </right>
      <top/>
      <bottom/>
      <diagonal/>
    </border>
    <border>
      <left style="medium">
        <color indexed="64"/>
      </left>
      <right style="medium">
        <color indexed="8"/>
      </right>
      <top/>
      <bottom style="medium">
        <color indexed="64"/>
      </bottom>
      <diagonal/>
    </border>
    <border>
      <left style="medium">
        <color indexed="8"/>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top/>
      <bottom/>
      <diagonal/>
    </border>
  </borders>
  <cellStyleXfs count="35">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8" fillId="0" borderId="0"/>
    <xf numFmtId="0" fontId="8" fillId="0" borderId="0"/>
    <xf numFmtId="0" fontId="8" fillId="0" borderId="0"/>
    <xf numFmtId="9" fontId="8" fillId="0" borderId="0" applyFill="0" applyBorder="0" applyAlignment="0" applyProtection="0"/>
    <xf numFmtId="166" fontId="8" fillId="0" borderId="0" applyFill="0" applyBorder="0" applyAlignment="0" applyProtection="0"/>
    <xf numFmtId="170" fontId="8" fillId="0" borderId="0" applyFill="0" applyBorder="0" applyAlignment="0" applyProtection="0"/>
    <xf numFmtId="0" fontId="8" fillId="0" borderId="0"/>
    <xf numFmtId="43" fontId="8" fillId="0" borderId="0" applyFont="0" applyFill="0" applyBorder="0" applyAlignment="0" applyProtection="0"/>
    <xf numFmtId="0" fontId="31" fillId="0" borderId="0"/>
    <xf numFmtId="9" fontId="1" fillId="0" borderId="0" applyFont="0" applyFill="0" applyBorder="0" applyAlignment="0" applyProtection="0"/>
    <xf numFmtId="0" fontId="33" fillId="0" borderId="0"/>
    <xf numFmtId="43" fontId="8" fillId="0" borderId="0" applyFill="0" applyBorder="0" applyAlignment="0" applyProtection="0"/>
    <xf numFmtId="174" fontId="1" fillId="0" borderId="0" applyFont="0" applyFill="0" applyBorder="0" applyAlignment="0" applyProtection="0"/>
    <xf numFmtId="43" fontId="1" fillId="0" borderId="0" applyFont="0" applyFill="0" applyBorder="0" applyAlignment="0" applyProtection="0"/>
    <xf numFmtId="0" fontId="40" fillId="0" borderId="0"/>
    <xf numFmtId="0" fontId="33" fillId="6" borderId="0"/>
    <xf numFmtId="0" fontId="33" fillId="6" borderId="0"/>
    <xf numFmtId="180" fontId="8" fillId="0" borderId="0" applyFill="0" applyBorder="0" applyAlignment="0" applyProtection="0"/>
    <xf numFmtId="180" fontId="8" fillId="0" borderId="0" applyFill="0" applyBorder="0" applyAlignment="0" applyProtection="0"/>
    <xf numFmtId="0" fontId="8" fillId="0" borderId="0"/>
    <xf numFmtId="0" fontId="40" fillId="0" borderId="0"/>
    <xf numFmtId="0" fontId="33" fillId="6" borderId="0"/>
    <xf numFmtId="184" fontId="8" fillId="0" borderId="0" applyFill="0" applyBorder="0" applyAlignment="0" applyProtection="0"/>
    <xf numFmtId="174" fontId="8" fillId="0" borderId="0" applyFont="0" applyFill="0" applyBorder="0" applyAlignment="0" applyProtection="0"/>
    <xf numFmtId="0" fontId="17" fillId="0" borderId="0"/>
    <xf numFmtId="0" fontId="8" fillId="0" borderId="0"/>
    <xf numFmtId="0" fontId="1" fillId="0" borderId="0"/>
    <xf numFmtId="43" fontId="1" fillId="0" borderId="0" applyFont="0" applyFill="0" applyBorder="0" applyAlignment="0" applyProtection="0"/>
    <xf numFmtId="43" fontId="40"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cellStyleXfs>
  <cellXfs count="1859">
    <xf numFmtId="0" fontId="0" fillId="0" borderId="0" xfId="0"/>
    <xf numFmtId="0" fontId="4" fillId="0" borderId="0" xfId="0" applyFont="1"/>
    <xf numFmtId="0" fontId="3" fillId="0" borderId="0" xfId="0" applyFont="1" applyAlignment="1">
      <alignment horizontal="center"/>
    </xf>
    <xf numFmtId="0" fontId="3" fillId="0" borderId="0" xfId="0" applyFont="1" applyAlignment="1">
      <alignment horizontal="left" wrapText="1"/>
    </xf>
    <xf numFmtId="0" fontId="3" fillId="0" borderId="0" xfId="0" applyFont="1" applyAlignment="1">
      <alignment horizontal="center" wrapText="1"/>
    </xf>
    <xf numFmtId="0" fontId="7" fillId="3" borderId="0" xfId="2" applyFont="1" applyFill="1" applyAlignment="1">
      <alignment vertical="center"/>
    </xf>
    <xf numFmtId="0" fontId="4" fillId="3" borderId="0" xfId="0" applyFont="1" applyFill="1" applyAlignment="1">
      <alignment horizontal="center"/>
    </xf>
    <xf numFmtId="0" fontId="7" fillId="0" borderId="0" xfId="2" applyFont="1" applyAlignment="1">
      <alignment vertical="center"/>
    </xf>
    <xf numFmtId="0" fontId="4" fillId="0" borderId="0" xfId="0" applyFont="1" applyAlignment="1">
      <alignment horizontal="center"/>
    </xf>
    <xf numFmtId="0" fontId="3" fillId="0" borderId="0" xfId="0" applyFont="1" applyAlignment="1">
      <alignment horizontal="left" vertical="center" indent="15"/>
    </xf>
    <xf numFmtId="0" fontId="9" fillId="0" borderId="0" xfId="3" applyFont="1"/>
    <xf numFmtId="0" fontId="3" fillId="0" borderId="0" xfId="4" applyFont="1" applyAlignment="1">
      <alignment horizontal="left" vertical="center"/>
    </xf>
    <xf numFmtId="0" fontId="4" fillId="0" borderId="0" xfId="4" applyFont="1"/>
    <xf numFmtId="0" fontId="10" fillId="0" borderId="0" xfId="0" applyFont="1"/>
    <xf numFmtId="0" fontId="9" fillId="0" borderId="0" xfId="5" applyFont="1" applyAlignment="1">
      <alignment horizontal="right"/>
    </xf>
    <xf numFmtId="0" fontId="4" fillId="0" borderId="0" xfId="4" applyFont="1" applyAlignment="1">
      <alignment horizontal="left" vertical="center"/>
    </xf>
    <xf numFmtId="0" fontId="4" fillId="0" borderId="0" xfId="4" applyFont="1" applyAlignment="1">
      <alignment horizontal="left" vertical="center" wrapText="1"/>
    </xf>
    <xf numFmtId="0" fontId="11" fillId="0" borderId="0" xfId="4" applyFont="1"/>
    <xf numFmtId="0" fontId="10" fillId="0" borderId="0" xfId="4" applyFont="1"/>
    <xf numFmtId="0" fontId="3" fillId="0" borderId="0" xfId="4" applyFont="1" applyAlignment="1">
      <alignment horizontal="center"/>
    </xf>
    <xf numFmtId="0" fontId="12" fillId="0" borderId="1" xfId="4" applyFont="1" applyBorder="1"/>
    <xf numFmtId="0" fontId="12" fillId="0" borderId="1" xfId="4" applyFont="1" applyBorder="1" applyAlignment="1">
      <alignment horizontal="left"/>
    </xf>
    <xf numFmtId="0" fontId="12" fillId="0" borderId="0" xfId="4" applyFont="1"/>
    <xf numFmtId="0" fontId="13" fillId="0" borderId="0" xfId="0" applyFont="1"/>
    <xf numFmtId="0" fontId="12" fillId="0" borderId="0" xfId="4" applyFont="1" applyAlignment="1">
      <alignment horizontal="center" vertical="center"/>
    </xf>
    <xf numFmtId="0" fontId="12" fillId="0" borderId="7" xfId="4" applyFont="1" applyBorder="1" applyAlignment="1">
      <alignment horizontal="center" vertical="center"/>
    </xf>
    <xf numFmtId="0" fontId="13" fillId="0" borderId="3" xfId="0" applyFont="1" applyBorder="1" applyAlignment="1">
      <alignment horizontal="center" vertical="center"/>
    </xf>
    <xf numFmtId="0" fontId="13" fillId="0" borderId="3" xfId="0" applyFont="1" applyBorder="1"/>
    <xf numFmtId="0" fontId="13" fillId="0" borderId="7" xfId="0" applyFont="1" applyBorder="1"/>
    <xf numFmtId="0" fontId="13" fillId="0" borderId="7" xfId="0" applyFont="1" applyBorder="1" applyAlignment="1">
      <alignment horizontal="center" vertical="center"/>
    </xf>
    <xf numFmtId="0" fontId="12" fillId="0" borderId="0" xfId="4" applyFont="1" applyAlignment="1">
      <alignment horizontal="left" vertical="center"/>
    </xf>
    <xf numFmtId="0" fontId="14" fillId="0" borderId="0" xfId="4" applyFont="1" applyAlignment="1">
      <alignment horizontal="left" vertical="top" wrapText="1"/>
    </xf>
    <xf numFmtId="165" fontId="13" fillId="0" borderId="7" xfId="4" applyNumberFormat="1" applyFont="1" applyBorder="1" applyAlignment="1">
      <alignment horizontal="right" vertical="center"/>
    </xf>
    <xf numFmtId="165" fontId="13" fillId="0" borderId="7" xfId="0" applyNumberFormat="1" applyFont="1" applyBorder="1" applyAlignment="1">
      <alignment horizontal="right" vertical="center"/>
    </xf>
    <xf numFmtId="165" fontId="13" fillId="0" borderId="7" xfId="0" applyNumberFormat="1" applyFont="1" applyBorder="1" applyAlignment="1">
      <alignment horizontal="right" vertical="center" indent="1"/>
    </xf>
    <xf numFmtId="165" fontId="13" fillId="0" borderId="7" xfId="0" applyNumberFormat="1" applyFont="1" applyBorder="1"/>
    <xf numFmtId="0" fontId="12" fillId="0" borderId="0" xfId="4" applyFont="1" applyAlignment="1">
      <alignment horizontal="left" vertical="top" wrapText="1"/>
    </xf>
    <xf numFmtId="0" fontId="13" fillId="0" borderId="0" xfId="4" applyFont="1" applyAlignment="1">
      <alignment horizontal="left" vertical="top" wrapText="1"/>
    </xf>
    <xf numFmtId="0" fontId="13" fillId="0" borderId="0" xfId="4" applyFont="1" applyAlignment="1">
      <alignment horizontal="left" vertical="center" wrapText="1"/>
    </xf>
    <xf numFmtId="0" fontId="12" fillId="0" borderId="1" xfId="4" applyFont="1" applyBorder="1" applyAlignment="1">
      <alignment horizontal="left" vertical="center"/>
    </xf>
    <xf numFmtId="0" fontId="13" fillId="0" borderId="1" xfId="4" applyFont="1" applyBorder="1" applyAlignment="1">
      <alignment horizontal="left" vertical="center" wrapText="1"/>
    </xf>
    <xf numFmtId="165" fontId="13" fillId="0" borderId="10" xfId="4" applyNumberFormat="1" applyFont="1" applyBorder="1" applyAlignment="1">
      <alignment horizontal="right"/>
    </xf>
    <xf numFmtId="165" fontId="13" fillId="0" borderId="9" xfId="4" applyNumberFormat="1" applyFont="1" applyBorder="1" applyAlignment="1">
      <alignment horizontal="right" vertical="center"/>
    </xf>
    <xf numFmtId="165" fontId="13" fillId="0" borderId="10" xfId="0" applyNumberFormat="1" applyFont="1" applyBorder="1" applyAlignment="1">
      <alignment horizontal="right" vertical="center" indent="1"/>
    </xf>
    <xf numFmtId="165" fontId="13" fillId="0" borderId="10" xfId="0" applyNumberFormat="1" applyFont="1" applyBorder="1"/>
    <xf numFmtId="0" fontId="12" fillId="0" borderId="0" xfId="4" applyFont="1" applyAlignment="1">
      <alignment horizontal="right"/>
    </xf>
    <xf numFmtId="0" fontId="3" fillId="0" borderId="0" xfId="5" applyFont="1" applyAlignment="1">
      <alignment horizontal="left" vertical="center"/>
    </xf>
    <xf numFmtId="0" fontId="3" fillId="0" borderId="0" xfId="4" applyFont="1"/>
    <xf numFmtId="0" fontId="4" fillId="0" borderId="1" xfId="4" applyFont="1" applyBorder="1"/>
    <xf numFmtId="0" fontId="4" fillId="0" borderId="1" xfId="4" applyFont="1" applyBorder="1" applyAlignment="1">
      <alignment horizontal="left"/>
    </xf>
    <xf numFmtId="0" fontId="17" fillId="0" borderId="0" xfId="0" applyFont="1"/>
    <xf numFmtId="0" fontId="13" fillId="0" borderId="0" xfId="0" applyFont="1" applyAlignment="1">
      <alignment vertical="center" wrapText="1"/>
    </xf>
    <xf numFmtId="0" fontId="12" fillId="0" borderId="0" xfId="4" applyFont="1" applyAlignment="1">
      <alignment horizontal="left" vertical="center" wrapText="1"/>
    </xf>
    <xf numFmtId="0" fontId="12" fillId="0" borderId="1" xfId="4" applyFont="1" applyBorder="1" applyAlignment="1">
      <alignment horizontal="left" vertical="center" wrapText="1"/>
    </xf>
    <xf numFmtId="0" fontId="13" fillId="0" borderId="10" xfId="0" applyFont="1" applyBorder="1"/>
    <xf numFmtId="0" fontId="4" fillId="0" borderId="0" xfId="5" applyFont="1"/>
    <xf numFmtId="0" fontId="18" fillId="0" borderId="0" xfId="0" applyFont="1"/>
    <xf numFmtId="0" fontId="12" fillId="0" borderId="0" xfId="5" applyFont="1"/>
    <xf numFmtId="0" fontId="12" fillId="0" borderId="0" xfId="5" applyFont="1" applyAlignment="1">
      <alignment horizontal="right"/>
    </xf>
    <xf numFmtId="0" fontId="12" fillId="0" borderId="0" xfId="5" applyFont="1" applyAlignment="1">
      <alignment horizontal="justify"/>
    </xf>
    <xf numFmtId="0" fontId="19" fillId="0" borderId="0" xfId="5" applyFont="1" applyAlignment="1">
      <alignment horizontal="right"/>
    </xf>
    <xf numFmtId="0" fontId="12" fillId="0" borderId="13" xfId="5" applyFont="1" applyBorder="1" applyAlignment="1">
      <alignment horizontal="center" vertical="center" wrapText="1"/>
    </xf>
    <xf numFmtId="0" fontId="12" fillId="0" borderId="14" xfId="5" applyFont="1" applyBorder="1" applyAlignment="1">
      <alignment horizontal="center" vertical="center" wrapText="1"/>
    </xf>
    <xf numFmtId="0" fontId="18" fillId="0" borderId="14" xfId="5" applyFont="1" applyBorder="1" applyAlignment="1">
      <alignment horizontal="center" vertical="center" wrapText="1"/>
    </xf>
    <xf numFmtId="0" fontId="13" fillId="0" borderId="14" xfId="5" applyFont="1" applyBorder="1" applyAlignment="1">
      <alignment horizontal="center" vertical="center" wrapText="1"/>
    </xf>
    <xf numFmtId="0" fontId="18" fillId="0" borderId="15" xfId="5" applyFont="1" applyBorder="1" applyAlignment="1">
      <alignment horizontal="center" vertical="center" wrapText="1"/>
    </xf>
    <xf numFmtId="0" fontId="12" fillId="0" borderId="15" xfId="5" applyFont="1" applyBorder="1" applyAlignment="1">
      <alignment horizontal="center" vertical="center" wrapText="1"/>
    </xf>
    <xf numFmtId="0" fontId="12" fillId="0" borderId="0" xfId="5" applyFont="1" applyAlignment="1">
      <alignment horizontal="center" vertical="center" wrapText="1"/>
    </xf>
    <xf numFmtId="0" fontId="12" fillId="0" borderId="2" xfId="5" applyFont="1" applyBorder="1" applyAlignment="1">
      <alignment horizontal="center" vertical="center" wrapText="1"/>
    </xf>
    <xf numFmtId="0" fontId="12" fillId="0" borderId="16" xfId="5" applyFont="1" applyBorder="1" applyAlignment="1">
      <alignment vertical="center" wrapText="1"/>
    </xf>
    <xf numFmtId="0" fontId="12" fillId="0" borderId="17" xfId="5" applyFont="1" applyBorder="1" applyAlignment="1">
      <alignment vertical="center" wrapText="1"/>
    </xf>
    <xf numFmtId="165" fontId="12" fillId="0" borderId="17" xfId="5" applyNumberFormat="1" applyFont="1" applyBorder="1" applyAlignment="1">
      <alignment vertical="center" wrapText="1"/>
    </xf>
    <xf numFmtId="165" fontId="12" fillId="0" borderId="18" xfId="5" applyNumberFormat="1" applyFont="1" applyBorder="1" applyAlignment="1">
      <alignment horizontal="center" vertical="center" wrapText="1"/>
    </xf>
    <xf numFmtId="165" fontId="14" fillId="0" borderId="19" xfId="6" applyNumberFormat="1" applyFont="1" applyFill="1" applyBorder="1" applyAlignment="1" applyProtection="1">
      <alignment horizontal="center"/>
    </xf>
    <xf numFmtId="165" fontId="14" fillId="0" borderId="20" xfId="6" applyNumberFormat="1" applyFont="1" applyFill="1" applyBorder="1" applyAlignment="1" applyProtection="1">
      <alignment horizontal="center"/>
    </xf>
    <xf numFmtId="165" fontId="14" fillId="0" borderId="21" xfId="6" applyNumberFormat="1" applyFont="1" applyFill="1" applyBorder="1" applyAlignment="1" applyProtection="1">
      <alignment horizontal="center"/>
    </xf>
    <xf numFmtId="0" fontId="14" fillId="0" borderId="0" xfId="5" applyFont="1" applyAlignment="1">
      <alignment horizontal="center"/>
    </xf>
    <xf numFmtId="0" fontId="14" fillId="0" borderId="2" xfId="5" applyFont="1" applyBorder="1" applyAlignment="1">
      <alignment horizontal="center"/>
    </xf>
    <xf numFmtId="0" fontId="12" fillId="0" borderId="21" xfId="5" applyFont="1" applyBorder="1" applyAlignment="1">
      <alignment horizontal="center"/>
    </xf>
    <xf numFmtId="0" fontId="12" fillId="0" borderId="2" xfId="5" applyFont="1" applyBorder="1"/>
    <xf numFmtId="165" fontId="12" fillId="0" borderId="19" xfId="5" applyNumberFormat="1" applyFont="1" applyBorder="1" applyAlignment="1">
      <alignment horizontal="center"/>
    </xf>
    <xf numFmtId="165" fontId="12" fillId="0" borderId="20" xfId="5" applyNumberFormat="1" applyFont="1" applyBorder="1" applyAlignment="1">
      <alignment horizontal="center"/>
    </xf>
    <xf numFmtId="165" fontId="12" fillId="0" borderId="21" xfId="5" applyNumberFormat="1" applyFont="1" applyBorder="1" applyAlignment="1">
      <alignment horizontal="center"/>
    </xf>
    <xf numFmtId="0" fontId="12" fillId="0" borderId="1" xfId="5" applyFont="1" applyBorder="1"/>
    <xf numFmtId="0" fontId="12" fillId="0" borderId="9" xfId="5" applyFont="1" applyBorder="1"/>
    <xf numFmtId="165" fontId="12" fillId="0" borderId="22" xfId="5" applyNumberFormat="1" applyFont="1" applyBorder="1" applyAlignment="1">
      <alignment horizontal="center"/>
    </xf>
    <xf numFmtId="165" fontId="12" fillId="0" borderId="23" xfId="5" applyNumberFormat="1" applyFont="1" applyBorder="1" applyAlignment="1">
      <alignment horizontal="center"/>
    </xf>
    <xf numFmtId="165" fontId="12" fillId="0" borderId="24" xfId="5" applyNumberFormat="1" applyFont="1" applyBorder="1" applyAlignment="1">
      <alignment horizontal="center"/>
    </xf>
    <xf numFmtId="0" fontId="12" fillId="0" borderId="0" xfId="5" applyFont="1" applyAlignment="1">
      <alignment horizontal="right" vertical="top"/>
    </xf>
    <xf numFmtId="0" fontId="19" fillId="0" borderId="0" xfId="5" applyFont="1" applyAlignment="1">
      <alignment vertical="center"/>
    </xf>
    <xf numFmtId="0" fontId="9" fillId="0" borderId="0" xfId="5" applyFont="1" applyAlignment="1">
      <alignment horizontal="left" vertical="center"/>
    </xf>
    <xf numFmtId="0" fontId="10" fillId="0" borderId="0" xfId="5" applyFont="1"/>
    <xf numFmtId="0" fontId="10" fillId="0" borderId="0" xfId="3" applyFont="1"/>
    <xf numFmtId="0" fontId="9" fillId="0" borderId="0" xfId="3" applyFont="1" applyAlignment="1">
      <alignment horizontal="right"/>
    </xf>
    <xf numFmtId="0" fontId="12" fillId="0" borderId="0" xfId="3" applyFont="1"/>
    <xf numFmtId="0" fontId="20" fillId="0" borderId="0" xfId="3" applyFont="1" applyAlignment="1">
      <alignment horizontal="right" vertical="justify"/>
    </xf>
    <xf numFmtId="0" fontId="13" fillId="0" borderId="0" xfId="3" applyFont="1" applyAlignment="1">
      <alignment horizontal="right" vertical="justify"/>
    </xf>
    <xf numFmtId="0" fontId="13" fillId="0" borderId="25" xfId="3" applyFont="1" applyBorder="1" applyAlignment="1">
      <alignment horizontal="center" vertical="center"/>
    </xf>
    <xf numFmtId="0" fontId="13" fillId="0" borderId="35" xfId="3" applyFont="1" applyBorder="1" applyAlignment="1">
      <alignment horizontal="center"/>
    </xf>
    <xf numFmtId="0" fontId="13" fillId="0" borderId="36" xfId="3" applyFont="1" applyBorder="1" applyAlignment="1">
      <alignment horizontal="center"/>
    </xf>
    <xf numFmtId="0" fontId="13" fillId="0" borderId="37" xfId="3" applyFont="1" applyBorder="1" applyAlignment="1">
      <alignment horizontal="center"/>
    </xf>
    <xf numFmtId="0" fontId="13" fillId="0" borderId="38" xfId="3" applyFont="1" applyBorder="1" applyAlignment="1">
      <alignment horizontal="center"/>
    </xf>
    <xf numFmtId="0" fontId="13" fillId="0" borderId="39" xfId="3" applyFont="1" applyBorder="1" applyAlignment="1">
      <alignment horizontal="center"/>
    </xf>
    <xf numFmtId="0" fontId="13" fillId="0" borderId="40" xfId="3" applyFont="1" applyBorder="1" applyAlignment="1">
      <alignment horizontal="center"/>
    </xf>
    <xf numFmtId="0" fontId="13" fillId="0" borderId="41" xfId="3" applyFont="1" applyBorder="1" applyAlignment="1">
      <alignment horizontal="center"/>
    </xf>
    <xf numFmtId="0" fontId="13" fillId="0" borderId="42" xfId="3" applyFont="1" applyBorder="1" applyAlignment="1">
      <alignment horizontal="center"/>
    </xf>
    <xf numFmtId="0" fontId="21" fillId="0" borderId="0" xfId="3" applyFont="1" applyAlignment="1">
      <alignment horizontal="left"/>
    </xf>
    <xf numFmtId="0" fontId="21" fillId="0" borderId="0" xfId="3" applyFont="1" applyAlignment="1">
      <alignment horizontal="left" vertical="center"/>
    </xf>
    <xf numFmtId="0" fontId="13" fillId="0" borderId="43" xfId="3" applyFont="1" applyBorder="1" applyAlignment="1">
      <alignment horizontal="left" vertical="center"/>
    </xf>
    <xf numFmtId="0" fontId="13" fillId="0" borderId="44" xfId="3" applyFont="1" applyBorder="1" applyAlignment="1">
      <alignment horizontal="left" vertical="center"/>
    </xf>
    <xf numFmtId="0" fontId="13" fillId="0" borderId="45" xfId="3" applyFont="1" applyBorder="1" applyAlignment="1">
      <alignment horizontal="left" vertical="center"/>
    </xf>
    <xf numFmtId="0" fontId="13" fillId="0" borderId="46" xfId="3" applyFont="1" applyBorder="1"/>
    <xf numFmtId="0" fontId="13" fillId="0" borderId="47" xfId="3" applyFont="1" applyBorder="1"/>
    <xf numFmtId="0" fontId="13" fillId="0" borderId="5" xfId="3" applyFont="1" applyBorder="1"/>
    <xf numFmtId="0" fontId="13" fillId="0" borderId="6" xfId="3" applyFont="1" applyBorder="1"/>
    <xf numFmtId="0" fontId="13" fillId="0" borderId="17" xfId="3" applyFont="1" applyBorder="1"/>
    <xf numFmtId="0" fontId="13" fillId="0" borderId="48" xfId="3" applyFont="1" applyBorder="1" applyAlignment="1">
      <alignment horizontal="left" vertical="center"/>
    </xf>
    <xf numFmtId="0" fontId="13" fillId="0" borderId="49" xfId="3" applyFont="1" applyBorder="1" applyAlignment="1">
      <alignment horizontal="left" vertical="center"/>
    </xf>
    <xf numFmtId="0" fontId="13" fillId="0" borderId="50" xfId="3" applyFont="1" applyBorder="1"/>
    <xf numFmtId="0" fontId="13" fillId="0" borderId="51" xfId="3" applyFont="1" applyBorder="1"/>
    <xf numFmtId="0" fontId="13" fillId="0" borderId="0" xfId="3" applyFont="1"/>
    <xf numFmtId="0" fontId="13" fillId="0" borderId="2" xfId="3" applyFont="1" applyBorder="1"/>
    <xf numFmtId="0" fontId="13" fillId="0" borderId="20" xfId="3" applyFont="1" applyBorder="1"/>
    <xf numFmtId="0" fontId="13" fillId="0" borderId="43" xfId="3" applyFont="1" applyBorder="1" applyAlignment="1">
      <alignment horizontal="left"/>
    </xf>
    <xf numFmtId="3" fontId="13" fillId="0" borderId="48" xfId="3" applyNumberFormat="1" applyFont="1" applyBorder="1" applyAlignment="1">
      <alignment horizontal="right"/>
    </xf>
    <xf numFmtId="3" fontId="13" fillId="0" borderId="49" xfId="3" applyNumberFormat="1" applyFont="1" applyBorder="1" applyAlignment="1">
      <alignment horizontal="right"/>
    </xf>
    <xf numFmtId="3" fontId="13" fillId="0" borderId="50" xfId="7" applyNumberFormat="1" applyFont="1" applyFill="1" applyBorder="1" applyAlignment="1">
      <alignment horizontal="right" indent="1"/>
    </xf>
    <xf numFmtId="3" fontId="13" fillId="0" borderId="51" xfId="7" applyNumberFormat="1" applyFont="1" applyFill="1" applyBorder="1" applyAlignment="1">
      <alignment horizontal="right" indent="1"/>
    </xf>
    <xf numFmtId="3" fontId="13" fillId="0" borderId="0" xfId="7" applyNumberFormat="1" applyFont="1" applyFill="1" applyBorder="1" applyAlignment="1">
      <alignment horizontal="right" indent="1"/>
    </xf>
    <xf numFmtId="3" fontId="13" fillId="0" borderId="2" xfId="7" applyNumberFormat="1" applyFont="1" applyFill="1" applyBorder="1" applyAlignment="1">
      <alignment horizontal="right" indent="1"/>
    </xf>
    <xf numFmtId="3" fontId="13" fillId="0" borderId="2" xfId="7" applyNumberFormat="1" applyFont="1" applyFill="1" applyBorder="1" applyAlignment="1">
      <alignment horizontal="right"/>
    </xf>
    <xf numFmtId="3" fontId="13" fillId="0" borderId="20" xfId="7" applyNumberFormat="1" applyFont="1" applyFill="1" applyBorder="1" applyAlignment="1">
      <alignment horizontal="right" indent="1"/>
    </xf>
    <xf numFmtId="3" fontId="13" fillId="0" borderId="48" xfId="3" applyNumberFormat="1" applyFont="1" applyBorder="1" applyAlignment="1">
      <alignment horizontal="right" vertical="center"/>
    </xf>
    <xf numFmtId="3" fontId="13" fillId="0" borderId="49" xfId="3" applyNumberFormat="1" applyFont="1" applyBorder="1" applyAlignment="1">
      <alignment horizontal="right" vertical="center"/>
    </xf>
    <xf numFmtId="0" fontId="21" fillId="0" borderId="1" xfId="3" applyFont="1" applyBorder="1" applyAlignment="1">
      <alignment horizontal="left"/>
    </xf>
    <xf numFmtId="0" fontId="13" fillId="0" borderId="52" xfId="3" applyFont="1" applyBorder="1" applyAlignment="1">
      <alignment horizontal="left" vertical="center"/>
    </xf>
    <xf numFmtId="0" fontId="13" fillId="0" borderId="53" xfId="3" applyFont="1" applyBorder="1" applyAlignment="1">
      <alignment horizontal="left" vertical="center"/>
    </xf>
    <xf numFmtId="0" fontId="13" fillId="0" borderId="54" xfId="3" applyFont="1" applyBorder="1" applyAlignment="1">
      <alignment horizontal="left" vertical="center"/>
    </xf>
    <xf numFmtId="0" fontId="13" fillId="0" borderId="1" xfId="3" applyFont="1" applyBorder="1" applyAlignment="1">
      <alignment horizontal="left" vertical="center"/>
    </xf>
    <xf numFmtId="0" fontId="13" fillId="0" borderId="55" xfId="3" applyFont="1" applyBorder="1" applyAlignment="1">
      <alignment horizontal="center"/>
    </xf>
    <xf numFmtId="0" fontId="13" fillId="0" borderId="56" xfId="3" applyFont="1" applyBorder="1" applyAlignment="1">
      <alignment horizontal="center"/>
    </xf>
    <xf numFmtId="0" fontId="13" fillId="0" borderId="1" xfId="3" applyFont="1" applyBorder="1" applyAlignment="1">
      <alignment horizontal="center"/>
    </xf>
    <xf numFmtId="0" fontId="13" fillId="0" borderId="9" xfId="3" applyFont="1" applyBorder="1" applyAlignment="1">
      <alignment horizontal="center"/>
    </xf>
    <xf numFmtId="0" fontId="13" fillId="0" borderId="23" xfId="3" applyFont="1" applyBorder="1" applyAlignment="1">
      <alignment horizontal="center"/>
    </xf>
    <xf numFmtId="1" fontId="13" fillId="0" borderId="0" xfId="3" applyNumberFormat="1" applyFont="1"/>
    <xf numFmtId="1" fontId="12" fillId="0" borderId="0" xfId="3" applyNumberFormat="1" applyFont="1"/>
    <xf numFmtId="1" fontId="13" fillId="0" borderId="0" xfId="0" applyNumberFormat="1" applyFont="1"/>
    <xf numFmtId="0" fontId="13" fillId="0" borderId="57" xfId="0" applyFont="1" applyBorder="1"/>
    <xf numFmtId="0" fontId="13" fillId="0" borderId="0" xfId="3" applyFont="1" applyAlignment="1">
      <alignment horizontal="left" vertical="center"/>
    </xf>
    <xf numFmtId="0" fontId="13" fillId="0" borderId="18" xfId="3" applyFont="1" applyBorder="1"/>
    <xf numFmtId="0" fontId="12" fillId="0" borderId="51" xfId="3" applyFont="1" applyBorder="1"/>
    <xf numFmtId="0" fontId="13" fillId="0" borderId="21" xfId="3" applyFont="1" applyBorder="1"/>
    <xf numFmtId="3" fontId="13" fillId="0" borderId="0" xfId="3" applyNumberFormat="1" applyFont="1" applyAlignment="1">
      <alignment horizontal="right"/>
    </xf>
    <xf numFmtId="3" fontId="13" fillId="0" borderId="51" xfId="7" applyNumberFormat="1" applyFont="1" applyFill="1" applyBorder="1" applyAlignment="1">
      <alignment horizontal="right"/>
    </xf>
    <xf numFmtId="3" fontId="13" fillId="0" borderId="0" xfId="7" applyNumberFormat="1" applyFont="1" applyFill="1" applyBorder="1" applyAlignment="1">
      <alignment horizontal="right"/>
    </xf>
    <xf numFmtId="3" fontId="13" fillId="0" borderId="50" xfId="7" applyNumberFormat="1" applyFont="1" applyFill="1" applyBorder="1" applyAlignment="1">
      <alignment horizontal="right"/>
    </xf>
    <xf numFmtId="3" fontId="13" fillId="0" borderId="0" xfId="3" applyNumberFormat="1" applyFont="1" applyAlignment="1">
      <alignment horizontal="right" vertical="center"/>
    </xf>
    <xf numFmtId="1" fontId="13" fillId="0" borderId="56" xfId="3" applyNumberFormat="1" applyFont="1" applyBorder="1" applyAlignment="1">
      <alignment horizontal="center"/>
    </xf>
    <xf numFmtId="1" fontId="13" fillId="0" borderId="1" xfId="3" applyNumberFormat="1" applyFont="1" applyBorder="1" applyAlignment="1">
      <alignment horizontal="center"/>
    </xf>
    <xf numFmtId="0" fontId="13" fillId="0" borderId="24" xfId="3" applyFont="1" applyBorder="1" applyAlignment="1">
      <alignment horizontal="center"/>
    </xf>
    <xf numFmtId="0" fontId="13" fillId="0" borderId="0" xfId="3" applyFont="1" applyAlignment="1">
      <alignment horizontal="right"/>
    </xf>
    <xf numFmtId="0" fontId="13" fillId="0" borderId="0" xfId="3" applyFont="1" applyAlignment="1">
      <alignment horizontal="left"/>
    </xf>
    <xf numFmtId="2" fontId="13" fillId="0" borderId="0" xfId="3" applyNumberFormat="1" applyFont="1"/>
    <xf numFmtId="167" fontId="13" fillId="0" borderId="0" xfId="3" applyNumberFormat="1" applyFont="1"/>
    <xf numFmtId="2" fontId="20" fillId="0" borderId="0" xfId="3" applyNumberFormat="1" applyFont="1"/>
    <xf numFmtId="1" fontId="18" fillId="0" borderId="0" xfId="0" applyNumberFormat="1" applyFont="1"/>
    <xf numFmtId="0" fontId="20" fillId="0" borderId="0" xfId="3" applyFont="1" applyAlignment="1">
      <alignment horizontal="right" vertical="center"/>
    </xf>
    <xf numFmtId="0" fontId="13" fillId="0" borderId="74" xfId="3" applyFont="1" applyBorder="1" applyAlignment="1">
      <alignment horizontal="center" vertical="center"/>
    </xf>
    <xf numFmtId="0" fontId="13" fillId="0" borderId="75" xfId="3" applyFont="1" applyBorder="1" applyAlignment="1">
      <alignment horizontal="center" vertical="center"/>
    </xf>
    <xf numFmtId="0" fontId="13" fillId="0" borderId="76" xfId="3" applyFont="1" applyBorder="1" applyAlignment="1">
      <alignment horizontal="center" vertical="center"/>
    </xf>
    <xf numFmtId="0" fontId="13" fillId="0" borderId="77" xfId="3" applyFont="1" applyBorder="1" applyAlignment="1">
      <alignment horizontal="center" vertical="center"/>
    </xf>
    <xf numFmtId="0" fontId="13" fillId="0" borderId="78" xfId="3" applyFont="1" applyBorder="1" applyAlignment="1">
      <alignment horizontal="center" vertical="center"/>
    </xf>
    <xf numFmtId="0" fontId="13" fillId="0" borderId="79" xfId="3" applyFont="1" applyBorder="1" applyAlignment="1">
      <alignment horizontal="center" vertical="center"/>
    </xf>
    <xf numFmtId="0" fontId="13" fillId="0" borderId="80" xfId="3" applyFont="1" applyBorder="1" applyAlignment="1">
      <alignment horizontal="center" vertical="center"/>
    </xf>
    <xf numFmtId="0" fontId="13" fillId="0" borderId="81" xfId="3" applyFont="1" applyBorder="1" applyAlignment="1">
      <alignment horizontal="center" vertical="center" wrapText="1"/>
    </xf>
    <xf numFmtId="0" fontId="13" fillId="0" borderId="82" xfId="3" applyFont="1" applyBorder="1" applyAlignment="1">
      <alignment horizontal="center" vertical="center" wrapText="1"/>
    </xf>
    <xf numFmtId="0" fontId="13" fillId="0" borderId="83" xfId="3" applyFont="1" applyBorder="1" applyAlignment="1">
      <alignment horizontal="center" vertical="center" wrapText="1"/>
    </xf>
    <xf numFmtId="0" fontId="13" fillId="0" borderId="84" xfId="3" applyFont="1" applyBorder="1" applyAlignment="1">
      <alignment horizontal="center" vertical="center" wrapText="1"/>
    </xf>
    <xf numFmtId="0" fontId="13" fillId="0" borderId="43" xfId="3" applyFont="1" applyBorder="1"/>
    <xf numFmtId="0" fontId="13" fillId="0" borderId="85" xfId="3" applyFont="1" applyBorder="1" applyAlignment="1">
      <alignment horizontal="right" indent="1"/>
    </xf>
    <xf numFmtId="0" fontId="13" fillId="0" borderId="86" xfId="3" applyFont="1" applyBorder="1" applyAlignment="1">
      <alignment horizontal="right" indent="1"/>
    </xf>
    <xf numFmtId="0" fontId="13" fillId="0" borderId="87" xfId="3" applyFont="1" applyBorder="1" applyAlignment="1">
      <alignment horizontal="right" indent="1"/>
    </xf>
    <xf numFmtId="167" fontId="13" fillId="0" borderId="88" xfId="7" applyNumberFormat="1" applyFont="1" applyFill="1" applyBorder="1" applyAlignment="1">
      <alignment horizontal="right"/>
    </xf>
    <xf numFmtId="167" fontId="13" fillId="0" borderId="89" xfId="7" applyNumberFormat="1" applyFont="1" applyFill="1" applyBorder="1" applyAlignment="1">
      <alignment horizontal="right"/>
    </xf>
    <xf numFmtId="167" fontId="13" fillId="0" borderId="90" xfId="7" applyNumberFormat="1" applyFont="1" applyFill="1" applyBorder="1" applyAlignment="1">
      <alignment horizontal="right"/>
    </xf>
    <xf numFmtId="0" fontId="13" fillId="0" borderId="1" xfId="3" applyFont="1" applyBorder="1"/>
    <xf numFmtId="0" fontId="13" fillId="0" borderId="52" xfId="3" applyFont="1" applyBorder="1"/>
    <xf numFmtId="168" fontId="13" fillId="0" borderId="91" xfId="1" applyNumberFormat="1" applyFont="1" applyBorder="1" applyAlignment="1">
      <alignment horizontal="right"/>
    </xf>
    <xf numFmtId="168" fontId="13" fillId="0" borderId="92" xfId="1" applyNumberFormat="1" applyFont="1" applyBorder="1" applyAlignment="1">
      <alignment horizontal="right"/>
    </xf>
    <xf numFmtId="168" fontId="13" fillId="0" borderId="93" xfId="1" applyNumberFormat="1" applyFont="1" applyBorder="1" applyAlignment="1">
      <alignment horizontal="right"/>
    </xf>
    <xf numFmtId="168" fontId="13" fillId="0" borderId="0" xfId="1" applyNumberFormat="1" applyFont="1" applyBorder="1" applyAlignment="1">
      <alignment horizontal="right"/>
    </xf>
    <xf numFmtId="0" fontId="20" fillId="0" borderId="0" xfId="3" applyFont="1" applyAlignment="1">
      <alignment horizontal="right"/>
    </xf>
    <xf numFmtId="1" fontId="20" fillId="0" borderId="0" xfId="3" applyNumberFormat="1" applyFont="1"/>
    <xf numFmtId="0" fontId="24" fillId="0" borderId="0" xfId="3" applyFont="1" applyAlignment="1">
      <alignment horizontal="right" vertical="top"/>
    </xf>
    <xf numFmtId="0" fontId="20" fillId="0" borderId="0" xfId="3" applyFont="1" applyAlignment="1">
      <alignment horizontal="left" vertical="top" wrapText="1"/>
    </xf>
    <xf numFmtId="0" fontId="20" fillId="0" borderId="0" xfId="3" applyFont="1" applyAlignment="1">
      <alignment horizontal="left"/>
    </xf>
    <xf numFmtId="0" fontId="20" fillId="0" borderId="0" xfId="3" applyFont="1" applyAlignment="1">
      <alignment vertical="top"/>
    </xf>
    <xf numFmtId="0" fontId="13" fillId="0" borderId="0" xfId="3" applyFont="1" applyAlignment="1">
      <alignment horizontal="left" vertical="top" wrapText="1"/>
    </xf>
    <xf numFmtId="165" fontId="10" fillId="0" borderId="0" xfId="3" applyNumberFormat="1" applyFont="1" applyAlignment="1">
      <alignment horizontal="right"/>
    </xf>
    <xf numFmtId="0" fontId="4" fillId="0" borderId="0" xfId="3" applyFont="1"/>
    <xf numFmtId="0" fontId="10" fillId="0" borderId="0" xfId="3" applyFont="1" applyAlignment="1">
      <alignment horizontal="right" vertical="center"/>
    </xf>
    <xf numFmtId="165" fontId="13" fillId="0" borderId="108" xfId="3" applyNumberFormat="1" applyFont="1" applyBorder="1" applyAlignment="1">
      <alignment horizontal="center" vertical="center" wrapText="1"/>
    </xf>
    <xf numFmtId="165" fontId="13" fillId="0" borderId="109" xfId="3" applyNumberFormat="1" applyFont="1" applyBorder="1" applyAlignment="1">
      <alignment horizontal="center" vertical="center" wrapText="1"/>
    </xf>
    <xf numFmtId="49" fontId="21" fillId="0" borderId="0" xfId="3" applyNumberFormat="1" applyFont="1" applyAlignment="1">
      <alignment horizontal="left"/>
    </xf>
    <xf numFmtId="169" fontId="13" fillId="0" borderId="110" xfId="3" applyNumberFormat="1" applyFont="1" applyBorder="1" applyAlignment="1">
      <alignment horizontal="center"/>
    </xf>
    <xf numFmtId="169" fontId="13" fillId="0" borderId="89" xfId="3" applyNumberFormat="1" applyFont="1" applyBorder="1" applyAlignment="1">
      <alignment horizontal="center"/>
    </xf>
    <xf numFmtId="169" fontId="13" fillId="0" borderId="86" xfId="3" applyNumberFormat="1" applyFont="1" applyBorder="1" applyAlignment="1">
      <alignment horizontal="center"/>
    </xf>
    <xf numFmtId="0" fontId="13" fillId="0" borderId="86" xfId="3" applyFont="1" applyBorder="1"/>
    <xf numFmtId="0" fontId="13" fillId="0" borderId="111" xfId="3" applyFont="1" applyBorder="1"/>
    <xf numFmtId="0" fontId="13" fillId="0" borderId="85" xfId="3" applyFont="1" applyBorder="1"/>
    <xf numFmtId="0" fontId="13" fillId="0" borderId="98" xfId="3" applyFont="1" applyBorder="1"/>
    <xf numFmtId="49" fontId="13" fillId="0" borderId="0" xfId="3" applyNumberFormat="1" applyFont="1"/>
    <xf numFmtId="169" fontId="13" fillId="0" borderId="110" xfId="3" applyNumberFormat="1" applyFont="1" applyBorder="1" applyAlignment="1">
      <alignment horizontal="center" vertical="center"/>
    </xf>
    <xf numFmtId="169" fontId="13" fillId="0" borderId="89" xfId="3" applyNumberFormat="1" applyFont="1" applyBorder="1" applyAlignment="1">
      <alignment horizontal="center" vertical="center"/>
    </xf>
    <xf numFmtId="169" fontId="13" fillId="0" borderId="89" xfId="3" applyNumberFormat="1" applyFont="1" applyBorder="1" applyAlignment="1">
      <alignment horizontal="right" vertical="center"/>
    </xf>
    <xf numFmtId="169" fontId="13" fillId="0" borderId="112" xfId="3" applyNumberFormat="1" applyFont="1" applyBorder="1" applyAlignment="1">
      <alignment horizontal="right" vertical="center"/>
    </xf>
    <xf numFmtId="169" fontId="13" fillId="0" borderId="88" xfId="3" applyNumberFormat="1" applyFont="1" applyBorder="1" applyAlignment="1">
      <alignment horizontal="right" vertical="center"/>
    </xf>
    <xf numFmtId="169" fontId="13" fillId="0" borderId="0" xfId="3" applyNumberFormat="1" applyFont="1" applyAlignment="1">
      <alignment horizontal="right" vertical="center"/>
    </xf>
    <xf numFmtId="0" fontId="13" fillId="0" borderId="0" xfId="3" applyFont="1" applyAlignment="1">
      <alignment horizontal="center"/>
    </xf>
    <xf numFmtId="169" fontId="13" fillId="0" borderId="89" xfId="3" applyNumberFormat="1" applyFont="1" applyBorder="1" applyAlignment="1">
      <alignment horizontal="right"/>
    </xf>
    <xf numFmtId="169" fontId="13" fillId="0" borderId="112" xfId="3" applyNumberFormat="1" applyFont="1" applyBorder="1" applyAlignment="1">
      <alignment horizontal="right"/>
    </xf>
    <xf numFmtId="169" fontId="13" fillId="0" borderId="88" xfId="3" applyNumberFormat="1" applyFont="1" applyBorder="1" applyAlignment="1">
      <alignment horizontal="right"/>
    </xf>
    <xf numFmtId="169" fontId="13" fillId="0" borderId="0" xfId="3" applyNumberFormat="1" applyFont="1" applyAlignment="1">
      <alignment horizontal="right"/>
    </xf>
    <xf numFmtId="169" fontId="13" fillId="0" borderId="110" xfId="5" applyNumberFormat="1" applyFont="1" applyBorder="1" applyAlignment="1">
      <alignment horizontal="center"/>
    </xf>
    <xf numFmtId="49" fontId="13" fillId="0" borderId="0" xfId="3" applyNumberFormat="1" applyFont="1" applyAlignment="1">
      <alignment horizontal="left"/>
    </xf>
    <xf numFmtId="49" fontId="13" fillId="0" borderId="1" xfId="3" applyNumberFormat="1" applyFont="1" applyBorder="1"/>
    <xf numFmtId="169" fontId="13" fillId="0" borderId="8" xfId="3" applyNumberFormat="1" applyFont="1" applyBorder="1" applyAlignment="1">
      <alignment horizontal="center"/>
    </xf>
    <xf numFmtId="169" fontId="13" fillId="0" borderId="92" xfId="3" applyNumberFormat="1" applyFont="1" applyBorder="1" applyAlignment="1">
      <alignment horizontal="center"/>
    </xf>
    <xf numFmtId="169" fontId="13" fillId="0" borderId="106" xfId="3" applyNumberFormat="1" applyFont="1" applyBorder="1" applyAlignment="1">
      <alignment horizontal="center"/>
    </xf>
    <xf numFmtId="169" fontId="13" fillId="0" borderId="106" xfId="3" applyNumberFormat="1" applyFont="1" applyBorder="1"/>
    <xf numFmtId="169" fontId="13" fillId="0" borderId="107" xfId="3" applyNumberFormat="1" applyFont="1" applyBorder="1"/>
    <xf numFmtId="169" fontId="13" fillId="0" borderId="105" xfId="3" applyNumberFormat="1" applyFont="1" applyBorder="1"/>
    <xf numFmtId="169" fontId="13" fillId="0" borderId="72" xfId="3" applyNumberFormat="1" applyFont="1" applyBorder="1"/>
    <xf numFmtId="169" fontId="13" fillId="0" borderId="0" xfId="3" applyNumberFormat="1" applyFont="1" applyAlignment="1">
      <alignment horizontal="center"/>
    </xf>
    <xf numFmtId="0" fontId="13" fillId="0" borderId="0" xfId="3" applyFont="1" applyAlignment="1">
      <alignment horizontal="left" vertical="top"/>
    </xf>
    <xf numFmtId="169" fontId="13" fillId="0" borderId="0" xfId="3" applyNumberFormat="1" applyFont="1"/>
    <xf numFmtId="169" fontId="23" fillId="0" borderId="0" xfId="3" applyNumberFormat="1" applyFont="1" applyAlignment="1">
      <alignment horizontal="right"/>
    </xf>
    <xf numFmtId="49" fontId="13" fillId="0" borderId="0" xfId="3" applyNumberFormat="1" applyFont="1" applyAlignment="1">
      <alignment horizontal="right" vertical="top"/>
    </xf>
    <xf numFmtId="0" fontId="13" fillId="0" borderId="0" xfId="3" applyFont="1" applyAlignment="1">
      <alignment vertical="top"/>
    </xf>
    <xf numFmtId="0" fontId="13" fillId="0" borderId="0" xfId="3" applyFont="1" applyAlignment="1">
      <alignment vertical="top" wrapText="1"/>
    </xf>
    <xf numFmtId="0" fontId="20" fillId="0" borderId="1" xfId="3" applyFont="1" applyBorder="1" applyAlignment="1">
      <alignment horizontal="right" vertical="center"/>
    </xf>
    <xf numFmtId="165" fontId="13" fillId="0" borderId="119" xfId="3" applyNumberFormat="1" applyFont="1" applyBorder="1" applyAlignment="1">
      <alignment horizontal="center"/>
    </xf>
    <xf numFmtId="165" fontId="13" fillId="0" borderId="100" xfId="3" applyNumberFormat="1" applyFont="1" applyBorder="1" applyAlignment="1">
      <alignment horizontal="center"/>
    </xf>
    <xf numFmtId="165" fontId="13" fillId="0" borderId="120" xfId="3" applyNumberFormat="1" applyFont="1" applyBorder="1" applyAlignment="1">
      <alignment horizontal="center"/>
    </xf>
    <xf numFmtId="169" fontId="13" fillId="0" borderId="4" xfId="3" applyNumberFormat="1" applyFont="1" applyBorder="1" applyAlignment="1">
      <alignment horizontal="center"/>
    </xf>
    <xf numFmtId="169" fontId="13" fillId="0" borderId="121" xfId="3" applyNumberFormat="1" applyFont="1" applyBorder="1" applyAlignment="1">
      <alignment horizontal="center"/>
    </xf>
    <xf numFmtId="169" fontId="13" fillId="0" borderId="5" xfId="3" applyNumberFormat="1" applyFont="1" applyBorder="1" applyAlignment="1">
      <alignment horizontal="center"/>
    </xf>
    <xf numFmtId="169" fontId="13" fillId="0" borderId="110" xfId="3" applyNumberFormat="1" applyFont="1" applyBorder="1" applyAlignment="1">
      <alignment horizontal="right"/>
    </xf>
    <xf numFmtId="169" fontId="13" fillId="0" borderId="122" xfId="3" applyNumberFormat="1" applyFont="1" applyBorder="1" applyAlignment="1">
      <alignment horizontal="right"/>
    </xf>
    <xf numFmtId="169" fontId="13" fillId="0" borderId="20" xfId="3" applyNumberFormat="1" applyFont="1" applyBorder="1" applyAlignment="1">
      <alignment horizontal="right"/>
    </xf>
    <xf numFmtId="169" fontId="13" fillId="0" borderId="123" xfId="3" applyNumberFormat="1" applyFont="1" applyBorder="1" applyAlignment="1">
      <alignment horizontal="right"/>
    </xf>
    <xf numFmtId="169" fontId="13" fillId="0" borderId="19" xfId="3" applyNumberFormat="1" applyFont="1" applyBorder="1" applyAlignment="1">
      <alignment horizontal="right"/>
    </xf>
    <xf numFmtId="169" fontId="13" fillId="0" borderId="21" xfId="3" applyNumberFormat="1" applyFont="1" applyBorder="1" applyAlignment="1">
      <alignment horizontal="right"/>
    </xf>
    <xf numFmtId="169" fontId="13" fillId="0" borderId="110" xfId="5" applyNumberFormat="1" applyFont="1" applyBorder="1" applyAlignment="1">
      <alignment horizontal="right"/>
    </xf>
    <xf numFmtId="165" fontId="13" fillId="0" borderId="20" xfId="5" applyNumberFormat="1" applyFont="1" applyBorder="1" applyAlignment="1">
      <alignment horizontal="right"/>
    </xf>
    <xf numFmtId="165" fontId="13" fillId="0" borderId="0" xfId="8" applyNumberFormat="1" applyFont="1" applyFill="1" applyBorder="1" applyAlignment="1">
      <alignment horizontal="right" vertical="top"/>
    </xf>
    <xf numFmtId="169" fontId="13" fillId="0" borderId="20" xfId="5" applyNumberFormat="1" applyFont="1" applyBorder="1" applyAlignment="1">
      <alignment horizontal="right"/>
    </xf>
    <xf numFmtId="169" fontId="13" fillId="0" borderId="0" xfId="5" applyNumberFormat="1" applyFont="1" applyAlignment="1">
      <alignment horizontal="right"/>
    </xf>
    <xf numFmtId="165" fontId="13" fillId="0" borderId="21" xfId="5" applyNumberFormat="1" applyFont="1" applyBorder="1" applyAlignment="1">
      <alignment horizontal="right"/>
    </xf>
    <xf numFmtId="169" fontId="13" fillId="0" borderId="8" xfId="5" applyNumberFormat="1" applyFont="1" applyBorder="1" applyAlignment="1">
      <alignment horizontal="right"/>
    </xf>
    <xf numFmtId="165" fontId="13" fillId="0" borderId="23" xfId="5" applyNumberFormat="1" applyFont="1" applyBorder="1" applyAlignment="1">
      <alignment horizontal="right"/>
    </xf>
    <xf numFmtId="165" fontId="13" fillId="0" borderId="1" xfId="8" applyNumberFormat="1" applyFont="1" applyFill="1" applyBorder="1" applyAlignment="1">
      <alignment horizontal="right" vertical="top"/>
    </xf>
    <xf numFmtId="169" fontId="13" fillId="0" borderId="1" xfId="5" applyNumberFormat="1" applyFont="1" applyBorder="1" applyAlignment="1">
      <alignment horizontal="right"/>
    </xf>
    <xf numFmtId="165" fontId="13" fillId="0" borderId="24" xfId="5" applyNumberFormat="1" applyFont="1" applyBorder="1" applyAlignment="1">
      <alignment horizontal="right"/>
    </xf>
    <xf numFmtId="0" fontId="26" fillId="0" borderId="0" xfId="0" applyFont="1" applyAlignment="1">
      <alignment horizontal="right"/>
    </xf>
    <xf numFmtId="49" fontId="13" fillId="0" borderId="0" xfId="3" applyNumberFormat="1" applyFont="1" applyAlignment="1">
      <alignment horizontal="center" vertical="top"/>
    </xf>
    <xf numFmtId="49" fontId="13" fillId="0" borderId="0" xfId="3" applyNumberFormat="1" applyFont="1" applyAlignment="1">
      <alignment horizontal="center"/>
    </xf>
    <xf numFmtId="165" fontId="4" fillId="0" borderId="0" xfId="3" applyNumberFormat="1" applyFont="1" applyAlignment="1">
      <alignment horizontal="right"/>
    </xf>
    <xf numFmtId="0" fontId="19" fillId="0" borderId="1" xfId="3" applyFont="1" applyBorder="1" applyAlignment="1">
      <alignment horizontal="right" vertical="center"/>
    </xf>
    <xf numFmtId="165" fontId="12" fillId="0" borderId="72" xfId="3" applyNumberFormat="1" applyFont="1" applyBorder="1" applyAlignment="1">
      <alignment horizontal="center"/>
    </xf>
    <xf numFmtId="165" fontId="12" fillId="0" borderId="109" xfId="3" applyNumberFormat="1" applyFont="1" applyBorder="1" applyAlignment="1">
      <alignment horizontal="center"/>
    </xf>
    <xf numFmtId="0" fontId="12" fillId="0" borderId="0" xfId="3" applyFont="1" applyAlignment="1">
      <alignment horizontal="left"/>
    </xf>
    <xf numFmtId="0" fontId="12" fillId="0" borderId="2" xfId="3" applyFont="1" applyBorder="1"/>
    <xf numFmtId="169" fontId="12" fillId="0" borderId="0" xfId="3" applyNumberFormat="1" applyFont="1" applyAlignment="1">
      <alignment horizontal="center"/>
    </xf>
    <xf numFmtId="169" fontId="12" fillId="0" borderId="86" xfId="3" applyNumberFormat="1" applyFont="1" applyBorder="1" applyAlignment="1">
      <alignment horizontal="center"/>
    </xf>
    <xf numFmtId="169" fontId="23" fillId="0" borderId="125" xfId="3" applyNumberFormat="1" applyFont="1" applyBorder="1" applyAlignment="1">
      <alignment horizontal="right"/>
    </xf>
    <xf numFmtId="169" fontId="23" fillId="0" borderId="126" xfId="3" applyNumberFormat="1" applyFont="1" applyBorder="1" applyAlignment="1">
      <alignment horizontal="right"/>
    </xf>
    <xf numFmtId="169" fontId="12" fillId="0" borderId="0" xfId="3" applyNumberFormat="1" applyFont="1" applyAlignment="1">
      <alignment horizontal="right"/>
    </xf>
    <xf numFmtId="0" fontId="12" fillId="0" borderId="2" xfId="3" applyFont="1" applyBorder="1" applyAlignment="1">
      <alignment horizontal="center"/>
    </xf>
    <xf numFmtId="169" fontId="23" fillId="0" borderId="127" xfId="3" applyNumberFormat="1" applyFont="1" applyBorder="1" applyAlignment="1">
      <alignment horizontal="right"/>
    </xf>
    <xf numFmtId="169" fontId="12" fillId="0" borderId="126" xfId="3" applyNumberFormat="1" applyFont="1" applyBorder="1" applyAlignment="1">
      <alignment horizontal="right"/>
    </xf>
    <xf numFmtId="169" fontId="12" fillId="0" borderId="128" xfId="3" applyNumberFormat="1" applyFont="1" applyBorder="1" applyAlignment="1">
      <alignment horizontal="right"/>
    </xf>
    <xf numFmtId="169" fontId="12" fillId="0" borderId="129" xfId="3" applyNumberFormat="1" applyFont="1" applyBorder="1" applyAlignment="1">
      <alignment horizontal="right"/>
    </xf>
    <xf numFmtId="169" fontId="12" fillId="0" borderId="125" xfId="3" applyNumberFormat="1" applyFont="1" applyBorder="1" applyAlignment="1">
      <alignment horizontal="right"/>
    </xf>
    <xf numFmtId="169" fontId="12" fillId="0" borderId="19" xfId="3" applyNumberFormat="1" applyFont="1" applyBorder="1" applyAlignment="1">
      <alignment horizontal="right"/>
    </xf>
    <xf numFmtId="169" fontId="12" fillId="0" borderId="123" xfId="3" applyNumberFormat="1" applyFont="1" applyBorder="1" applyAlignment="1">
      <alignment horizontal="right"/>
    </xf>
    <xf numFmtId="169" fontId="12" fillId="0" borderId="0" xfId="5" applyNumberFormat="1" applyFont="1" applyAlignment="1">
      <alignment horizontal="right"/>
    </xf>
    <xf numFmtId="165" fontId="12" fillId="0" borderId="129" xfId="5" applyNumberFormat="1" applyFont="1" applyBorder="1" applyAlignment="1">
      <alignment horizontal="right"/>
    </xf>
    <xf numFmtId="169" fontId="12" fillId="0" borderId="123" xfId="5" applyNumberFormat="1" applyFont="1" applyBorder="1" applyAlignment="1">
      <alignment horizontal="right"/>
    </xf>
    <xf numFmtId="165" fontId="12" fillId="0" borderId="123" xfId="5" applyNumberFormat="1" applyFont="1" applyBorder="1" applyAlignment="1">
      <alignment horizontal="right"/>
    </xf>
    <xf numFmtId="0" fontId="12" fillId="0" borderId="1" xfId="3" applyFont="1" applyBorder="1" applyAlignment="1">
      <alignment horizontal="left"/>
    </xf>
    <xf numFmtId="0" fontId="12" fillId="0" borderId="9" xfId="3" applyFont="1" applyBorder="1"/>
    <xf numFmtId="169" fontId="12" fillId="0" borderId="1" xfId="3" applyNumberFormat="1" applyFont="1" applyBorder="1" applyAlignment="1">
      <alignment horizontal="right"/>
    </xf>
    <xf numFmtId="169" fontId="12" fillId="0" borderId="92" xfId="3" applyNumberFormat="1" applyFont="1" applyBorder="1" applyAlignment="1">
      <alignment horizontal="right"/>
    </xf>
    <xf numFmtId="169" fontId="12" fillId="0" borderId="5" xfId="3" applyNumberFormat="1" applyFont="1" applyBorder="1" applyAlignment="1">
      <alignment horizontal="center"/>
    </xf>
    <xf numFmtId="169" fontId="12" fillId="0" borderId="5" xfId="3" applyNumberFormat="1" applyFont="1" applyBorder="1" applyAlignment="1">
      <alignment horizontal="right"/>
    </xf>
    <xf numFmtId="0" fontId="12" fillId="0" borderId="0" xfId="3" applyFont="1" applyAlignment="1">
      <alignment horizontal="right"/>
    </xf>
    <xf numFmtId="0" fontId="12" fillId="0" borderId="0" xfId="3" applyFont="1" applyAlignment="1">
      <alignment horizontal="right" vertical="top"/>
    </xf>
    <xf numFmtId="0" fontId="12" fillId="0" borderId="0" xfId="3" applyFont="1" applyAlignment="1">
      <alignment horizontal="left" vertical="top"/>
    </xf>
    <xf numFmtId="0" fontId="3" fillId="0" borderId="0" xfId="5" applyFont="1" applyAlignment="1">
      <alignment horizontal="center" vertical="center"/>
    </xf>
    <xf numFmtId="0" fontId="27" fillId="0" borderId="0" xfId="3" applyFont="1"/>
    <xf numFmtId="0" fontId="28" fillId="0" borderId="0" xfId="3" applyFont="1" applyAlignment="1">
      <alignment horizontal="right"/>
    </xf>
    <xf numFmtId="0" fontId="29" fillId="0" borderId="0" xfId="5" applyFont="1" applyAlignment="1">
      <alignment horizontal="left" vertical="center"/>
    </xf>
    <xf numFmtId="0" fontId="3" fillId="0" borderId="0" xfId="3" applyFont="1" applyAlignment="1">
      <alignment horizontal="center"/>
    </xf>
    <xf numFmtId="0" fontId="27" fillId="0" borderId="0" xfId="3" applyFont="1" applyAlignment="1">
      <alignment horizontal="center"/>
    </xf>
    <xf numFmtId="0" fontId="19" fillId="0" borderId="0" xfId="3" applyFont="1" applyAlignment="1">
      <alignment horizontal="right"/>
    </xf>
    <xf numFmtId="0" fontId="12" fillId="0" borderId="57" xfId="3" applyFont="1" applyBorder="1" applyAlignment="1">
      <alignment horizontal="center" vertical="center"/>
    </xf>
    <xf numFmtId="0" fontId="12" fillId="0" borderId="55" xfId="3" applyFont="1" applyBorder="1" applyAlignment="1">
      <alignment horizontal="center" vertical="center"/>
    </xf>
    <xf numFmtId="0" fontId="14" fillId="0" borderId="7" xfId="3" applyFont="1" applyBorder="1"/>
    <xf numFmtId="0" fontId="12" fillId="0" borderId="7" xfId="3" applyFont="1" applyBorder="1" applyAlignment="1">
      <alignment horizontal="center"/>
    </xf>
    <xf numFmtId="0" fontId="12" fillId="0" borderId="7" xfId="3" applyFont="1" applyBorder="1"/>
    <xf numFmtId="0" fontId="13" fillId="0" borderId="7" xfId="3" applyFont="1" applyBorder="1"/>
    <xf numFmtId="0" fontId="21" fillId="0" borderId="7" xfId="3" applyFont="1" applyBorder="1"/>
    <xf numFmtId="0" fontId="13" fillId="0" borderId="7" xfId="3" applyFont="1" applyBorder="1" applyAlignment="1">
      <alignment horizontal="left"/>
    </xf>
    <xf numFmtId="3" fontId="12" fillId="0" borderId="10" xfId="3" applyNumberFormat="1" applyFont="1" applyBorder="1" applyAlignment="1">
      <alignment horizontal="left"/>
    </xf>
    <xf numFmtId="0" fontId="12" fillId="0" borderId="10" xfId="3" applyFont="1" applyBorder="1" applyAlignment="1">
      <alignment horizontal="center"/>
    </xf>
    <xf numFmtId="2" fontId="12" fillId="0" borderId="1" xfId="3" applyNumberFormat="1" applyFont="1" applyBorder="1"/>
    <xf numFmtId="2" fontId="12" fillId="0" borderId="9" xfId="3" applyNumberFormat="1" applyFont="1" applyBorder="1" applyAlignment="1">
      <alignment horizontal="right"/>
    </xf>
    <xf numFmtId="0" fontId="12" fillId="0" borderId="0" xfId="3" applyFont="1" applyAlignment="1">
      <alignment horizontal="center"/>
    </xf>
    <xf numFmtId="169" fontId="19" fillId="0" borderId="5" xfId="3" applyNumberFormat="1" applyFont="1" applyBorder="1" applyAlignment="1">
      <alignment horizontal="right"/>
    </xf>
    <xf numFmtId="0" fontId="4" fillId="0" borderId="0" xfId="9" applyFont="1"/>
    <xf numFmtId="0" fontId="12" fillId="0" borderId="0" xfId="9" applyFont="1"/>
    <xf numFmtId="0" fontId="9" fillId="0" borderId="0" xfId="9" applyFont="1" applyAlignment="1">
      <alignment horizontal="right"/>
    </xf>
    <xf numFmtId="0" fontId="18" fillId="0" borderId="0" xfId="9" applyFont="1" applyAlignment="1">
      <alignment horizontal="right"/>
    </xf>
    <xf numFmtId="0" fontId="12" fillId="0" borderId="141" xfId="9" applyFont="1" applyBorder="1" applyAlignment="1">
      <alignment horizontal="center"/>
    </xf>
    <xf numFmtId="0" fontId="12" fillId="0" borderId="142" xfId="9" applyFont="1" applyBorder="1" applyAlignment="1">
      <alignment horizontal="center"/>
    </xf>
    <xf numFmtId="0" fontId="12" fillId="0" borderId="143" xfId="9" applyFont="1" applyBorder="1" applyAlignment="1">
      <alignment horizontal="center"/>
    </xf>
    <xf numFmtId="0" fontId="12" fillId="0" borderId="144" xfId="9" applyFont="1" applyBorder="1" applyAlignment="1">
      <alignment horizontal="center"/>
    </xf>
    <xf numFmtId="0" fontId="12" fillId="0" borderId="145" xfId="9" applyFont="1" applyBorder="1" applyAlignment="1">
      <alignment horizontal="center"/>
    </xf>
    <xf numFmtId="1" fontId="13" fillId="0" borderId="2" xfId="9" applyNumberFormat="1" applyFont="1" applyBorder="1"/>
    <xf numFmtId="43" fontId="13" fillId="0" borderId="16" xfId="1" applyFont="1" applyFill="1" applyBorder="1" applyAlignment="1">
      <alignment horizontal="right"/>
    </xf>
    <xf numFmtId="43" fontId="13" fillId="0" borderId="46" xfId="1" applyFont="1" applyFill="1" applyBorder="1" applyAlignment="1">
      <alignment horizontal="right"/>
    </xf>
    <xf numFmtId="43" fontId="13" fillId="0" borderId="146" xfId="1" applyFont="1" applyFill="1" applyBorder="1" applyAlignment="1">
      <alignment horizontal="right"/>
    </xf>
    <xf numFmtId="43" fontId="13" fillId="0" borderId="19" xfId="1" applyFont="1" applyFill="1" applyBorder="1" applyAlignment="1">
      <alignment horizontal="right"/>
    </xf>
    <xf numFmtId="43" fontId="13" fillId="0" borderId="135" xfId="1" applyFont="1" applyFill="1" applyBorder="1" applyAlignment="1">
      <alignment horizontal="right"/>
    </xf>
    <xf numFmtId="43" fontId="13" fillId="0" borderId="123" xfId="1" applyFont="1" applyFill="1" applyBorder="1" applyAlignment="1">
      <alignment horizontal="right"/>
    </xf>
    <xf numFmtId="0" fontId="13" fillId="0" borderId="1" xfId="9" applyFont="1" applyBorder="1"/>
    <xf numFmtId="0" fontId="12" fillId="0" borderId="22" xfId="9" applyFont="1" applyBorder="1" applyAlignment="1">
      <alignment horizontal="right"/>
    </xf>
    <xf numFmtId="0" fontId="12" fillId="0" borderId="55" xfId="9" applyFont="1" applyBorder="1" applyAlignment="1">
      <alignment horizontal="right"/>
    </xf>
    <xf numFmtId="43" fontId="12" fillId="0" borderId="22" xfId="1" applyFont="1" applyFill="1" applyBorder="1" applyAlignment="1">
      <alignment horizontal="right"/>
    </xf>
    <xf numFmtId="43" fontId="12" fillId="0" borderId="55" xfId="1" applyFont="1" applyFill="1" applyBorder="1" applyAlignment="1">
      <alignment horizontal="right"/>
    </xf>
    <xf numFmtId="43" fontId="12" fillId="0" borderId="22" xfId="1" applyFont="1" applyFill="1" applyBorder="1"/>
    <xf numFmtId="43" fontId="12" fillId="0" borderId="55" xfId="1" applyFont="1" applyFill="1" applyBorder="1"/>
    <xf numFmtId="2" fontId="12" fillId="0" borderId="0" xfId="9" applyNumberFormat="1" applyFont="1"/>
    <xf numFmtId="0" fontId="12" fillId="0" borderId="9" xfId="9" applyFont="1" applyBorder="1"/>
    <xf numFmtId="165" fontId="12" fillId="0" borderId="5" xfId="5" applyNumberFormat="1" applyFont="1" applyBorder="1"/>
    <xf numFmtId="0" fontId="19" fillId="0" borderId="0" xfId="9" applyFont="1"/>
    <xf numFmtId="0" fontId="13" fillId="0" borderId="0" xfId="5" applyFont="1"/>
    <xf numFmtId="0" fontId="13" fillId="0" borderId="0" xfId="5" applyFont="1" applyAlignment="1">
      <alignment horizontal="right"/>
    </xf>
    <xf numFmtId="0" fontId="20" fillId="0" borderId="0" xfId="5" applyFont="1" applyAlignment="1">
      <alignment horizontal="right"/>
    </xf>
    <xf numFmtId="0" fontId="13" fillId="0" borderId="13" xfId="5" applyFont="1" applyBorder="1" applyAlignment="1">
      <alignment horizontal="center" vertical="center" wrapText="1"/>
    </xf>
    <xf numFmtId="0" fontId="13" fillId="0" borderId="0" xfId="5" applyFont="1" applyAlignment="1">
      <alignment horizontal="center" vertical="center" wrapText="1"/>
    </xf>
    <xf numFmtId="0" fontId="13" fillId="0" borderId="2" xfId="5" applyFont="1" applyBorder="1" applyAlignment="1">
      <alignment horizontal="center" vertical="center" wrapText="1"/>
    </xf>
    <xf numFmtId="0" fontId="13" fillId="0" borderId="16" xfId="5" applyFont="1" applyBorder="1" applyAlignment="1">
      <alignment vertical="center" wrapText="1"/>
    </xf>
    <xf numFmtId="0" fontId="13" fillId="0" borderId="17" xfId="5" applyFont="1" applyBorder="1" applyAlignment="1">
      <alignment vertical="center" wrapText="1"/>
    </xf>
    <xf numFmtId="0" fontId="13" fillId="0" borderId="0" xfId="5" applyFont="1" applyAlignment="1">
      <alignment horizontal="left"/>
    </xf>
    <xf numFmtId="165" fontId="13" fillId="0" borderId="19" xfId="5" applyNumberFormat="1" applyFont="1" applyBorder="1" applyAlignment="1">
      <alignment horizontal="center"/>
    </xf>
    <xf numFmtId="165" fontId="13" fillId="0" borderId="137" xfId="5" applyNumberFormat="1" applyFont="1" applyBorder="1" applyAlignment="1">
      <alignment horizontal="center"/>
    </xf>
    <xf numFmtId="0" fontId="13" fillId="0" borderId="2" xfId="5" applyFont="1" applyBorder="1" applyAlignment="1">
      <alignment horizontal="center"/>
    </xf>
    <xf numFmtId="165" fontId="13" fillId="0" borderId="123" xfId="5" applyNumberFormat="1" applyFont="1" applyBorder="1" applyAlignment="1">
      <alignment horizontal="center"/>
    </xf>
    <xf numFmtId="0" fontId="13" fillId="0" borderId="2" xfId="5" applyFont="1" applyBorder="1" applyAlignment="1">
      <alignment horizontal="left"/>
    </xf>
    <xf numFmtId="0" fontId="13" fillId="0" borderId="0" xfId="0" applyFont="1" applyAlignment="1">
      <alignment horizontal="center"/>
    </xf>
    <xf numFmtId="0" fontId="13" fillId="0" borderId="1" xfId="5" applyFont="1" applyBorder="1"/>
    <xf numFmtId="0" fontId="13" fillId="0" borderId="9" xfId="5" applyFont="1" applyBorder="1" applyAlignment="1">
      <alignment horizontal="left"/>
    </xf>
    <xf numFmtId="165" fontId="13" fillId="0" borderId="22" xfId="5" applyNumberFormat="1" applyFont="1" applyBorder="1" applyAlignment="1">
      <alignment horizontal="center"/>
    </xf>
    <xf numFmtId="165" fontId="13" fillId="0" borderId="23" xfId="5" applyNumberFormat="1" applyFont="1" applyBorder="1" applyAlignment="1">
      <alignment horizontal="center"/>
    </xf>
    <xf numFmtId="0" fontId="13" fillId="0" borderId="0" xfId="0" applyFont="1" applyAlignment="1">
      <alignment vertical="center"/>
    </xf>
    <xf numFmtId="0" fontId="20" fillId="0" borderId="0" xfId="5" applyFont="1" applyAlignment="1">
      <alignment wrapText="1"/>
    </xf>
    <xf numFmtId="0" fontId="20" fillId="0" borderId="0" xfId="5" applyFont="1" applyAlignment="1">
      <alignment horizontal="left"/>
    </xf>
    <xf numFmtId="0" fontId="3" fillId="0" borderId="0" xfId="5" applyFont="1" applyAlignment="1">
      <alignment horizontal="right"/>
    </xf>
    <xf numFmtId="0" fontId="12" fillId="0" borderId="18" xfId="5" applyFont="1" applyBorder="1" applyAlignment="1">
      <alignment horizontal="center" vertical="center" wrapText="1"/>
    </xf>
    <xf numFmtId="165" fontId="14" fillId="0" borderId="137" xfId="6" applyNumberFormat="1" applyFont="1" applyFill="1" applyBorder="1" applyAlignment="1" applyProtection="1">
      <alignment horizontal="center"/>
    </xf>
    <xf numFmtId="165" fontId="14" fillId="0" borderId="136" xfId="6" applyNumberFormat="1" applyFont="1" applyFill="1" applyBorder="1" applyAlignment="1" applyProtection="1">
      <alignment horizontal="center"/>
    </xf>
    <xf numFmtId="0" fontId="12" fillId="0" borderId="21" xfId="5" applyFont="1" applyBorder="1"/>
    <xf numFmtId="165" fontId="13" fillId="0" borderId="20" xfId="5" applyNumberFormat="1" applyFont="1" applyBorder="1" applyAlignment="1">
      <alignment horizontal="center"/>
    </xf>
    <xf numFmtId="165" fontId="13" fillId="0" borderId="21" xfId="5" applyNumberFormat="1" applyFont="1" applyBorder="1" applyAlignment="1">
      <alignment horizontal="center"/>
    </xf>
    <xf numFmtId="0" fontId="19" fillId="0" borderId="0" xfId="5" applyFont="1" applyAlignment="1">
      <alignment horizontal="right" vertical="center"/>
    </xf>
    <xf numFmtId="0" fontId="19" fillId="0" borderId="5" xfId="5" applyFont="1" applyBorder="1" applyAlignment="1">
      <alignment vertical="center"/>
    </xf>
    <xf numFmtId="0" fontId="19" fillId="0" borderId="0" xfId="5" applyFont="1"/>
    <xf numFmtId="0" fontId="12" fillId="0" borderId="147" xfId="3" applyFont="1" applyBorder="1" applyAlignment="1">
      <alignment horizontal="center" vertical="center"/>
    </xf>
    <xf numFmtId="0" fontId="12" fillId="0" borderId="148" xfId="3" applyFont="1" applyBorder="1" applyAlignment="1">
      <alignment horizontal="center" vertical="center"/>
    </xf>
    <xf numFmtId="43" fontId="12" fillId="0" borderId="137" xfId="1" applyFont="1" applyBorder="1" applyAlignment="1">
      <alignment horizontal="center"/>
    </xf>
    <xf numFmtId="43" fontId="12" fillId="0" borderId="123" xfId="1" applyFont="1" applyBorder="1" applyAlignment="1">
      <alignment horizontal="right"/>
    </xf>
    <xf numFmtId="43" fontId="12" fillId="0" borderId="137" xfId="1" applyFont="1" applyBorder="1" applyAlignment="1">
      <alignment horizontal="right"/>
    </xf>
    <xf numFmtId="43" fontId="12" fillId="0" borderId="135" xfId="1" applyFont="1" applyFill="1" applyBorder="1"/>
    <xf numFmtId="43" fontId="13" fillId="0" borderId="135" xfId="1" applyFont="1" applyFill="1" applyBorder="1" applyAlignment="1">
      <alignment horizontal="right" wrapText="1"/>
    </xf>
    <xf numFmtId="43" fontId="12" fillId="0" borderId="135" xfId="1" applyFont="1" applyFill="1" applyBorder="1" applyAlignment="1">
      <alignment horizontal="right"/>
    </xf>
    <xf numFmtId="43" fontId="13" fillId="0" borderId="2" xfId="1" applyFont="1" applyFill="1" applyBorder="1" applyAlignment="1">
      <alignment horizontal="right"/>
    </xf>
    <xf numFmtId="43" fontId="13" fillId="0" borderId="123" xfId="1" applyFont="1" applyBorder="1" applyAlignment="1">
      <alignment horizontal="right"/>
    </xf>
    <xf numFmtId="43" fontId="13" fillId="0" borderId="137" xfId="1" applyFont="1" applyBorder="1" applyAlignment="1">
      <alignment horizontal="right"/>
    </xf>
    <xf numFmtId="43" fontId="13" fillId="0" borderId="0" xfId="1" applyFont="1" applyAlignment="1">
      <alignment horizontal="right"/>
    </xf>
    <xf numFmtId="43" fontId="12" fillId="0" borderId="0" xfId="1" applyFont="1" applyAlignment="1">
      <alignment horizontal="right"/>
    </xf>
    <xf numFmtId="43" fontId="12" fillId="0" borderId="136" xfId="1" applyFont="1" applyBorder="1" applyAlignment="1">
      <alignment horizontal="right"/>
    </xf>
    <xf numFmtId="43" fontId="12" fillId="0" borderId="2" xfId="1" applyFont="1" applyFill="1" applyBorder="1" applyAlignment="1">
      <alignment horizontal="right"/>
    </xf>
    <xf numFmtId="2" fontId="12" fillId="0" borderId="147" xfId="3" applyNumberFormat="1" applyFont="1" applyBorder="1" applyAlignment="1">
      <alignment horizontal="center"/>
    </xf>
    <xf numFmtId="2" fontId="12" fillId="0" borderId="148" xfId="3" applyNumberFormat="1" applyFont="1" applyBorder="1"/>
    <xf numFmtId="2" fontId="12" fillId="0" borderId="147" xfId="3" applyNumberFormat="1" applyFont="1" applyBorder="1"/>
    <xf numFmtId="0" fontId="3" fillId="0" borderId="0" xfId="3" applyFont="1" applyAlignment="1">
      <alignment horizontal="center" vertical="center"/>
    </xf>
    <xf numFmtId="0" fontId="12" fillId="0" borderId="0" xfId="3" applyFont="1" applyAlignment="1">
      <alignment horizontal="center" vertical="center"/>
    </xf>
    <xf numFmtId="0" fontId="32" fillId="0" borderId="0" xfId="2" applyFont="1" applyAlignment="1">
      <alignment horizontal="right"/>
    </xf>
    <xf numFmtId="0" fontId="9" fillId="0" borderId="0" xfId="13" applyFont="1"/>
    <xf numFmtId="0" fontId="9" fillId="0" borderId="0" xfId="13" applyFont="1" applyProtection="1">
      <protection locked="0"/>
    </xf>
    <xf numFmtId="0" fontId="9" fillId="0" borderId="0" xfId="13" applyFont="1" applyAlignment="1">
      <alignment horizontal="right"/>
    </xf>
    <xf numFmtId="0" fontId="13" fillId="0" borderId="0" xfId="13" applyFont="1" applyProtection="1">
      <protection locked="0"/>
    </xf>
    <xf numFmtId="0" fontId="13" fillId="0" borderId="0" xfId="13" applyFont="1"/>
    <xf numFmtId="0" fontId="34" fillId="4" borderId="0" xfId="2" applyFont="1" applyFill="1" applyAlignment="1">
      <alignment horizontal="right" vertical="center"/>
    </xf>
    <xf numFmtId="0" fontId="9" fillId="0" borderId="0" xfId="13" applyFont="1" applyAlignment="1">
      <alignment horizontal="center" vertical="center"/>
    </xf>
    <xf numFmtId="0" fontId="13" fillId="0" borderId="149" xfId="13" applyFont="1" applyBorder="1" applyAlignment="1">
      <alignment horizontal="center" vertical="center"/>
    </xf>
    <xf numFmtId="0" fontId="13" fillId="0" borderId="138" xfId="13" applyFont="1" applyBorder="1" applyAlignment="1">
      <alignment horizontal="center" vertical="center"/>
    </xf>
    <xf numFmtId="0" fontId="13" fillId="0" borderId="138" xfId="13" applyFont="1" applyBorder="1" applyAlignment="1" applyProtection="1">
      <alignment horizontal="center" vertical="center"/>
      <protection locked="0"/>
    </xf>
    <xf numFmtId="0" fontId="13" fillId="0" borderId="150" xfId="13" applyFont="1" applyBorder="1" applyAlignment="1" applyProtection="1">
      <alignment horizontal="center" vertical="center"/>
      <protection locked="0"/>
    </xf>
    <xf numFmtId="0" fontId="13" fillId="0" borderId="0" xfId="13" applyFont="1" applyAlignment="1" applyProtection="1">
      <alignment vertical="center"/>
      <protection locked="0"/>
    </xf>
    <xf numFmtId="0" fontId="13" fillId="0" borderId="137" xfId="13" applyFont="1" applyBorder="1" applyAlignment="1">
      <alignment horizontal="left" wrapText="1"/>
    </xf>
    <xf numFmtId="0" fontId="13" fillId="0" borderId="123" xfId="13" applyFont="1" applyBorder="1" applyAlignment="1">
      <alignment horizontal="center"/>
    </xf>
    <xf numFmtId="0" fontId="13" fillId="0" borderId="42" xfId="13" applyFont="1" applyBorder="1" applyProtection="1">
      <protection locked="0"/>
    </xf>
    <xf numFmtId="0" fontId="13" fillId="0" borderId="137" xfId="13" applyFont="1" applyBorder="1" applyAlignment="1">
      <alignment horizontal="left" indent="1"/>
    </xf>
    <xf numFmtId="1" fontId="13" fillId="0" borderId="137" xfId="13" applyNumberFormat="1" applyFont="1" applyBorder="1" applyAlignment="1">
      <alignment horizontal="right"/>
    </xf>
    <xf numFmtId="1" fontId="13" fillId="0" borderId="136" xfId="13" applyNumberFormat="1" applyFont="1" applyBorder="1" applyAlignment="1">
      <alignment horizontal="right"/>
    </xf>
    <xf numFmtId="1" fontId="13" fillId="0" borderId="0" xfId="13" applyNumberFormat="1" applyFont="1"/>
    <xf numFmtId="3" fontId="13" fillId="0" borderId="0" xfId="13" applyNumberFormat="1" applyFont="1"/>
    <xf numFmtId="0" fontId="13" fillId="0" borderId="137" xfId="13" applyFont="1" applyBorder="1" applyAlignment="1">
      <alignment horizontal="right"/>
    </xf>
    <xf numFmtId="4" fontId="13" fillId="0" borderId="0" xfId="13" applyNumberFormat="1" applyFont="1"/>
    <xf numFmtId="171" fontId="13" fillId="0" borderId="0" xfId="13" applyNumberFormat="1" applyFont="1"/>
    <xf numFmtId="2" fontId="13" fillId="0" borderId="137" xfId="13" applyNumberFormat="1" applyFont="1" applyBorder="1" applyAlignment="1">
      <alignment horizontal="right"/>
    </xf>
    <xf numFmtId="2" fontId="13" fillId="0" borderId="137" xfId="14" applyNumberFormat="1" applyFont="1" applyFill="1" applyBorder="1" applyAlignment="1">
      <alignment horizontal="right"/>
    </xf>
    <xf numFmtId="2" fontId="13" fillId="0" borderId="0" xfId="13" applyNumberFormat="1" applyFont="1"/>
    <xf numFmtId="3" fontId="13" fillId="0" borderId="137" xfId="13" applyNumberFormat="1" applyFont="1" applyBorder="1" applyAlignment="1">
      <alignment horizontal="right"/>
    </xf>
    <xf numFmtId="0" fontId="13" fillId="0" borderId="137" xfId="13" applyFont="1" applyBorder="1"/>
    <xf numFmtId="0" fontId="13" fillId="0" borderId="137" xfId="13" applyFont="1" applyBorder="1" applyAlignment="1">
      <alignment horizontal="center"/>
    </xf>
    <xf numFmtId="4" fontId="13" fillId="0" borderId="137" xfId="13" applyNumberFormat="1" applyFont="1" applyBorder="1" applyAlignment="1">
      <alignment horizontal="right"/>
    </xf>
    <xf numFmtId="0" fontId="13" fillId="0" borderId="137" xfId="13" applyFont="1" applyBorder="1" applyAlignment="1">
      <alignment horizontal="left" indent="3"/>
    </xf>
    <xf numFmtId="0" fontId="13" fillId="0" borderId="137" xfId="13" applyFont="1" applyBorder="1" applyAlignment="1">
      <alignment horizontal="left"/>
    </xf>
    <xf numFmtId="3" fontId="13" fillId="0" borderId="136" xfId="13" applyNumberFormat="1" applyFont="1" applyBorder="1" applyAlignment="1">
      <alignment horizontal="right"/>
    </xf>
    <xf numFmtId="0" fontId="13" fillId="0" borderId="136" xfId="13" applyFont="1" applyBorder="1" applyAlignment="1">
      <alignment horizontal="right"/>
    </xf>
    <xf numFmtId="3" fontId="13" fillId="0" borderId="137" xfId="13" applyNumberFormat="1" applyFont="1" applyBorder="1"/>
    <xf numFmtId="1" fontId="13" fillId="0" borderId="137" xfId="14" applyNumberFormat="1" applyFont="1" applyFill="1" applyBorder="1" applyAlignment="1" applyProtection="1">
      <alignment horizontal="right" vertical="center"/>
      <protection locked="0"/>
    </xf>
    <xf numFmtId="1" fontId="13" fillId="0" borderId="137" xfId="13" applyNumberFormat="1" applyFont="1" applyBorder="1"/>
    <xf numFmtId="0" fontId="13" fillId="0" borderId="151" xfId="13" applyFont="1" applyBorder="1" applyAlignment="1">
      <alignment horizontal="left" indent="1"/>
    </xf>
    <xf numFmtId="0" fontId="13" fillId="0" borderId="152" xfId="13" applyFont="1" applyBorder="1" applyAlignment="1">
      <alignment horizontal="center"/>
    </xf>
    <xf numFmtId="3" fontId="13" fillId="0" borderId="151" xfId="13" applyNumberFormat="1" applyFont="1" applyBorder="1"/>
    <xf numFmtId="3" fontId="13" fillId="0" borderId="151" xfId="13" applyNumberFormat="1" applyFont="1" applyBorder="1" applyAlignment="1">
      <alignment horizontal="right"/>
    </xf>
    <xf numFmtId="1" fontId="13" fillId="0" borderId="151" xfId="13" applyNumberFormat="1" applyFont="1" applyBorder="1" applyAlignment="1">
      <alignment horizontal="right"/>
    </xf>
    <xf numFmtId="0" fontId="26" fillId="0" borderId="0" xfId="13" applyFont="1" applyAlignment="1">
      <alignment horizontal="right"/>
    </xf>
    <xf numFmtId="1" fontId="13" fillId="0" borderId="0" xfId="13" applyNumberFormat="1" applyFont="1" applyAlignment="1">
      <alignment horizontal="right"/>
    </xf>
    <xf numFmtId="0" fontId="13" fillId="0" borderId="0" xfId="13" applyFont="1" applyAlignment="1">
      <alignment horizontal="left"/>
    </xf>
    <xf numFmtId="0" fontId="13" fillId="0" borderId="0" xfId="13" applyFont="1" applyAlignment="1">
      <alignment horizontal="left" indent="2"/>
    </xf>
    <xf numFmtId="0" fontId="12" fillId="0" borderId="0" xfId="13" applyFont="1"/>
    <xf numFmtId="0" fontId="13" fillId="0" borderId="0" xfId="13" applyFont="1" applyAlignment="1" applyProtection="1">
      <alignment horizontal="left" indent="2"/>
      <protection locked="0"/>
    </xf>
    <xf numFmtId="4" fontId="13" fillId="0" borderId="0" xfId="13" applyNumberFormat="1" applyFont="1" applyProtection="1">
      <protection locked="0"/>
    </xf>
    <xf numFmtId="0" fontId="8" fillId="0" borderId="0" xfId="13" applyFont="1"/>
    <xf numFmtId="0" fontId="9" fillId="0" borderId="0" xfId="13" applyFont="1" applyAlignment="1">
      <alignment horizontal="left"/>
    </xf>
    <xf numFmtId="0" fontId="13" fillId="0" borderId="153" xfId="13" applyFont="1" applyBorder="1" applyAlignment="1">
      <alignment horizontal="center"/>
    </xf>
    <xf numFmtId="0" fontId="13" fillId="0" borderId="154" xfId="13" applyFont="1" applyBorder="1" applyAlignment="1">
      <alignment horizontal="center"/>
    </xf>
    <xf numFmtId="0" fontId="13" fillId="0" borderId="155" xfId="13" applyFont="1" applyBorder="1" applyAlignment="1" applyProtection="1">
      <alignment horizontal="center"/>
      <protection locked="0"/>
    </xf>
    <xf numFmtId="0" fontId="13" fillId="0" borderId="153" xfId="13" applyFont="1" applyBorder="1"/>
    <xf numFmtId="0" fontId="13" fillId="0" borderId="154" xfId="13" applyFont="1" applyBorder="1" applyAlignment="1">
      <alignment horizontal="left"/>
    </xf>
    <xf numFmtId="0" fontId="13" fillId="0" borderId="100" xfId="13" applyFont="1" applyBorder="1" applyProtection="1">
      <protection locked="0"/>
    </xf>
    <xf numFmtId="0" fontId="13" fillId="0" borderId="156" xfId="13" applyFont="1" applyBorder="1" applyAlignment="1">
      <alignment horizontal="left" indent="2"/>
    </xf>
    <xf numFmtId="0" fontId="13" fillId="0" borderId="157" xfId="13" applyFont="1" applyBorder="1" applyAlignment="1">
      <alignment horizontal="center"/>
    </xf>
    <xf numFmtId="165" fontId="13" fillId="0" borderId="158" xfId="13" applyNumberFormat="1" applyFont="1" applyBorder="1" applyProtection="1">
      <protection locked="0"/>
    </xf>
    <xf numFmtId="0" fontId="13" fillId="0" borderId="156" xfId="13" applyFont="1" applyBorder="1" applyAlignment="1">
      <alignment horizontal="left" indent="1"/>
    </xf>
    <xf numFmtId="0" fontId="13" fillId="0" borderId="156" xfId="13" applyFont="1" applyBorder="1"/>
    <xf numFmtId="0" fontId="13" fillId="0" borderId="158" xfId="13" applyFont="1" applyBorder="1" applyProtection="1">
      <protection locked="0"/>
    </xf>
    <xf numFmtId="165" fontId="12" fillId="0" borderId="158" xfId="13" applyNumberFormat="1" applyFont="1" applyBorder="1" applyProtection="1">
      <protection locked="0"/>
    </xf>
    <xf numFmtId="165" fontId="13" fillId="0" borderId="158" xfId="13" applyNumberFormat="1" applyFont="1" applyBorder="1"/>
    <xf numFmtId="165" fontId="12" fillId="0" borderId="158" xfId="13" applyNumberFormat="1" applyFont="1" applyBorder="1"/>
    <xf numFmtId="1" fontId="13" fillId="0" borderId="158" xfId="13" applyNumberFormat="1" applyFont="1" applyBorder="1" applyProtection="1">
      <protection locked="0"/>
    </xf>
    <xf numFmtId="3" fontId="13" fillId="0" borderId="158" xfId="13" applyNumberFormat="1" applyFont="1" applyBorder="1" applyProtection="1">
      <protection locked="0"/>
    </xf>
    <xf numFmtId="0" fontId="13" fillId="0" borderId="158" xfId="13" applyFont="1" applyBorder="1"/>
    <xf numFmtId="3" fontId="13" fillId="0" borderId="125" xfId="14" applyNumberFormat="1" applyFont="1" applyFill="1" applyBorder="1" applyAlignment="1" applyProtection="1">
      <protection locked="0"/>
    </xf>
    <xf numFmtId="1" fontId="13" fillId="0" borderId="0" xfId="13" applyNumberFormat="1" applyFont="1" applyProtection="1">
      <protection locked="0"/>
    </xf>
    <xf numFmtId="3" fontId="13" fillId="0" borderId="158" xfId="14" applyNumberFormat="1" applyFont="1" applyFill="1" applyBorder="1" applyAlignment="1" applyProtection="1">
      <protection locked="0"/>
    </xf>
    <xf numFmtId="3" fontId="12" fillId="0" borderId="125" xfId="14" applyNumberFormat="1" applyFont="1" applyFill="1" applyBorder="1" applyAlignment="1" applyProtection="1">
      <protection locked="0"/>
    </xf>
    <xf numFmtId="3" fontId="12" fillId="0" borderId="125" xfId="14" applyNumberFormat="1" applyFont="1" applyFill="1" applyBorder="1" applyAlignment="1" applyProtection="1">
      <alignment horizontal="right"/>
      <protection locked="0"/>
    </xf>
    <xf numFmtId="0" fontId="13" fillId="0" borderId="159" xfId="13" applyFont="1" applyBorder="1" applyAlignment="1">
      <alignment horizontal="left" indent="2"/>
    </xf>
    <xf numFmtId="0" fontId="13" fillId="0" borderId="160" xfId="13" applyFont="1" applyBorder="1" applyAlignment="1">
      <alignment horizontal="center"/>
    </xf>
    <xf numFmtId="3" fontId="13" fillId="0" borderId="161" xfId="14" applyNumberFormat="1" applyFont="1" applyFill="1" applyBorder="1" applyAlignment="1" applyProtection="1">
      <protection locked="0"/>
    </xf>
    <xf numFmtId="0" fontId="35" fillId="0" borderId="0" xfId="13" applyFont="1"/>
    <xf numFmtId="3" fontId="13" fillId="0" borderId="0" xfId="13" applyNumberFormat="1" applyFont="1" applyAlignment="1">
      <alignment horizontal="right"/>
    </xf>
    <xf numFmtId="168" fontId="13" fillId="0" borderId="0" xfId="14" applyNumberFormat="1" applyFont="1" applyFill="1" applyProtection="1">
      <protection locked="0"/>
    </xf>
    <xf numFmtId="0" fontId="13" fillId="0" borderId="42" xfId="13" applyFont="1" applyBorder="1" applyAlignment="1">
      <alignment horizontal="center" vertical="center" wrapText="1"/>
    </xf>
    <xf numFmtId="0" fontId="13" fillId="0" borderId="150" xfId="13" applyFont="1" applyBorder="1" applyAlignment="1">
      <alignment horizontal="center"/>
    </xf>
    <xf numFmtId="0" fontId="13" fillId="0" borderId="150" xfId="13" applyFont="1" applyBorder="1" applyAlignment="1">
      <alignment horizontal="center" vertical="center" wrapText="1"/>
    </xf>
    <xf numFmtId="168" fontId="12" fillId="0" borderId="0" xfId="14" applyNumberFormat="1" applyFont="1"/>
    <xf numFmtId="0" fontId="13" fillId="0" borderId="150" xfId="13" applyFont="1" applyBorder="1" applyAlignment="1">
      <alignment horizontal="center" vertical="center"/>
    </xf>
    <xf numFmtId="168" fontId="12" fillId="0" borderId="0" xfId="14" applyNumberFormat="1" applyFont="1" applyAlignment="1">
      <alignment vertical="center" wrapText="1"/>
    </xf>
    <xf numFmtId="0" fontId="13" fillId="0" borderId="0" xfId="13" applyFont="1" applyAlignment="1">
      <alignment vertical="center" wrapText="1"/>
    </xf>
    <xf numFmtId="3" fontId="13" fillId="0" borderId="158" xfId="13" applyNumberFormat="1" applyFont="1" applyBorder="1"/>
    <xf numFmtId="3" fontId="13" fillId="0" borderId="125" xfId="13" applyNumberFormat="1" applyFont="1" applyBorder="1"/>
    <xf numFmtId="168" fontId="13" fillId="0" borderId="164" xfId="14" applyNumberFormat="1" applyFont="1" applyFill="1" applyBorder="1" applyAlignment="1"/>
    <xf numFmtId="168" fontId="13" fillId="0" borderId="164" xfId="14" applyNumberFormat="1" applyFont="1" applyFill="1" applyBorder="1" applyAlignment="1">
      <alignment horizontal="right"/>
    </xf>
    <xf numFmtId="0" fontId="13" fillId="0" borderId="163" xfId="13" applyFont="1" applyBorder="1"/>
    <xf numFmtId="3" fontId="13" fillId="0" borderId="158" xfId="13" applyNumberFormat="1" applyFont="1" applyBorder="1" applyAlignment="1">
      <alignment horizontal="right"/>
    </xf>
    <xf numFmtId="0" fontId="13" fillId="0" borderId="166" xfId="13" applyFont="1" applyBorder="1"/>
    <xf numFmtId="0" fontId="13" fillId="0" borderId="167" xfId="13" applyFont="1" applyBorder="1"/>
    <xf numFmtId="3" fontId="13" fillId="0" borderId="116" xfId="13" applyNumberFormat="1" applyFont="1" applyBorder="1"/>
    <xf numFmtId="3" fontId="13" fillId="0" borderId="167" xfId="13" applyNumberFormat="1" applyFont="1" applyBorder="1"/>
    <xf numFmtId="3" fontId="13" fillId="0" borderId="168" xfId="13" applyNumberFormat="1" applyFont="1" applyBorder="1"/>
    <xf numFmtId="3" fontId="13" fillId="0" borderId="161" xfId="13" applyNumberFormat="1" applyFont="1" applyBorder="1"/>
    <xf numFmtId="168" fontId="13" fillId="0" borderId="151" xfId="14" applyNumberFormat="1" applyFont="1" applyFill="1" applyBorder="1" applyAlignment="1"/>
    <xf numFmtId="168" fontId="13" fillId="0" borderId="151" xfId="14" applyNumberFormat="1" applyFont="1" applyFill="1" applyBorder="1" applyAlignment="1">
      <alignment horizontal="right"/>
    </xf>
    <xf numFmtId="0" fontId="13" fillId="0" borderId="152" xfId="13" applyFont="1" applyBorder="1"/>
    <xf numFmtId="168" fontId="13" fillId="0" borderId="0" xfId="14" applyNumberFormat="1" applyFont="1" applyBorder="1" applyAlignment="1">
      <alignment vertical="center"/>
    </xf>
    <xf numFmtId="0" fontId="13" fillId="0" borderId="40" xfId="13" applyFont="1" applyBorder="1" applyAlignment="1">
      <alignment vertical="center"/>
    </xf>
    <xf numFmtId="0" fontId="26" fillId="0" borderId="40" xfId="13" applyFont="1" applyBorder="1" applyAlignment="1">
      <alignment horizontal="right" vertical="center"/>
    </xf>
    <xf numFmtId="0" fontId="13" fillId="0" borderId="0" xfId="13" applyFont="1" applyAlignment="1">
      <alignment horizontal="left" vertical="center"/>
    </xf>
    <xf numFmtId="172" fontId="13" fillId="0" borderId="0" xfId="13" applyNumberFormat="1" applyFont="1"/>
    <xf numFmtId="0" fontId="3" fillId="0" borderId="0" xfId="13" applyFont="1"/>
    <xf numFmtId="0" fontId="23" fillId="0" borderId="0" xfId="13" applyFont="1"/>
    <xf numFmtId="0" fontId="23" fillId="0" borderId="153" xfId="13" applyFont="1" applyBorder="1" applyAlignment="1">
      <alignment horizontal="center" vertical="center"/>
    </xf>
    <xf numFmtId="0" fontId="12" fillId="0" borderId="153" xfId="13" applyFont="1" applyBorder="1" applyAlignment="1">
      <alignment horizontal="center" vertical="center"/>
    </xf>
    <xf numFmtId="0" fontId="23" fillId="0" borderId="42" xfId="13" applyFont="1" applyBorder="1" applyAlignment="1">
      <alignment horizontal="center" vertical="center"/>
    </xf>
    <xf numFmtId="0" fontId="23" fillId="0" borderId="156" xfId="13" applyFont="1" applyBorder="1" applyAlignment="1">
      <alignment horizontal="center" vertical="center"/>
    </xf>
    <xf numFmtId="0" fontId="12" fillId="0" borderId="168" xfId="13" applyFont="1" applyBorder="1" applyAlignment="1">
      <alignment horizontal="center" vertical="center"/>
    </xf>
    <xf numFmtId="0" fontId="23" fillId="0" borderId="151" xfId="13" applyFont="1" applyBorder="1" applyAlignment="1">
      <alignment horizontal="center" vertical="center"/>
    </xf>
    <xf numFmtId="0" fontId="23" fillId="0" borderId="100" xfId="13" applyFont="1" applyBorder="1"/>
    <xf numFmtId="3" fontId="23" fillId="0" borderId="153" xfId="13" applyNumberFormat="1" applyFont="1" applyBorder="1"/>
    <xf numFmtId="3" fontId="23" fillId="0" borderId="42" xfId="13" applyNumberFormat="1" applyFont="1" applyBorder="1"/>
    <xf numFmtId="3" fontId="12" fillId="0" borderId="170" xfId="13" applyNumberFormat="1" applyFont="1" applyBorder="1"/>
    <xf numFmtId="3" fontId="23" fillId="0" borderId="163" xfId="13" applyNumberFormat="1" applyFont="1" applyBorder="1"/>
    <xf numFmtId="0" fontId="23" fillId="0" borderId="158" xfId="13" applyFont="1" applyBorder="1"/>
    <xf numFmtId="3" fontId="12" fillId="0" borderId="156" xfId="13" applyNumberFormat="1" applyFont="1" applyBorder="1"/>
    <xf numFmtId="3" fontId="12" fillId="0" borderId="156" xfId="13" applyNumberFormat="1" applyFont="1" applyBorder="1" applyAlignment="1">
      <alignment horizontal="right"/>
    </xf>
    <xf numFmtId="3" fontId="12" fillId="0" borderId="164" xfId="13" applyNumberFormat="1" applyFont="1" applyBorder="1" applyAlignment="1">
      <alignment horizontal="right"/>
    </xf>
    <xf numFmtId="3" fontId="12" fillId="0" borderId="0" xfId="13" applyNumberFormat="1" applyFont="1" applyAlignment="1">
      <alignment horizontal="right"/>
    </xf>
    <xf numFmtId="3" fontId="23" fillId="0" borderId="164" xfId="13" applyNumberFormat="1" applyFont="1" applyBorder="1"/>
    <xf numFmtId="3" fontId="23" fillId="0" borderId="166" xfId="13" applyNumberFormat="1" applyFont="1" applyBorder="1" applyAlignment="1">
      <alignment horizontal="right"/>
    </xf>
    <xf numFmtId="3" fontId="12" fillId="0" borderId="0" xfId="13" applyNumberFormat="1" applyFont="1"/>
    <xf numFmtId="168" fontId="12" fillId="0" borderId="0" xfId="14" applyNumberFormat="1" applyFont="1" applyFill="1" applyAlignment="1"/>
    <xf numFmtId="173" fontId="12" fillId="0" borderId="0" xfId="13" applyNumberFormat="1" applyFont="1"/>
    <xf numFmtId="3" fontId="12" fillId="0" borderId="164" xfId="13" applyNumberFormat="1" applyFont="1" applyBorder="1"/>
    <xf numFmtId="3" fontId="23" fillId="0" borderId="166" xfId="13" applyNumberFormat="1" applyFont="1" applyBorder="1"/>
    <xf numFmtId="174" fontId="12" fillId="0" borderId="156" xfId="15" applyFont="1" applyBorder="1" applyAlignment="1">
      <alignment horizontal="right"/>
    </xf>
    <xf numFmtId="174" fontId="12" fillId="0" borderId="164" xfId="15" applyFont="1" applyBorder="1" applyAlignment="1">
      <alignment horizontal="right"/>
    </xf>
    <xf numFmtId="174" fontId="23" fillId="0" borderId="166" xfId="15" applyFont="1" applyBorder="1" applyAlignment="1">
      <alignment horizontal="right"/>
    </xf>
    <xf numFmtId="0" fontId="23" fillId="0" borderId="167" xfId="13" applyFont="1" applyBorder="1"/>
    <xf numFmtId="3" fontId="12" fillId="0" borderId="117" xfId="13" applyNumberFormat="1" applyFont="1" applyBorder="1"/>
    <xf numFmtId="3" fontId="12" fillId="0" borderId="172" xfId="13" applyNumberFormat="1" applyFont="1" applyBorder="1"/>
    <xf numFmtId="0" fontId="15" fillId="0" borderId="0" xfId="13" applyFont="1" applyAlignment="1">
      <alignment horizontal="right"/>
    </xf>
    <xf numFmtId="0" fontId="23" fillId="0" borderId="0" xfId="13" applyFont="1" applyAlignment="1">
      <alignment horizontal="left"/>
    </xf>
    <xf numFmtId="3" fontId="23" fillId="0" borderId="0" xfId="13" applyNumberFormat="1" applyFont="1"/>
    <xf numFmtId="175" fontId="23" fillId="0" borderId="0" xfId="13" applyNumberFormat="1" applyFont="1"/>
    <xf numFmtId="0" fontId="13" fillId="0" borderId="40" xfId="13" applyFont="1" applyBorder="1" applyAlignment="1">
      <alignment horizontal="center" vertical="center"/>
    </xf>
    <xf numFmtId="0" fontId="13" fillId="0" borderId="164" xfId="13" applyFont="1" applyBorder="1" applyAlignment="1">
      <alignment horizontal="center"/>
    </xf>
    <xf numFmtId="3" fontId="13" fillId="0" borderId="164" xfId="13" applyNumberFormat="1" applyFont="1" applyBorder="1"/>
    <xf numFmtId="3" fontId="13" fillId="0" borderId="0" xfId="13" applyNumberFormat="1" applyFont="1" applyProtection="1">
      <protection locked="0"/>
    </xf>
    <xf numFmtId="0" fontId="13" fillId="0" borderId="49" xfId="13" applyFont="1" applyBorder="1" applyAlignment="1">
      <alignment horizontal="center"/>
    </xf>
    <xf numFmtId="3" fontId="13" fillId="0" borderId="173" xfId="13" applyNumberFormat="1" applyFont="1" applyBorder="1"/>
    <xf numFmtId="3" fontId="12" fillId="0" borderId="173" xfId="13" applyNumberFormat="1" applyFont="1" applyBorder="1"/>
    <xf numFmtId="3" fontId="13" fillId="0" borderId="173" xfId="13" applyNumberFormat="1" applyFont="1" applyBorder="1" applyAlignment="1">
      <alignment horizontal="right"/>
    </xf>
    <xf numFmtId="0" fontId="13" fillId="0" borderId="151" xfId="13" applyFont="1" applyBorder="1" applyAlignment="1">
      <alignment horizontal="center"/>
    </xf>
    <xf numFmtId="3" fontId="13" fillId="0" borderId="174" xfId="13" applyNumberFormat="1" applyFont="1" applyBorder="1"/>
    <xf numFmtId="3" fontId="13" fillId="0" borderId="175" xfId="13" applyNumberFormat="1" applyFont="1" applyBorder="1"/>
    <xf numFmtId="0" fontId="26" fillId="0" borderId="0" xfId="13" applyFont="1" applyAlignment="1" applyProtection="1">
      <alignment horizontal="right"/>
      <protection locked="0"/>
    </xf>
    <xf numFmtId="0" fontId="13" fillId="0" borderId="0" xfId="13" applyFont="1" applyAlignment="1">
      <alignment horizontal="center" vertical="center"/>
    </xf>
    <xf numFmtId="0" fontId="13" fillId="0" borderId="176" xfId="13" applyFont="1" applyBorder="1"/>
    <xf numFmtId="0" fontId="13" fillId="0" borderId="138" xfId="13" applyFont="1" applyBorder="1" applyAlignment="1" applyProtection="1">
      <alignment horizontal="center"/>
      <protection locked="0"/>
    </xf>
    <xf numFmtId="0" fontId="13" fillId="0" borderId="150" xfId="13" applyFont="1" applyBorder="1" applyAlignment="1" applyProtection="1">
      <alignment horizontal="center"/>
      <protection locked="0"/>
    </xf>
    <xf numFmtId="0" fontId="13" fillId="0" borderId="176" xfId="13" applyFont="1" applyBorder="1" applyAlignment="1" applyProtection="1">
      <alignment horizontal="center"/>
      <protection locked="0"/>
    </xf>
    <xf numFmtId="0" fontId="13" fillId="0" borderId="151" xfId="13" applyFont="1" applyBorder="1" applyAlignment="1" applyProtection="1">
      <alignment horizontal="center"/>
      <protection locked="0"/>
    </xf>
    <xf numFmtId="0" fontId="13" fillId="0" borderId="0" xfId="13" applyFont="1" applyAlignment="1">
      <alignment horizontal="center"/>
    </xf>
    <xf numFmtId="0" fontId="13" fillId="0" borderId="42" xfId="13" applyFont="1" applyBorder="1"/>
    <xf numFmtId="3" fontId="13" fillId="0" borderId="166" xfId="13" applyNumberFormat="1" applyFont="1" applyBorder="1" applyProtection="1">
      <protection locked="0"/>
    </xf>
    <xf numFmtId="3" fontId="13" fillId="0" borderId="164" xfId="13" applyNumberFormat="1" applyFont="1" applyBorder="1" applyProtection="1">
      <protection locked="0"/>
    </xf>
    <xf numFmtId="165" fontId="13" fillId="0" borderId="164" xfId="16" applyNumberFormat="1" applyFont="1" applyFill="1" applyBorder="1"/>
    <xf numFmtId="165" fontId="13" fillId="0" borderId="179" xfId="16" applyNumberFormat="1" applyFont="1" applyFill="1" applyBorder="1"/>
    <xf numFmtId="165" fontId="13" fillId="0" borderId="179" xfId="14" applyNumberFormat="1" applyFont="1" applyFill="1" applyBorder="1"/>
    <xf numFmtId="165" fontId="13" fillId="0" borderId="164" xfId="14" applyNumberFormat="1" applyFont="1" applyFill="1" applyBorder="1"/>
    <xf numFmtId="165" fontId="13" fillId="0" borderId="166" xfId="13" applyNumberFormat="1" applyFont="1" applyBorder="1" applyProtection="1">
      <protection locked="0"/>
    </xf>
    <xf numFmtId="165" fontId="13" fillId="0" borderId="164" xfId="13" applyNumberFormat="1" applyFont="1" applyBorder="1" applyProtection="1">
      <protection locked="0"/>
    </xf>
    <xf numFmtId="175" fontId="13" fillId="0" borderId="0" xfId="13" applyNumberFormat="1" applyFont="1"/>
    <xf numFmtId="169" fontId="13" fillId="0" borderId="0" xfId="13" applyNumberFormat="1" applyFont="1"/>
    <xf numFmtId="0" fontId="13" fillId="0" borderId="164" xfId="13" applyFont="1" applyBorder="1"/>
    <xf numFmtId="0" fontId="13" fillId="0" borderId="151" xfId="13" applyFont="1" applyBorder="1"/>
    <xf numFmtId="3" fontId="13" fillId="0" borderId="152" xfId="13" applyNumberFormat="1" applyFont="1" applyBorder="1" applyProtection="1">
      <protection locked="0"/>
    </xf>
    <xf numFmtId="3" fontId="13" fillId="0" borderId="151" xfId="13" applyNumberFormat="1" applyFont="1" applyBorder="1" applyProtection="1">
      <protection locked="0"/>
    </xf>
    <xf numFmtId="165" fontId="13" fillId="0" borderId="151" xfId="16" applyNumberFormat="1" applyFont="1" applyFill="1" applyBorder="1"/>
    <xf numFmtId="165" fontId="13" fillId="0" borderId="165" xfId="16" applyNumberFormat="1" applyFont="1" applyFill="1" applyBorder="1"/>
    <xf numFmtId="165" fontId="13" fillId="0" borderId="165" xfId="13" applyNumberFormat="1" applyFont="1" applyBorder="1" applyProtection="1">
      <protection locked="0"/>
    </xf>
    <xf numFmtId="165" fontId="13" fillId="0" borderId="151" xfId="13" applyNumberFormat="1" applyFont="1" applyBorder="1" applyProtection="1">
      <protection locked="0"/>
    </xf>
    <xf numFmtId="165" fontId="13" fillId="0" borderId="151" xfId="14" applyNumberFormat="1" applyFont="1" applyFill="1" applyBorder="1"/>
    <xf numFmtId="165" fontId="13" fillId="0" borderId="152" xfId="13" applyNumberFormat="1" applyFont="1" applyBorder="1" applyProtection="1">
      <protection locked="0"/>
    </xf>
    <xf numFmtId="0" fontId="13" fillId="0" borderId="0" xfId="13" applyFont="1" applyAlignment="1" applyProtection="1">
      <alignment horizontal="right"/>
      <protection locked="0"/>
    </xf>
    <xf numFmtId="165" fontId="13" fillId="0" borderId="0" xfId="13" applyNumberFormat="1" applyFont="1"/>
    <xf numFmtId="0" fontId="13" fillId="0" borderId="0" xfId="13" applyFont="1" applyAlignment="1">
      <alignment horizontal="right"/>
    </xf>
    <xf numFmtId="168" fontId="13" fillId="0" borderId="180" xfId="14" applyNumberFormat="1" applyFont="1" applyFill="1" applyBorder="1" applyAlignment="1">
      <alignment horizontal="right"/>
    </xf>
    <xf numFmtId="168" fontId="13" fillId="0" borderId="181" xfId="14" applyNumberFormat="1" applyFont="1" applyFill="1" applyBorder="1" applyAlignment="1">
      <alignment horizontal="right"/>
    </xf>
    <xf numFmtId="168" fontId="13" fillId="0" borderId="158" xfId="14" applyNumberFormat="1" applyFont="1" applyFill="1" applyBorder="1" applyAlignment="1">
      <alignment horizontal="right"/>
    </xf>
    <xf numFmtId="176" fontId="13" fillId="0" borderId="181" xfId="14" applyNumberFormat="1" applyFont="1" applyFill="1" applyBorder="1" applyAlignment="1">
      <alignment horizontal="right"/>
    </xf>
    <xf numFmtId="168" fontId="13" fillId="0" borderId="0" xfId="13" applyNumberFormat="1" applyFont="1"/>
    <xf numFmtId="177" fontId="13" fillId="0" borderId="0" xfId="13" applyNumberFormat="1" applyFont="1"/>
    <xf numFmtId="176" fontId="13" fillId="0" borderId="0" xfId="13" applyNumberFormat="1" applyFont="1"/>
    <xf numFmtId="0" fontId="13" fillId="0" borderId="164" xfId="13" applyFont="1" applyBorder="1" applyAlignment="1">
      <alignment horizontal="left" indent="1"/>
    </xf>
    <xf numFmtId="178" fontId="13" fillId="0" borderId="158" xfId="14" applyNumberFormat="1" applyFont="1" applyFill="1" applyBorder="1" applyAlignment="1">
      <alignment horizontal="right"/>
    </xf>
    <xf numFmtId="176" fontId="13" fillId="0" borderId="158" xfId="14" applyNumberFormat="1" applyFont="1" applyFill="1" applyBorder="1" applyAlignment="1">
      <alignment horizontal="right"/>
    </xf>
    <xf numFmtId="0" fontId="13" fillId="0" borderId="182" xfId="13" applyFont="1" applyBorder="1" applyAlignment="1">
      <alignment horizontal="left"/>
    </xf>
    <xf numFmtId="178" fontId="13" fillId="0" borderId="42" xfId="13" applyNumberFormat="1" applyFont="1" applyBorder="1"/>
    <xf numFmtId="176" fontId="13" fillId="0" borderId="42" xfId="13" applyNumberFormat="1" applyFont="1" applyBorder="1"/>
    <xf numFmtId="178" fontId="13" fillId="0" borderId="164" xfId="14" applyNumberFormat="1" applyFont="1" applyFill="1" applyBorder="1" applyAlignment="1">
      <alignment horizontal="right"/>
    </xf>
    <xf numFmtId="176" fontId="13" fillId="0" borderId="164" xfId="14" applyNumberFormat="1" applyFont="1" applyFill="1" applyBorder="1" applyAlignment="1">
      <alignment horizontal="right"/>
    </xf>
    <xf numFmtId="178" fontId="13" fillId="0" borderId="151" xfId="14" applyNumberFormat="1" applyFont="1" applyFill="1" applyBorder="1" applyAlignment="1">
      <alignment horizontal="right"/>
    </xf>
    <xf numFmtId="176" fontId="13" fillId="0" borderId="151" xfId="14" applyNumberFormat="1" applyFont="1" applyFill="1" applyBorder="1" applyAlignment="1">
      <alignment horizontal="right"/>
    </xf>
    <xf numFmtId="178" fontId="13" fillId="0" borderId="0" xfId="14" applyNumberFormat="1" applyFont="1" applyFill="1"/>
    <xf numFmtId="168" fontId="13" fillId="0" borderId="0" xfId="14" applyNumberFormat="1" applyFont="1" applyFill="1"/>
    <xf numFmtId="43" fontId="13" fillId="0" borderId="0" xfId="14" applyFont="1" applyFill="1"/>
    <xf numFmtId="2" fontId="9" fillId="0" borderId="0" xfId="13" applyNumberFormat="1" applyFont="1"/>
    <xf numFmtId="2" fontId="9" fillId="0" borderId="0" xfId="13" applyNumberFormat="1" applyFont="1" applyAlignment="1">
      <alignment horizontal="right"/>
    </xf>
    <xf numFmtId="2" fontId="9" fillId="0" borderId="0" xfId="13" applyNumberFormat="1" applyFont="1" applyAlignment="1">
      <alignment horizontal="right" vertical="center"/>
    </xf>
    <xf numFmtId="2" fontId="13" fillId="0" borderId="150" xfId="13" applyNumberFormat="1" applyFont="1" applyBorder="1" applyAlignment="1">
      <alignment horizontal="center"/>
    </xf>
    <xf numFmtId="2" fontId="13" fillId="0" borderId="162" xfId="13" applyNumberFormat="1" applyFont="1" applyBorder="1"/>
    <xf numFmtId="2" fontId="13" fillId="0" borderId="42" xfId="13" applyNumberFormat="1" applyFont="1" applyBorder="1" applyAlignment="1">
      <alignment horizontal="center"/>
    </xf>
    <xf numFmtId="2" fontId="13" fillId="0" borderId="179" xfId="13" applyNumberFormat="1" applyFont="1" applyBorder="1"/>
    <xf numFmtId="2" fontId="13" fillId="0" borderId="164" xfId="13" applyNumberFormat="1" applyFont="1" applyBorder="1" applyAlignment="1">
      <alignment horizontal="center"/>
    </xf>
    <xf numFmtId="3" fontId="13" fillId="0" borderId="164" xfId="13" applyNumberFormat="1" applyFont="1" applyBorder="1" applyAlignment="1">
      <alignment horizontal="right"/>
    </xf>
    <xf numFmtId="1" fontId="13" fillId="0" borderId="164" xfId="13" applyNumberFormat="1" applyFont="1" applyBorder="1"/>
    <xf numFmtId="2" fontId="13" fillId="0" borderId="165" xfId="13" applyNumberFormat="1" applyFont="1" applyBorder="1"/>
    <xf numFmtId="2" fontId="13" fillId="0" borderId="151" xfId="13" applyNumberFormat="1" applyFont="1" applyBorder="1" applyAlignment="1">
      <alignment horizontal="center"/>
    </xf>
    <xf numFmtId="176" fontId="13" fillId="0" borderId="151" xfId="14" applyNumberFormat="1" applyFont="1" applyFill="1" applyBorder="1" applyAlignment="1"/>
    <xf numFmtId="2" fontId="13" fillId="0" borderId="0" xfId="13" applyNumberFormat="1" applyFont="1" applyAlignment="1">
      <alignment horizontal="left" indent="13"/>
    </xf>
    <xf numFmtId="2" fontId="13" fillId="0" borderId="0" xfId="13" applyNumberFormat="1" applyFont="1" applyAlignment="1">
      <alignment horizontal="left"/>
    </xf>
    <xf numFmtId="2" fontId="13" fillId="0" borderId="0" xfId="13" applyNumberFormat="1" applyFont="1" applyAlignment="1">
      <alignment horizontal="left" indent="11"/>
    </xf>
    <xf numFmtId="2" fontId="13" fillId="0" borderId="42" xfId="13" applyNumberFormat="1" applyFont="1" applyBorder="1"/>
    <xf numFmtId="168" fontId="13" fillId="0" borderId="42" xfId="14" applyNumberFormat="1" applyFont="1" applyFill="1" applyBorder="1" applyAlignment="1">
      <alignment horizontal="right"/>
    </xf>
    <xf numFmtId="3" fontId="13" fillId="0" borderId="42" xfId="13" applyNumberFormat="1" applyFont="1" applyBorder="1"/>
    <xf numFmtId="2" fontId="13" fillId="0" borderId="164" xfId="13" applyNumberFormat="1" applyFont="1" applyBorder="1"/>
    <xf numFmtId="2" fontId="13" fillId="0" borderId="164" xfId="13" applyNumberFormat="1" applyFont="1" applyBorder="1" applyAlignment="1">
      <alignment horizontal="left" indent="1"/>
    </xf>
    <xf numFmtId="2" fontId="13" fillId="0" borderId="164" xfId="13" applyNumberFormat="1" applyFont="1" applyBorder="1" applyAlignment="1">
      <alignment horizontal="left" indent="2"/>
    </xf>
    <xf numFmtId="176" fontId="13" fillId="0" borderId="164" xfId="14" applyNumberFormat="1" applyFont="1" applyFill="1" applyBorder="1" applyAlignment="1"/>
    <xf numFmtId="2" fontId="13" fillId="0" borderId="151" xfId="13" applyNumberFormat="1" applyFont="1" applyBorder="1" applyAlignment="1">
      <alignment horizontal="left" indent="1"/>
    </xf>
    <xf numFmtId="2" fontId="12" fillId="0" borderId="0" xfId="13" applyNumberFormat="1" applyFont="1"/>
    <xf numFmtId="0" fontId="33" fillId="0" borderId="0" xfId="13"/>
    <xf numFmtId="0" fontId="37" fillId="0" borderId="0" xfId="13" applyFont="1"/>
    <xf numFmtId="2" fontId="13" fillId="0" borderId="0" xfId="13" applyNumberFormat="1" applyFont="1" applyAlignment="1">
      <alignment horizontal="center" vertical="center"/>
    </xf>
    <xf numFmtId="2" fontId="23" fillId="0" borderId="150" xfId="13" applyNumberFormat="1" applyFont="1" applyBorder="1" applyAlignment="1">
      <alignment horizontal="center" vertical="center"/>
    </xf>
    <xf numFmtId="1" fontId="12" fillId="0" borderId="150" xfId="13" applyNumberFormat="1" applyFont="1" applyBorder="1" applyAlignment="1">
      <alignment horizontal="center" vertical="center"/>
    </xf>
    <xf numFmtId="2" fontId="23" fillId="0" borderId="179" xfId="13" applyNumberFormat="1" applyFont="1" applyBorder="1"/>
    <xf numFmtId="176" fontId="12" fillId="0" borderId="164" xfId="14" applyNumberFormat="1" applyFont="1" applyFill="1" applyBorder="1" applyAlignment="1"/>
    <xf numFmtId="176" fontId="12" fillId="0" borderId="0" xfId="14" applyNumberFormat="1" applyFont="1" applyFill="1" applyBorder="1" applyAlignment="1"/>
    <xf numFmtId="176" fontId="12" fillId="0" borderId="166" xfId="14" applyNumberFormat="1" applyFont="1" applyFill="1" applyBorder="1" applyAlignment="1"/>
    <xf numFmtId="0" fontId="33" fillId="0" borderId="42" xfId="13" applyBorder="1"/>
    <xf numFmtId="2" fontId="23" fillId="0" borderId="179" xfId="13" applyNumberFormat="1" applyFont="1" applyBorder="1" applyAlignment="1">
      <alignment horizontal="left" indent="1"/>
    </xf>
    <xf numFmtId="3" fontId="33" fillId="0" borderId="0" xfId="13" applyNumberFormat="1"/>
    <xf numFmtId="2" fontId="23" fillId="0" borderId="179" xfId="13" applyNumberFormat="1" applyFont="1" applyBorder="1" applyAlignment="1">
      <alignment horizontal="left" indent="2"/>
    </xf>
    <xf numFmtId="176" fontId="12" fillId="0" borderId="0" xfId="14" applyNumberFormat="1" applyFont="1" applyFill="1" applyBorder="1" applyAlignment="1">
      <alignment wrapText="1"/>
    </xf>
    <xf numFmtId="168" fontId="12" fillId="0" borderId="164" xfId="14" applyNumberFormat="1" applyFont="1" applyFill="1" applyBorder="1" applyAlignment="1"/>
    <xf numFmtId="168" fontId="12" fillId="0" borderId="0" xfId="14" applyNumberFormat="1" applyFont="1" applyFill="1" applyBorder="1" applyAlignment="1"/>
    <xf numFmtId="168" fontId="12" fillId="0" borderId="166" xfId="14" applyNumberFormat="1" applyFont="1" applyFill="1" applyBorder="1" applyAlignment="1"/>
    <xf numFmtId="3" fontId="38" fillId="0" borderId="0" xfId="0" applyNumberFormat="1" applyFont="1"/>
    <xf numFmtId="165" fontId="33" fillId="0" borderId="0" xfId="13" applyNumberFormat="1"/>
    <xf numFmtId="3" fontId="38" fillId="5" borderId="183" xfId="0" applyNumberFormat="1" applyFont="1" applyFill="1" applyBorder="1" applyAlignment="1">
      <alignment horizontal="right" vertical="center" wrapText="1"/>
    </xf>
    <xf numFmtId="3" fontId="38" fillId="5" borderId="184" xfId="0" applyNumberFormat="1" applyFont="1" applyFill="1" applyBorder="1" applyAlignment="1">
      <alignment horizontal="right" vertical="center" wrapText="1"/>
    </xf>
    <xf numFmtId="3" fontId="39" fillId="0" borderId="0" xfId="0" applyNumberFormat="1" applyFont="1"/>
    <xf numFmtId="3" fontId="37" fillId="0" borderId="0" xfId="13" applyNumberFormat="1" applyFont="1"/>
    <xf numFmtId="0" fontId="33" fillId="0" borderId="164" xfId="13" applyBorder="1"/>
    <xf numFmtId="168" fontId="12" fillId="0" borderId="0" xfId="14" applyNumberFormat="1" applyFont="1" applyFill="1" applyBorder="1" applyAlignment="1">
      <alignment wrapText="1"/>
    </xf>
    <xf numFmtId="2" fontId="23" fillId="0" borderId="165" xfId="13" applyNumberFormat="1" applyFont="1" applyBorder="1" applyAlignment="1">
      <alignment horizontal="left" indent="1"/>
    </xf>
    <xf numFmtId="168" fontId="12" fillId="0" borderId="151" xfId="14" applyNumberFormat="1" applyFont="1" applyFill="1" applyBorder="1" applyAlignment="1"/>
    <xf numFmtId="168" fontId="12" fillId="0" borderId="132" xfId="14" applyNumberFormat="1" applyFont="1" applyFill="1" applyBorder="1" applyAlignment="1"/>
    <xf numFmtId="168" fontId="12" fillId="0" borderId="152" xfId="14" applyNumberFormat="1" applyFont="1" applyFill="1" applyBorder="1" applyAlignment="1"/>
    <xf numFmtId="2" fontId="23" fillId="0" borderId="0" xfId="13" applyNumberFormat="1" applyFont="1"/>
    <xf numFmtId="2" fontId="22" fillId="0" borderId="0" xfId="13" applyNumberFormat="1" applyFont="1" applyAlignment="1">
      <alignment horizontal="right"/>
    </xf>
    <xf numFmtId="2" fontId="23" fillId="0" borderId="0" xfId="13" applyNumberFormat="1" applyFont="1" applyAlignment="1">
      <alignment horizontal="left"/>
    </xf>
    <xf numFmtId="0" fontId="3" fillId="0" borderId="0" xfId="17" applyFont="1"/>
    <xf numFmtId="0" fontId="36" fillId="0" borderId="0" xfId="18" applyFont="1" applyFill="1"/>
    <xf numFmtId="0" fontId="3" fillId="0" borderId="0" xfId="3" applyFont="1"/>
    <xf numFmtId="0" fontId="3" fillId="0" borderId="0" xfId="3" applyFont="1" applyAlignment="1">
      <alignment horizontal="right"/>
    </xf>
    <xf numFmtId="0" fontId="41" fillId="0" borderId="0" xfId="18" applyFont="1" applyFill="1"/>
    <xf numFmtId="37" fontId="41" fillId="0" borderId="132" xfId="18" applyNumberFormat="1" applyFont="1" applyFill="1" applyBorder="1"/>
    <xf numFmtId="0" fontId="41" fillId="0" borderId="132" xfId="18" applyFont="1" applyFill="1" applyBorder="1"/>
    <xf numFmtId="0" fontId="4" fillId="0" borderId="0" xfId="3" applyFont="1" applyAlignment="1">
      <alignment vertical="center"/>
    </xf>
    <xf numFmtId="0" fontId="12" fillId="0" borderId="100" xfId="18" applyFont="1" applyFill="1" applyBorder="1" applyAlignment="1">
      <alignment horizontal="center" vertical="center" wrapText="1"/>
    </xf>
    <xf numFmtId="0" fontId="12" fillId="0" borderId="42" xfId="3" applyFont="1" applyBorder="1"/>
    <xf numFmtId="179" fontId="12" fillId="0" borderId="42" xfId="3" applyNumberFormat="1" applyFont="1" applyBorder="1"/>
    <xf numFmtId="0" fontId="12" fillId="0" borderId="164" xfId="3" applyFont="1" applyBorder="1" applyAlignment="1">
      <alignment vertical="top"/>
    </xf>
    <xf numFmtId="179" fontId="12" fillId="0" borderId="164" xfId="3" applyNumberFormat="1" applyFont="1" applyBorder="1"/>
    <xf numFmtId="0" fontId="4" fillId="0" borderId="0" xfId="3" applyFont="1" applyAlignment="1">
      <alignment vertical="top"/>
    </xf>
    <xf numFmtId="179" fontId="12" fillId="0" borderId="0" xfId="3" applyNumberFormat="1" applyFont="1"/>
    <xf numFmtId="0" fontId="12" fillId="0" borderId="164" xfId="3" applyFont="1" applyBorder="1" applyAlignment="1">
      <alignment vertical="top" wrapText="1"/>
    </xf>
    <xf numFmtId="0" fontId="23" fillId="0" borderId="164" xfId="18" applyFont="1" applyFill="1" applyBorder="1" applyAlignment="1">
      <alignment vertical="top"/>
    </xf>
    <xf numFmtId="0" fontId="4" fillId="0" borderId="179" xfId="3" applyFont="1" applyBorder="1" applyAlignment="1">
      <alignment vertical="top"/>
    </xf>
    <xf numFmtId="0" fontId="23" fillId="0" borderId="151" xfId="18" applyFont="1" applyFill="1" applyBorder="1" applyAlignment="1">
      <alignment vertical="top"/>
    </xf>
    <xf numFmtId="179" fontId="12" fillId="0" borderId="151" xfId="3" applyNumberFormat="1" applyFont="1" applyBorder="1"/>
    <xf numFmtId="0" fontId="23" fillId="0" borderId="151" xfId="18" applyFont="1" applyFill="1" applyBorder="1" applyAlignment="1">
      <alignment horizontal="left" vertical="center"/>
    </xf>
    <xf numFmtId="179" fontId="12" fillId="0" borderId="150" xfId="3" applyNumberFormat="1" applyFont="1" applyBorder="1"/>
    <xf numFmtId="0" fontId="4" fillId="0" borderId="0" xfId="3" applyFont="1" applyAlignment="1">
      <alignment horizontal="center" vertical="center"/>
    </xf>
    <xf numFmtId="0" fontId="12" fillId="0" borderId="40" xfId="3" applyFont="1" applyBorder="1"/>
    <xf numFmtId="0" fontId="15" fillId="0" borderId="0" xfId="19" applyFont="1" applyFill="1" applyAlignment="1">
      <alignment horizontal="right"/>
    </xf>
    <xf numFmtId="0" fontId="23" fillId="0" borderId="0" xfId="18" applyFont="1" applyFill="1"/>
    <xf numFmtId="168" fontId="12" fillId="0" borderId="0" xfId="1" applyNumberFormat="1" applyFont="1" applyFill="1"/>
    <xf numFmtId="181" fontId="4" fillId="0" borderId="0" xfId="20" applyNumberFormat="1" applyFont="1" applyFill="1"/>
    <xf numFmtId="0" fontId="3" fillId="0" borderId="0" xfId="19" applyFont="1" applyFill="1"/>
    <xf numFmtId="0" fontId="36" fillId="0" borderId="0" xfId="19" applyFont="1" applyFill="1" applyAlignment="1">
      <alignment horizontal="right"/>
    </xf>
    <xf numFmtId="0" fontId="4" fillId="0" borderId="0" xfId="19" applyFont="1" applyFill="1"/>
    <xf numFmtId="0" fontId="4" fillId="0" borderId="116" xfId="19" applyFont="1" applyFill="1" applyBorder="1"/>
    <xf numFmtId="0" fontId="12" fillId="0" borderId="117" xfId="19" applyFont="1" applyFill="1" applyBorder="1" applyAlignment="1">
      <alignment horizontal="center" vertical="center"/>
    </xf>
    <xf numFmtId="0" fontId="12" fillId="0" borderId="151" xfId="19" applyFont="1" applyFill="1" applyBorder="1" applyAlignment="1">
      <alignment horizontal="center" vertical="center"/>
    </xf>
    <xf numFmtId="0" fontId="12" fillId="0" borderId="164" xfId="3" applyFont="1" applyBorder="1"/>
    <xf numFmtId="0" fontId="12" fillId="0" borderId="42" xfId="3" applyFont="1" applyBorder="1" applyAlignment="1">
      <alignment horizontal="right"/>
    </xf>
    <xf numFmtId="3" fontId="12" fillId="0" borderId="193" xfId="19" applyNumberFormat="1" applyFont="1" applyFill="1" applyBorder="1" applyAlignment="1">
      <alignment horizontal="right"/>
    </xf>
    <xf numFmtId="0" fontId="12" fillId="0" borderId="164" xfId="3" applyFont="1" applyBorder="1" applyAlignment="1">
      <alignment horizontal="right"/>
    </xf>
    <xf numFmtId="3" fontId="12" fillId="0" borderId="194" xfId="19" applyNumberFormat="1" applyFont="1" applyFill="1" applyBorder="1" applyAlignment="1">
      <alignment horizontal="right"/>
    </xf>
    <xf numFmtId="0" fontId="23" fillId="0" borderId="164" xfId="18" applyFont="1" applyFill="1" applyBorder="1" applyAlignment="1">
      <alignment wrapText="1"/>
    </xf>
    <xf numFmtId="0" fontId="23" fillId="0" borderId="164" xfId="18" applyFont="1" applyFill="1" applyBorder="1"/>
    <xf numFmtId="0" fontId="23" fillId="0" borderId="164" xfId="18" applyFont="1" applyFill="1" applyBorder="1" applyAlignment="1">
      <alignment vertical="center"/>
    </xf>
    <xf numFmtId="3" fontId="12" fillId="0" borderId="151" xfId="3" applyNumberFormat="1" applyFont="1" applyBorder="1" applyAlignment="1">
      <alignment horizontal="right" vertical="center"/>
    </xf>
    <xf numFmtId="3" fontId="12" fillId="0" borderId="195" xfId="19" applyNumberFormat="1" applyFont="1" applyFill="1" applyBorder="1" applyAlignment="1">
      <alignment horizontal="right" vertical="center"/>
    </xf>
    <xf numFmtId="0" fontId="23" fillId="0" borderId="196" xfId="18" applyFont="1" applyFill="1" applyBorder="1" applyAlignment="1">
      <alignment vertical="center"/>
    </xf>
    <xf numFmtId="3" fontId="12" fillId="0" borderId="155" xfId="21" applyNumberFormat="1" applyFont="1" applyFill="1" applyBorder="1" applyAlignment="1" applyProtection="1">
      <alignment horizontal="right" vertical="center"/>
    </xf>
    <xf numFmtId="3" fontId="12" fillId="0" borderId="0" xfId="3" applyNumberFormat="1" applyFont="1"/>
    <xf numFmtId="3" fontId="4" fillId="0" borderId="0" xfId="3" applyNumberFormat="1" applyFont="1"/>
    <xf numFmtId="1" fontId="4" fillId="0" borderId="0" xfId="3" applyNumberFormat="1" applyFont="1"/>
    <xf numFmtId="0" fontId="3" fillId="0" borderId="0" xfId="22" applyFont="1" applyAlignment="1">
      <alignment horizontal="right" vertical="center" wrapText="1"/>
    </xf>
    <xf numFmtId="0" fontId="3" fillId="0" borderId="0" xfId="22" applyFont="1" applyAlignment="1">
      <alignment horizontal="right" vertical="center"/>
    </xf>
    <xf numFmtId="0" fontId="4" fillId="0" borderId="0" xfId="22" applyFont="1"/>
    <xf numFmtId="0" fontId="4" fillId="0" borderId="0" xfId="22" applyFont="1" applyAlignment="1">
      <alignment horizontal="right"/>
    </xf>
    <xf numFmtId="0" fontId="12" fillId="0" borderId="0" xfId="22" applyFont="1" applyAlignment="1">
      <alignment horizontal="right"/>
    </xf>
    <xf numFmtId="0" fontId="12" fillId="0" borderId="150" xfId="22" applyFont="1" applyBorder="1" applyAlignment="1">
      <alignment horizontal="center" vertical="center" wrapText="1"/>
    </xf>
    <xf numFmtId="0" fontId="12" fillId="0" borderId="164" xfId="22" applyFont="1" applyBorder="1"/>
    <xf numFmtId="165" fontId="12" fillId="0" borderId="164" xfId="22" applyNumberFormat="1" applyFont="1" applyBorder="1" applyAlignment="1">
      <alignment horizontal="right" indent="1"/>
    </xf>
    <xf numFmtId="165" fontId="4" fillId="0" borderId="0" xfId="3" applyNumberFormat="1" applyFont="1"/>
    <xf numFmtId="43" fontId="4" fillId="0" borderId="0" xfId="1" applyFont="1"/>
    <xf numFmtId="0" fontId="12" fillId="0" borderId="164" xfId="22" applyFont="1" applyBorder="1" applyAlignment="1">
      <alignment horizontal="left" vertical="center" indent="2"/>
    </xf>
    <xf numFmtId="165" fontId="12" fillId="0" borderId="164" xfId="22" applyNumberFormat="1" applyFont="1" applyBorder="1" applyAlignment="1">
      <alignment horizontal="right" vertical="center" indent="1"/>
    </xf>
    <xf numFmtId="0" fontId="12" fillId="0" borderId="164" xfId="22" applyFont="1" applyBorder="1" applyAlignment="1">
      <alignment vertical="center"/>
    </xf>
    <xf numFmtId="0" fontId="12" fillId="0" borderId="151" xfId="22" applyFont="1" applyBorder="1" applyAlignment="1">
      <alignment horizontal="left" vertical="center" indent="2"/>
    </xf>
    <xf numFmtId="165" fontId="12" fillId="0" borderId="151" xfId="22" applyNumberFormat="1" applyFont="1" applyBorder="1" applyAlignment="1">
      <alignment horizontal="right" vertical="center" indent="1"/>
    </xf>
    <xf numFmtId="0" fontId="12" fillId="0" borderId="150" xfId="22" applyFont="1" applyBorder="1" applyAlignment="1">
      <alignment horizontal="left" vertical="center"/>
    </xf>
    <xf numFmtId="176" fontId="12" fillId="0" borderId="150" xfId="20" applyNumberFormat="1" applyFont="1" applyFill="1" applyBorder="1" applyAlignment="1">
      <alignment horizontal="right" vertical="center" indent="1"/>
    </xf>
    <xf numFmtId="0" fontId="12" fillId="0" borderId="0" xfId="22" applyFont="1"/>
    <xf numFmtId="4" fontId="4" fillId="0" borderId="0" xfId="3" applyNumberFormat="1" applyFont="1"/>
    <xf numFmtId="0" fontId="36" fillId="0" borderId="0" xfId="23" applyFont="1"/>
    <xf numFmtId="0" fontId="41" fillId="0" borderId="0" xfId="23" applyFont="1"/>
    <xf numFmtId="0" fontId="36" fillId="0" borderId="0" xfId="24" applyFont="1" applyFill="1" applyAlignment="1">
      <alignment horizontal="right" vertical="center"/>
    </xf>
    <xf numFmtId="0" fontId="3" fillId="0" borderId="0" xfId="24" applyFont="1" applyFill="1" applyAlignment="1">
      <alignment vertical="center"/>
    </xf>
    <xf numFmtId="0" fontId="42" fillId="0" borderId="0" xfId="24" applyFont="1" applyFill="1" applyAlignment="1">
      <alignment horizontal="center" vertical="center"/>
    </xf>
    <xf numFmtId="0" fontId="42" fillId="0" borderId="0" xfId="23" applyFont="1"/>
    <xf numFmtId="0" fontId="43" fillId="0" borderId="0" xfId="23" applyFont="1" applyAlignment="1">
      <alignment horizontal="right" vertical="center"/>
    </xf>
    <xf numFmtId="0" fontId="12" fillId="0" borderId="150" xfId="23" applyFont="1" applyBorder="1" applyAlignment="1" applyProtection="1">
      <alignment horizontal="centerContinuous" vertical="center" wrapText="1"/>
      <protection locked="0"/>
    </xf>
    <xf numFmtId="0" fontId="12" fillId="0" borderId="150" xfId="23" applyFont="1" applyBorder="1" applyAlignment="1">
      <alignment horizontal="center" vertical="center"/>
    </xf>
    <xf numFmtId="0" fontId="12" fillId="0" borderId="164" xfId="23" applyFont="1" applyBorder="1" applyAlignment="1" applyProtection="1">
      <alignment horizontal="left"/>
      <protection locked="0"/>
    </xf>
    <xf numFmtId="1" fontId="12" fillId="0" borderId="42" xfId="23" applyNumberFormat="1" applyFont="1" applyBorder="1" applyAlignment="1">
      <alignment horizontal="center" vertical="center"/>
    </xf>
    <xf numFmtId="1" fontId="41" fillId="0" borderId="0" xfId="23" applyNumberFormat="1" applyFont="1"/>
    <xf numFmtId="0" fontId="12" fillId="0" borderId="164" xfId="23" applyFont="1" applyBorder="1" applyAlignment="1" applyProtection="1">
      <alignment horizontal="left" vertical="center"/>
      <protection locked="0"/>
    </xf>
    <xf numFmtId="1" fontId="12" fillId="0" borderId="164" xfId="23" applyNumberFormat="1" applyFont="1" applyBorder="1" applyAlignment="1">
      <alignment horizontal="center" vertical="center"/>
    </xf>
    <xf numFmtId="0" fontId="12" fillId="0" borderId="164" xfId="23" applyFont="1" applyBorder="1" applyAlignment="1" applyProtection="1">
      <alignment horizontal="left" vertical="top" wrapText="1"/>
      <protection locked="0"/>
    </xf>
    <xf numFmtId="0" fontId="23" fillId="0" borderId="150" xfId="24" applyFont="1" applyFill="1" applyBorder="1" applyAlignment="1">
      <alignment horizontal="left" vertical="center"/>
    </xf>
    <xf numFmtId="1" fontId="12" fillId="0" borderId="150" xfId="23" applyNumberFormat="1" applyFont="1" applyBorder="1" applyAlignment="1">
      <alignment horizontal="center" vertical="center"/>
    </xf>
    <xf numFmtId="0" fontId="15" fillId="0" borderId="40" xfId="24" applyFont="1" applyFill="1" applyBorder="1"/>
    <xf numFmtId="0" fontId="15" fillId="0" borderId="40" xfId="24" applyFont="1" applyFill="1" applyBorder="1" applyAlignment="1">
      <alignment horizontal="right"/>
    </xf>
    <xf numFmtId="0" fontId="15" fillId="0" borderId="0" xfId="24" applyFont="1" applyFill="1"/>
    <xf numFmtId="0" fontId="15" fillId="0" borderId="0" xfId="24" applyFont="1" applyFill="1" applyAlignment="1">
      <alignment horizontal="right"/>
    </xf>
    <xf numFmtId="0" fontId="23" fillId="0" borderId="0" xfId="23" applyFont="1"/>
    <xf numFmtId="0" fontId="44" fillId="0" borderId="0" xfId="24" applyFont="1" applyFill="1"/>
    <xf numFmtId="0" fontId="44" fillId="0" borderId="0" xfId="24" applyFont="1" applyFill="1" applyAlignment="1">
      <alignment horizontal="right"/>
    </xf>
    <xf numFmtId="0" fontId="36" fillId="0" borderId="0" xfId="3" applyFont="1" applyAlignment="1">
      <alignment horizontal="right"/>
    </xf>
    <xf numFmtId="0" fontId="23" fillId="0" borderId="197" xfId="3" applyFont="1" applyBorder="1" applyAlignment="1">
      <alignment horizontal="center" vertical="center"/>
    </xf>
    <xf numFmtId="1" fontId="23" fillId="0" borderId="190" xfId="3" applyNumberFormat="1" applyFont="1" applyBorder="1" applyAlignment="1">
      <alignment horizontal="center" vertical="center"/>
    </xf>
    <xf numFmtId="1" fontId="23" fillId="0" borderId="198" xfId="3" applyNumberFormat="1" applyFont="1" applyBorder="1" applyAlignment="1">
      <alignment horizontal="center" vertical="center"/>
    </xf>
    <xf numFmtId="0" fontId="23" fillId="0" borderId="164" xfId="3" applyFont="1" applyBorder="1"/>
    <xf numFmtId="3" fontId="23" fillId="0" borderId="166" xfId="20" applyNumberFormat="1" applyFont="1" applyFill="1" applyBorder="1" applyAlignment="1" applyProtection="1">
      <alignment horizontal="right"/>
    </xf>
    <xf numFmtId="3" fontId="23" fillId="0" borderId="157" xfId="20" applyNumberFormat="1" applyFont="1" applyFill="1" applyBorder="1" applyAlignment="1" applyProtection="1">
      <alignment horizontal="right"/>
    </xf>
    <xf numFmtId="3" fontId="12" fillId="0" borderId="166" xfId="20" quotePrefix="1" applyNumberFormat="1" applyFont="1" applyFill="1" applyBorder="1" applyAlignment="1" applyProtection="1">
      <alignment horizontal="right"/>
    </xf>
    <xf numFmtId="3" fontId="12" fillId="0" borderId="157" xfId="20" quotePrefix="1" applyNumberFormat="1" applyFont="1" applyFill="1" applyBorder="1" applyAlignment="1" applyProtection="1">
      <alignment horizontal="right"/>
    </xf>
    <xf numFmtId="0" fontId="12" fillId="0" borderId="164" xfId="3" applyFont="1" applyBorder="1" applyAlignment="1">
      <alignment vertical="center"/>
    </xf>
    <xf numFmtId="3" fontId="12" fillId="0" borderId="166" xfId="20" applyNumberFormat="1" applyFont="1" applyFill="1" applyBorder="1" applyAlignment="1" applyProtection="1">
      <alignment horizontal="right" vertical="center"/>
    </xf>
    <xf numFmtId="3" fontId="12" fillId="0" borderId="157" xfId="20" applyNumberFormat="1" applyFont="1" applyFill="1" applyBorder="1" applyAlignment="1" applyProtection="1">
      <alignment horizontal="right" vertical="center"/>
    </xf>
    <xf numFmtId="3" fontId="12" fillId="0" borderId="199" xfId="20" applyNumberFormat="1" applyFont="1" applyFill="1" applyBorder="1" applyAlignment="1" applyProtection="1">
      <alignment horizontal="right" vertical="center"/>
    </xf>
    <xf numFmtId="3" fontId="12" fillId="0" borderId="172" xfId="20" applyNumberFormat="1" applyFont="1" applyFill="1" applyBorder="1" applyAlignment="1" applyProtection="1">
      <alignment horizontal="right" vertical="center"/>
    </xf>
    <xf numFmtId="0" fontId="23" fillId="0" borderId="196" xfId="3" applyFont="1" applyBorder="1" applyAlignment="1">
      <alignment vertical="center"/>
    </xf>
    <xf numFmtId="3" fontId="12" fillId="0" borderId="104" xfId="3" applyNumberFormat="1" applyFont="1" applyBorder="1" applyAlignment="1">
      <alignment horizontal="right" vertical="center"/>
    </xf>
    <xf numFmtId="3" fontId="12" fillId="0" borderId="155" xfId="3" applyNumberFormat="1" applyFont="1" applyBorder="1" applyAlignment="1">
      <alignment horizontal="right" vertical="center"/>
    </xf>
    <xf numFmtId="0" fontId="23" fillId="0" borderId="0" xfId="3" applyFont="1"/>
    <xf numFmtId="0" fontId="15" fillId="0" borderId="170" xfId="3" applyFont="1" applyBorder="1" applyAlignment="1">
      <alignment horizontal="right"/>
    </xf>
    <xf numFmtId="0" fontId="41" fillId="0" borderId="0" xfId="3" applyFont="1"/>
    <xf numFmtId="0" fontId="3" fillId="0" borderId="0" xfId="17" applyFont="1" applyAlignment="1">
      <alignment horizontal="left" vertical="center"/>
    </xf>
    <xf numFmtId="0" fontId="12" fillId="0" borderId="155" xfId="3" applyFont="1" applyBorder="1" applyAlignment="1">
      <alignment horizontal="center" vertical="center"/>
    </xf>
    <xf numFmtId="0" fontId="12" fillId="0" borderId="104" xfId="3" applyFont="1" applyBorder="1" applyAlignment="1">
      <alignment horizontal="center" vertical="center"/>
    </xf>
    <xf numFmtId="0" fontId="12" fillId="0" borderId="198" xfId="3" applyFont="1" applyBorder="1" applyAlignment="1">
      <alignment horizontal="center" vertical="center" wrapText="1"/>
    </xf>
    <xf numFmtId="0" fontId="4" fillId="0" borderId="0" xfId="3" applyFont="1" applyAlignment="1">
      <alignment horizontal="center"/>
    </xf>
    <xf numFmtId="0" fontId="12" fillId="0" borderId="179" xfId="3" applyFont="1" applyBorder="1"/>
    <xf numFmtId="0" fontId="12" fillId="0" borderId="158" xfId="3" applyFont="1" applyBorder="1" applyAlignment="1">
      <alignment horizontal="center"/>
    </xf>
    <xf numFmtId="3" fontId="12" fillId="0" borderId="158" xfId="20" applyNumberFormat="1" applyFont="1" applyFill="1" applyBorder="1" applyAlignment="1" applyProtection="1">
      <alignment horizontal="right"/>
    </xf>
    <xf numFmtId="0" fontId="12" fillId="0" borderId="157" xfId="3" applyFont="1" applyBorder="1"/>
    <xf numFmtId="0" fontId="12" fillId="0" borderId="179" xfId="3" applyFont="1" applyBorder="1" applyAlignment="1">
      <alignment horizontal="left" indent="3"/>
    </xf>
    <xf numFmtId="0" fontId="12" fillId="0" borderId="179" xfId="3" applyFont="1" applyBorder="1" applyAlignment="1">
      <alignment horizontal="left" indent="2"/>
    </xf>
    <xf numFmtId="3" fontId="12" fillId="0" borderId="157" xfId="20" applyNumberFormat="1" applyFont="1" applyFill="1" applyBorder="1" applyAlignment="1" applyProtection="1">
      <alignment horizontal="right"/>
    </xf>
    <xf numFmtId="174" fontId="12" fillId="0" borderId="158" xfId="20" applyNumberFormat="1" applyFont="1" applyFill="1" applyBorder="1" applyAlignment="1" applyProtection="1">
      <alignment horizontal="center"/>
    </xf>
    <xf numFmtId="169" fontId="12" fillId="0" borderId="157" xfId="20" applyNumberFormat="1" applyFont="1" applyFill="1" applyBorder="1" applyAlignment="1" applyProtection="1">
      <alignment horizontal="right"/>
    </xf>
    <xf numFmtId="174" fontId="12" fillId="0" borderId="158" xfId="20" applyNumberFormat="1" applyFont="1" applyFill="1" applyBorder="1" applyAlignment="1" applyProtection="1">
      <alignment horizontal="right"/>
    </xf>
    <xf numFmtId="10" fontId="12" fillId="0" borderId="157" xfId="6" applyNumberFormat="1" applyFont="1" applyFill="1" applyBorder="1"/>
    <xf numFmtId="3" fontId="12" fillId="0" borderId="157" xfId="6" applyNumberFormat="1" applyFont="1" applyFill="1" applyBorder="1"/>
    <xf numFmtId="180" fontId="12" fillId="0" borderId="157" xfId="20" applyFont="1" applyFill="1" applyBorder="1"/>
    <xf numFmtId="3" fontId="12" fillId="0" borderId="156" xfId="20" applyNumberFormat="1" applyFont="1" applyFill="1" applyBorder="1" applyAlignment="1" applyProtection="1">
      <alignment horizontal="right"/>
    </xf>
    <xf numFmtId="37" fontId="12" fillId="0" borderId="158" xfId="3" applyNumberFormat="1" applyFont="1" applyBorder="1" applyAlignment="1">
      <alignment horizontal="center"/>
    </xf>
    <xf numFmtId="3" fontId="12" fillId="0" borderId="0" xfId="20" applyNumberFormat="1" applyFont="1" applyFill="1" applyBorder="1" applyAlignment="1" applyProtection="1">
      <alignment horizontal="right"/>
    </xf>
    <xf numFmtId="173" fontId="12" fillId="0" borderId="157" xfId="20" applyNumberFormat="1" applyFont="1" applyFill="1" applyBorder="1" applyAlignment="1" applyProtection="1">
      <alignment horizontal="right"/>
    </xf>
    <xf numFmtId="10" fontId="12" fillId="0" borderId="157" xfId="6" applyNumberFormat="1" applyFont="1" applyFill="1" applyBorder="1" applyAlignment="1" applyProtection="1">
      <alignment horizontal="right"/>
    </xf>
    <xf numFmtId="0" fontId="12" fillId="0" borderId="179" xfId="3" applyFont="1" applyBorder="1" applyAlignment="1">
      <alignment horizontal="left" indent="1"/>
    </xf>
    <xf numFmtId="0" fontId="12" fillId="0" borderId="165" xfId="3" applyFont="1" applyBorder="1" applyAlignment="1">
      <alignment horizontal="left" indent="3"/>
    </xf>
    <xf numFmtId="0" fontId="12" fillId="0" borderId="168" xfId="3" applyFont="1" applyBorder="1" applyAlignment="1">
      <alignment horizontal="center"/>
    </xf>
    <xf numFmtId="3" fontId="12" fillId="0" borderId="168" xfId="20" applyNumberFormat="1" applyFont="1" applyFill="1" applyBorder="1" applyAlignment="1" applyProtection="1">
      <alignment horizontal="right"/>
    </xf>
    <xf numFmtId="3" fontId="12" fillId="0" borderId="160" xfId="20" applyNumberFormat="1" applyFont="1" applyFill="1" applyBorder="1" applyAlignment="1" applyProtection="1">
      <alignment horizontal="right"/>
    </xf>
    <xf numFmtId="0" fontId="15" fillId="0" borderId="0" xfId="3" applyFont="1" applyAlignment="1">
      <alignment horizontal="right"/>
    </xf>
    <xf numFmtId="0" fontId="4" fillId="0" borderId="0" xfId="3" applyFont="1" applyAlignment="1">
      <alignment horizontal="right"/>
    </xf>
    <xf numFmtId="0" fontId="3" fillId="0" borderId="0" xfId="3" applyFont="1" applyAlignment="1">
      <alignment horizontal="right" vertical="center"/>
    </xf>
    <xf numFmtId="0" fontId="23" fillId="0" borderId="0" xfId="3" applyFont="1" applyAlignment="1">
      <alignment horizontal="right"/>
    </xf>
    <xf numFmtId="0" fontId="12" fillId="0" borderId="0" xfId="3" applyFont="1" applyAlignment="1">
      <alignment vertical="center"/>
    </xf>
    <xf numFmtId="0" fontId="23" fillId="0" borderId="161" xfId="3" applyFont="1" applyBorder="1" applyAlignment="1">
      <alignment horizontal="center" vertical="center" wrapText="1"/>
    </xf>
    <xf numFmtId="0" fontId="23" fillId="0" borderId="179" xfId="3" applyFont="1" applyBorder="1" applyAlignment="1">
      <alignment horizontal="left"/>
    </xf>
    <xf numFmtId="0" fontId="23" fillId="0" borderId="166" xfId="3" applyFont="1" applyBorder="1"/>
    <xf numFmtId="181" fontId="12" fillId="0" borderId="166" xfId="20" applyNumberFormat="1" applyFont="1" applyFill="1" applyBorder="1" applyAlignment="1">
      <alignment horizontal="right"/>
    </xf>
    <xf numFmtId="181" fontId="12" fillId="0" borderId="164" xfId="20" applyNumberFormat="1" applyFont="1" applyFill="1" applyBorder="1" applyAlignment="1">
      <alignment horizontal="right"/>
    </xf>
    <xf numFmtId="181" fontId="12" fillId="0" borderId="157" xfId="20" applyNumberFormat="1" applyFont="1" applyFill="1" applyBorder="1" applyAlignment="1" applyProtection="1">
      <alignment horizontal="right"/>
    </xf>
    <xf numFmtId="0" fontId="23" fillId="0" borderId="179" xfId="3" applyFont="1" applyBorder="1" applyAlignment="1">
      <alignment horizontal="left" vertical="center"/>
    </xf>
    <xf numFmtId="0" fontId="23" fillId="0" borderId="166" xfId="3" applyFont="1" applyBorder="1" applyAlignment="1">
      <alignment vertical="center"/>
    </xf>
    <xf numFmtId="0" fontId="23" fillId="0" borderId="0" xfId="3" applyFont="1" applyAlignment="1">
      <alignment vertical="center"/>
    </xf>
    <xf numFmtId="181" fontId="12" fillId="0" borderId="164" xfId="20" applyNumberFormat="1" applyFont="1" applyFill="1" applyBorder="1" applyAlignment="1" applyProtection="1">
      <alignment horizontal="right" vertical="center"/>
    </xf>
    <xf numFmtId="181" fontId="12" fillId="0" borderId="125" xfId="20" applyNumberFormat="1" applyFont="1" applyFill="1" applyBorder="1" applyAlignment="1">
      <alignment horizontal="right"/>
    </xf>
    <xf numFmtId="181" fontId="12" fillId="0" borderId="125" xfId="20" applyNumberFormat="1" applyFont="1" applyFill="1" applyBorder="1" applyAlignment="1" applyProtection="1">
      <alignment horizontal="right" vertical="center"/>
    </xf>
    <xf numFmtId="181" fontId="12" fillId="0" borderId="152" xfId="20" applyNumberFormat="1" applyFont="1" applyFill="1" applyBorder="1" applyAlignment="1">
      <alignment horizontal="right" vertical="center"/>
    </xf>
    <xf numFmtId="181" fontId="12" fillId="0" borderId="151" xfId="20" applyNumberFormat="1" applyFont="1" applyFill="1" applyBorder="1" applyAlignment="1">
      <alignment horizontal="right" vertical="center"/>
    </xf>
    <xf numFmtId="181" fontId="12" fillId="0" borderId="204" xfId="20" applyNumberFormat="1" applyFont="1" applyFill="1" applyBorder="1" applyAlignment="1" applyProtection="1">
      <alignment horizontal="right" vertical="center"/>
    </xf>
    <xf numFmtId="181" fontId="12" fillId="0" borderId="151" xfId="20" applyNumberFormat="1" applyFont="1" applyFill="1" applyBorder="1" applyAlignment="1" applyProtection="1">
      <alignment horizontal="right" vertical="center"/>
    </xf>
    <xf numFmtId="0" fontId="23" fillId="0" borderId="191" xfId="3" applyFont="1" applyBorder="1" applyAlignment="1">
      <alignment vertical="center"/>
    </xf>
    <xf numFmtId="0" fontId="23" fillId="0" borderId="205" xfId="3" applyFont="1" applyBorder="1" applyAlignment="1">
      <alignment vertical="center"/>
    </xf>
    <xf numFmtId="181" fontId="12" fillId="0" borderId="104" xfId="20" applyNumberFormat="1" applyFont="1" applyFill="1" applyBorder="1" applyAlignment="1" applyProtection="1">
      <alignment horizontal="right" vertical="center"/>
    </xf>
    <xf numFmtId="181" fontId="12" fillId="0" borderId="155" xfId="20" applyNumberFormat="1" applyFont="1" applyFill="1" applyBorder="1" applyAlignment="1" applyProtection="1">
      <alignment horizontal="right" vertical="center"/>
    </xf>
    <xf numFmtId="181" fontId="12" fillId="0" borderId="167" xfId="20" applyNumberFormat="1" applyFont="1" applyFill="1" applyBorder="1" applyAlignment="1" applyProtection="1">
      <alignment horizontal="right" vertical="center"/>
    </xf>
    <xf numFmtId="181" fontId="12" fillId="0" borderId="206" xfId="20" applyNumberFormat="1" applyFont="1" applyFill="1" applyBorder="1" applyAlignment="1" applyProtection="1">
      <alignment horizontal="right" vertical="center"/>
    </xf>
    <xf numFmtId="3" fontId="12" fillId="0" borderId="0" xfId="3" applyNumberFormat="1" applyFont="1" applyAlignment="1">
      <alignment vertical="center"/>
    </xf>
    <xf numFmtId="0" fontId="15" fillId="0" borderId="0" xfId="3" applyFont="1"/>
    <xf numFmtId="0" fontId="22" fillId="0" borderId="0" xfId="3" applyFont="1" applyAlignment="1">
      <alignment horizontal="right"/>
    </xf>
    <xf numFmtId="181" fontId="12" fillId="0" borderId="0" xfId="3" applyNumberFormat="1" applyFont="1"/>
    <xf numFmtId="0" fontId="8" fillId="0" borderId="0" xfId="3"/>
    <xf numFmtId="181" fontId="8" fillId="0" borderId="0" xfId="3" applyNumberFormat="1"/>
    <xf numFmtId="0" fontId="12" fillId="0" borderId="150" xfId="3" applyFont="1" applyBorder="1" applyAlignment="1">
      <alignment horizontal="center" vertical="center" wrapText="1"/>
    </xf>
    <xf numFmtId="0" fontId="12" fillId="0" borderId="179" xfId="3" applyFont="1" applyBorder="1" applyAlignment="1">
      <alignment horizontal="left"/>
    </xf>
    <xf numFmtId="0" fontId="12" fillId="0" borderId="123" xfId="3" applyFont="1" applyBorder="1" applyAlignment="1">
      <alignment horizontal="left"/>
    </xf>
    <xf numFmtId="165" fontId="12" fillId="0" borderId="179" xfId="3" applyNumberFormat="1" applyFont="1" applyBorder="1" applyAlignment="1">
      <alignment horizontal="center"/>
    </xf>
    <xf numFmtId="165" fontId="12" fillId="0" borderId="164" xfId="3" applyNumberFormat="1" applyFont="1" applyBorder="1" applyAlignment="1">
      <alignment horizontal="center" vertical="center"/>
    </xf>
    <xf numFmtId="165" fontId="12" fillId="0" borderId="179" xfId="3" applyNumberFormat="1" applyFont="1" applyBorder="1" applyAlignment="1">
      <alignment horizontal="center" vertical="center"/>
    </xf>
    <xf numFmtId="180" fontId="12" fillId="0" borderId="0" xfId="20" applyFont="1" applyFill="1"/>
    <xf numFmtId="165" fontId="12" fillId="0" borderId="164" xfId="3" applyNumberFormat="1" applyFont="1" applyBorder="1" applyAlignment="1">
      <alignment horizontal="center"/>
    </xf>
    <xf numFmtId="165" fontId="12" fillId="0" borderId="123" xfId="3" applyNumberFormat="1" applyFont="1" applyBorder="1" applyAlignment="1">
      <alignment horizontal="center" vertical="center"/>
    </xf>
    <xf numFmtId="165" fontId="13" fillId="0" borderId="164" xfId="3" applyNumberFormat="1" applyFont="1" applyBorder="1" applyAlignment="1">
      <alignment horizontal="center" vertical="center"/>
    </xf>
    <xf numFmtId="165" fontId="13" fillId="0" borderId="179" xfId="3" applyNumberFormat="1" applyFont="1" applyBorder="1" applyAlignment="1">
      <alignment horizontal="center" vertical="center"/>
    </xf>
    <xf numFmtId="0" fontId="16" fillId="0" borderId="0" xfId="3" applyFont="1"/>
    <xf numFmtId="0" fontId="16" fillId="0" borderId="179" xfId="3" applyFont="1" applyBorder="1"/>
    <xf numFmtId="0" fontId="13" fillId="0" borderId="123" xfId="3" applyFont="1" applyBorder="1" applyAlignment="1">
      <alignment horizontal="left"/>
    </xf>
    <xf numFmtId="43" fontId="12" fillId="0" borderId="0" xfId="1" applyFont="1"/>
    <xf numFmtId="165" fontId="12" fillId="0" borderId="0" xfId="3" applyNumberFormat="1" applyFont="1"/>
    <xf numFmtId="0" fontId="12" fillId="0" borderId="49" xfId="3" applyFont="1" applyBorder="1" applyAlignment="1">
      <alignment horizontal="left"/>
    </xf>
    <xf numFmtId="165" fontId="12" fillId="0" borderId="173" xfId="3" applyNumberFormat="1" applyFont="1" applyBorder="1" applyAlignment="1">
      <alignment horizontal="center"/>
    </xf>
    <xf numFmtId="165" fontId="12" fillId="0" borderId="173" xfId="3" applyNumberFormat="1" applyFont="1" applyBorder="1" applyAlignment="1">
      <alignment horizontal="center" vertical="center"/>
    </xf>
    <xf numFmtId="0" fontId="12" fillId="0" borderId="165" xfId="3" applyFont="1" applyBorder="1"/>
    <xf numFmtId="0" fontId="12" fillId="0" borderId="152" xfId="3" applyFont="1" applyBorder="1" applyAlignment="1">
      <alignment horizontal="left"/>
    </xf>
    <xf numFmtId="165" fontId="12" fillId="0" borderId="165" xfId="3" applyNumberFormat="1" applyFont="1" applyBorder="1" applyAlignment="1">
      <alignment horizontal="center"/>
    </xf>
    <xf numFmtId="165" fontId="12" fillId="0" borderId="151" xfId="3" applyNumberFormat="1" applyFont="1" applyBorder="1" applyAlignment="1">
      <alignment horizontal="center" vertical="center"/>
    </xf>
    <xf numFmtId="165" fontId="12" fillId="0" borderId="165" xfId="3" applyNumberFormat="1" applyFont="1" applyBorder="1" applyAlignment="1">
      <alignment horizontal="center" vertical="center"/>
    </xf>
    <xf numFmtId="0" fontId="12" fillId="0" borderId="0" xfId="3" applyFont="1" applyAlignment="1" applyProtection="1">
      <alignment vertical="center" wrapText="1"/>
      <protection locked="0"/>
    </xf>
    <xf numFmtId="0" fontId="12" fillId="0" borderId="0" xfId="3" applyFont="1" applyAlignment="1" applyProtection="1">
      <alignment vertical="center"/>
      <protection locked="0"/>
    </xf>
    <xf numFmtId="165" fontId="12" fillId="0" borderId="0" xfId="3" applyNumberFormat="1" applyFont="1" applyAlignment="1">
      <alignment horizontal="center"/>
    </xf>
    <xf numFmtId="0" fontId="12" fillId="0" borderId="0" xfId="3" applyFont="1" applyAlignment="1" applyProtection="1">
      <alignment horizontal="left" vertical="center"/>
      <protection locked="0"/>
    </xf>
    <xf numFmtId="0" fontId="36" fillId="0" borderId="0" xfId="3" applyFont="1" applyAlignment="1">
      <alignment vertical="center"/>
    </xf>
    <xf numFmtId="0" fontId="3" fillId="0" borderId="0" xfId="3" applyFont="1" applyAlignment="1">
      <alignment vertical="center"/>
    </xf>
    <xf numFmtId="0" fontId="12" fillId="0" borderId="0" xfId="3" applyFont="1" applyAlignment="1">
      <alignment horizontal="right" vertical="center"/>
    </xf>
    <xf numFmtId="0" fontId="12" fillId="0" borderId="154" xfId="3" applyFont="1" applyBorder="1" applyAlignment="1">
      <alignment horizontal="center" vertical="center"/>
    </xf>
    <xf numFmtId="182" fontId="12" fillId="0" borderId="179" xfId="3" applyNumberFormat="1" applyFont="1" applyBorder="1" applyAlignment="1" applyProtection="1">
      <alignment horizontal="left" vertical="center"/>
      <protection locked="0"/>
    </xf>
    <xf numFmtId="0" fontId="12" fillId="0" borderId="123" xfId="23" applyFont="1" applyBorder="1" applyAlignment="1" applyProtection="1">
      <alignment horizontal="left"/>
      <protection locked="0"/>
    </xf>
    <xf numFmtId="165" fontId="12" fillId="0" borderId="182" xfId="20" applyNumberFormat="1" applyFont="1" applyFill="1" applyBorder="1" applyAlignment="1" applyProtection="1">
      <alignment horizontal="center" vertical="center"/>
    </xf>
    <xf numFmtId="183" fontId="12" fillId="0" borderId="0" xfId="3" applyNumberFormat="1" applyFont="1"/>
    <xf numFmtId="183" fontId="12" fillId="0" borderId="0" xfId="3" applyNumberFormat="1" applyFont="1" applyAlignment="1">
      <alignment vertical="center"/>
    </xf>
    <xf numFmtId="0" fontId="12" fillId="0" borderId="123" xfId="23" applyFont="1" applyBorder="1" applyAlignment="1" applyProtection="1">
      <alignment horizontal="left" vertical="center"/>
      <protection locked="0"/>
    </xf>
    <xf numFmtId="165" fontId="12" fillId="0" borderId="164" xfId="20" applyNumberFormat="1" applyFont="1" applyFill="1" applyBorder="1" applyAlignment="1" applyProtection="1">
      <alignment horizontal="center" vertical="center"/>
    </xf>
    <xf numFmtId="0" fontId="12" fillId="0" borderId="123" xfId="23" applyFont="1" applyBorder="1" applyAlignment="1" applyProtection="1">
      <alignment horizontal="left" vertical="top" wrapText="1"/>
      <protection locked="0"/>
    </xf>
    <xf numFmtId="182" fontId="12" fillId="0" borderId="179" xfId="3" applyNumberFormat="1" applyFont="1" applyBorder="1" applyAlignment="1" applyProtection="1">
      <alignment horizontal="left" vertical="top"/>
      <protection locked="0"/>
    </xf>
    <xf numFmtId="0" fontId="12" fillId="0" borderId="177" xfId="3" applyFont="1" applyBorder="1" applyAlignment="1" applyProtection="1">
      <alignment horizontal="left" vertical="center"/>
      <protection locked="0"/>
    </xf>
    <xf numFmtId="0" fontId="12" fillId="0" borderId="138" xfId="3" applyFont="1" applyBorder="1" applyAlignment="1" applyProtection="1">
      <alignment horizontal="left" vertical="center"/>
      <protection locked="0"/>
    </xf>
    <xf numFmtId="165" fontId="12" fillId="0" borderId="208" xfId="20" applyNumberFormat="1" applyFont="1" applyFill="1" applyBorder="1" applyAlignment="1" applyProtection="1">
      <alignment horizontal="center" vertical="center"/>
    </xf>
    <xf numFmtId="0" fontId="15" fillId="0" borderId="40" xfId="24" applyFont="1" applyFill="1" applyBorder="1" applyAlignment="1">
      <alignment horizontal="right" vertical="top"/>
    </xf>
    <xf numFmtId="0" fontId="36" fillId="0" borderId="0" xfId="3" applyFont="1"/>
    <xf numFmtId="0" fontId="12" fillId="0" borderId="150" xfId="3" applyFont="1" applyBorder="1" applyAlignment="1">
      <alignment horizontal="center" vertical="center"/>
    </xf>
    <xf numFmtId="0" fontId="23" fillId="0" borderId="138" xfId="3" applyFont="1" applyBorder="1" applyAlignment="1">
      <alignment horizontal="center" vertical="center"/>
    </xf>
    <xf numFmtId="0" fontId="23" fillId="0" borderId="150" xfId="3" applyFont="1" applyBorder="1" applyAlignment="1">
      <alignment horizontal="center" vertical="center"/>
    </xf>
    <xf numFmtId="0" fontId="41" fillId="0" borderId="164" xfId="3" applyFont="1" applyBorder="1"/>
    <xf numFmtId="0" fontId="4" fillId="0" borderId="163" xfId="3" applyFont="1" applyBorder="1"/>
    <xf numFmtId="0" fontId="4" fillId="0" borderId="42" xfId="3" applyFont="1" applyBorder="1"/>
    <xf numFmtId="0" fontId="12" fillId="0" borderId="123" xfId="3" applyFont="1" applyBorder="1"/>
    <xf numFmtId="0" fontId="23" fillId="0" borderId="164" xfId="3" applyFont="1" applyBorder="1" applyAlignment="1">
      <alignment horizontal="left" indent="1"/>
    </xf>
    <xf numFmtId="178" fontId="12" fillId="0" borderId="123" xfId="3" applyNumberFormat="1" applyFont="1" applyBorder="1"/>
    <xf numFmtId="178" fontId="12" fillId="0" borderId="164" xfId="3" applyNumberFormat="1" applyFont="1" applyBorder="1"/>
    <xf numFmtId="178" fontId="13" fillId="0" borderId="164" xfId="3" applyNumberFormat="1" applyFont="1" applyBorder="1"/>
    <xf numFmtId="178" fontId="4" fillId="0" borderId="0" xfId="3" applyNumberFormat="1" applyFont="1"/>
    <xf numFmtId="0" fontId="23" fillId="0" borderId="164" xfId="3" applyFont="1" applyBorder="1" applyAlignment="1">
      <alignment horizontal="left" indent="3"/>
    </xf>
    <xf numFmtId="178" fontId="12" fillId="0" borderId="123" xfId="25" applyNumberFormat="1" applyFont="1" applyFill="1" applyBorder="1" applyAlignment="1" applyProtection="1"/>
    <xf numFmtId="178" fontId="12" fillId="0" borderId="164" xfId="25" applyNumberFormat="1" applyFont="1" applyFill="1" applyBorder="1" applyAlignment="1" applyProtection="1"/>
    <xf numFmtId="178" fontId="13" fillId="0" borderId="164" xfId="25" applyNumberFormat="1" applyFont="1" applyFill="1" applyBorder="1" applyAlignment="1" applyProtection="1"/>
    <xf numFmtId="169" fontId="4" fillId="0" borderId="0" xfId="3" applyNumberFormat="1" applyFont="1"/>
    <xf numFmtId="178" fontId="13" fillId="0" borderId="164" xfId="25" applyNumberFormat="1" applyFont="1" applyFill="1" applyBorder="1" applyAlignment="1" applyProtection="1">
      <alignment horizontal="right"/>
    </xf>
    <xf numFmtId="184" fontId="12" fillId="0" borderId="123" xfId="25" applyFont="1" applyFill="1" applyBorder="1" applyAlignment="1" applyProtection="1"/>
    <xf numFmtId="184" fontId="12" fillId="0" borderId="164" xfId="25" applyFont="1" applyFill="1" applyBorder="1" applyAlignment="1" applyProtection="1"/>
    <xf numFmtId="184" fontId="13" fillId="0" borderId="164" xfId="25" applyFont="1" applyFill="1" applyBorder="1" applyAlignment="1" applyProtection="1"/>
    <xf numFmtId="178" fontId="12" fillId="0" borderId="125" xfId="25" applyNumberFormat="1" applyFont="1" applyFill="1" applyBorder="1" applyAlignment="1" applyProtection="1">
      <alignment horizontal="right"/>
    </xf>
    <xf numFmtId="178" fontId="12" fillId="0" borderId="158" xfId="25" applyNumberFormat="1" applyFont="1" applyFill="1" applyBorder="1" applyAlignment="1" applyProtection="1">
      <alignment horizontal="right"/>
    </xf>
    <xf numFmtId="178" fontId="13" fillId="0" borderId="158" xfId="25" applyNumberFormat="1" applyFont="1" applyFill="1" applyBorder="1" applyAlignment="1" applyProtection="1">
      <alignment horizontal="right"/>
    </xf>
    <xf numFmtId="2" fontId="4" fillId="0" borderId="0" xfId="3" applyNumberFormat="1" applyFont="1"/>
    <xf numFmtId="184" fontId="12" fillId="0" borderId="166" xfId="25" applyFont="1" applyFill="1" applyBorder="1" applyAlignment="1" applyProtection="1"/>
    <xf numFmtId="184" fontId="12" fillId="0" borderId="125" xfId="25" applyFont="1" applyFill="1" applyBorder="1" applyAlignment="1" applyProtection="1">
      <alignment horizontal="right"/>
    </xf>
    <xf numFmtId="184" fontId="12" fillId="0" borderId="158" xfId="25" applyFont="1" applyFill="1" applyBorder="1" applyAlignment="1" applyProtection="1">
      <alignment horizontal="right"/>
    </xf>
    <xf numFmtId="184" fontId="13" fillId="0" borderId="158" xfId="25" applyFont="1" applyFill="1" applyBorder="1" applyAlignment="1" applyProtection="1">
      <alignment horizontal="right"/>
    </xf>
    <xf numFmtId="3" fontId="12" fillId="0" borderId="166" xfId="3" applyNumberFormat="1" applyFont="1" applyBorder="1"/>
    <xf numFmtId="3" fontId="12" fillId="0" borderId="164" xfId="3" applyNumberFormat="1" applyFont="1" applyBorder="1"/>
    <xf numFmtId="178" fontId="12" fillId="0" borderId="125" xfId="25" applyNumberFormat="1" applyFont="1" applyFill="1" applyBorder="1" applyAlignment="1" applyProtection="1"/>
    <xf numFmtId="178" fontId="12" fillId="0" borderId="158" xfId="25" applyNumberFormat="1" applyFont="1" applyFill="1" applyBorder="1" applyAlignment="1" applyProtection="1"/>
    <xf numFmtId="0" fontId="12" fillId="0" borderId="164" xfId="3" applyFont="1" applyBorder="1" applyAlignment="1">
      <alignment horizontal="left" indent="5"/>
    </xf>
    <xf numFmtId="0" fontId="23" fillId="0" borderId="164" xfId="3" applyFont="1" applyBorder="1" applyAlignment="1">
      <alignment horizontal="left" indent="5"/>
    </xf>
    <xf numFmtId="178" fontId="23" fillId="0" borderId="125" xfId="25" applyNumberFormat="1" applyFont="1" applyFill="1" applyBorder="1" applyAlignment="1" applyProtection="1"/>
    <xf numFmtId="178" fontId="23" fillId="0" borderId="158" xfId="25" applyNumberFormat="1" applyFont="1" applyFill="1" applyBorder="1" applyAlignment="1" applyProtection="1"/>
    <xf numFmtId="178" fontId="23" fillId="0" borderId="158" xfId="25" applyNumberFormat="1" applyFont="1" applyFill="1" applyBorder="1" applyAlignment="1" applyProtection="1">
      <alignment horizontal="right"/>
    </xf>
    <xf numFmtId="0" fontId="23" fillId="0" borderId="151" xfId="3" applyFont="1" applyBorder="1" applyAlignment="1">
      <alignment horizontal="left" indent="1"/>
    </xf>
    <xf numFmtId="178" fontId="12" fillId="0" borderId="161" xfId="25" applyNumberFormat="1" applyFont="1" applyFill="1" applyBorder="1" applyAlignment="1" applyProtection="1"/>
    <xf numFmtId="178" fontId="12" fillId="0" borderId="168" xfId="25" applyNumberFormat="1" applyFont="1" applyFill="1" applyBorder="1" applyAlignment="1" applyProtection="1"/>
    <xf numFmtId="178" fontId="12" fillId="0" borderId="0" xfId="25" applyNumberFormat="1" applyFont="1" applyFill="1"/>
    <xf numFmtId="1" fontId="9" fillId="0" borderId="0" xfId="3" applyNumberFormat="1" applyFont="1"/>
    <xf numFmtId="1" fontId="9" fillId="0" borderId="0" xfId="3" applyNumberFormat="1" applyFont="1" applyAlignment="1">
      <alignment horizontal="right"/>
    </xf>
    <xf numFmtId="1" fontId="10" fillId="0" borderId="0" xfId="3" applyNumberFormat="1" applyFont="1"/>
    <xf numFmtId="1" fontId="13" fillId="0" borderId="197" xfId="3" applyNumberFormat="1" applyFont="1" applyBorder="1" applyAlignment="1">
      <alignment horizontal="center" vertical="center"/>
    </xf>
    <xf numFmtId="0" fontId="13" fillId="0" borderId="138" xfId="3" applyFont="1" applyBorder="1" applyAlignment="1">
      <alignment horizontal="center" vertical="center"/>
    </xf>
    <xf numFmtId="0" fontId="13" fillId="0" borderId="150" xfId="3" applyFont="1" applyBorder="1" applyAlignment="1">
      <alignment horizontal="center" vertical="center"/>
    </xf>
    <xf numFmtId="1" fontId="10" fillId="0" borderId="0" xfId="3" applyNumberFormat="1" applyFont="1" applyAlignment="1">
      <alignment vertical="center"/>
    </xf>
    <xf numFmtId="1" fontId="13" fillId="0" borderId="179" xfId="3" applyNumberFormat="1" applyFont="1" applyBorder="1"/>
    <xf numFmtId="1" fontId="13" fillId="0" borderId="123" xfId="3" applyNumberFormat="1" applyFont="1" applyBorder="1"/>
    <xf numFmtId="1" fontId="13" fillId="0" borderId="164" xfId="3" applyNumberFormat="1" applyFont="1" applyBorder="1" applyAlignment="1">
      <alignment horizontal="center"/>
    </xf>
    <xf numFmtId="178" fontId="13" fillId="0" borderId="125" xfId="25" applyNumberFormat="1" applyFont="1" applyFill="1" applyBorder="1" applyAlignment="1" applyProtection="1"/>
    <xf numFmtId="178" fontId="13" fillId="0" borderId="125" xfId="25" applyNumberFormat="1" applyFont="1" applyFill="1" applyBorder="1" applyAlignment="1" applyProtection="1">
      <alignment horizontal="right"/>
    </xf>
    <xf numFmtId="178" fontId="13" fillId="0" borderId="166" xfId="25" applyNumberFormat="1" applyFont="1" applyFill="1" applyBorder="1" applyAlignment="1" applyProtection="1">
      <alignment horizontal="right"/>
    </xf>
    <xf numFmtId="1" fontId="13" fillId="0" borderId="179" xfId="3" applyNumberFormat="1" applyFont="1" applyBorder="1" applyAlignment="1">
      <alignment horizontal="left" indent="1"/>
    </xf>
    <xf numFmtId="1" fontId="13" fillId="0" borderId="166" xfId="3" applyNumberFormat="1" applyFont="1" applyBorder="1" applyAlignment="1">
      <alignment horizontal="left" indent="1"/>
    </xf>
    <xf numFmtId="178" fontId="13" fillId="0" borderId="158" xfId="25" applyNumberFormat="1" applyFont="1" applyFill="1" applyBorder="1" applyAlignment="1" applyProtection="1"/>
    <xf numFmtId="178" fontId="13" fillId="0" borderId="157" xfId="25" applyNumberFormat="1" applyFont="1" applyFill="1" applyBorder="1" applyAlignment="1" applyProtection="1"/>
    <xf numFmtId="1" fontId="13" fillId="0" borderId="179" xfId="3" applyNumberFormat="1" applyFont="1" applyBorder="1" applyAlignment="1">
      <alignment horizontal="left" indent="3"/>
    </xf>
    <xf numFmtId="1" fontId="13" fillId="0" borderId="166" xfId="3" applyNumberFormat="1" applyFont="1" applyBorder="1" applyAlignment="1">
      <alignment horizontal="left"/>
    </xf>
    <xf numFmtId="1" fontId="13" fillId="0" borderId="179" xfId="3" applyNumberFormat="1" applyFont="1" applyBorder="1" applyAlignment="1">
      <alignment horizontal="left"/>
    </xf>
    <xf numFmtId="1" fontId="13" fillId="0" borderId="166" xfId="3" applyNumberFormat="1" applyFont="1" applyBorder="1" applyAlignment="1">
      <alignment horizontal="left" indent="3"/>
    </xf>
    <xf numFmtId="1" fontId="13" fillId="0" borderId="166" xfId="3" applyNumberFormat="1" applyFont="1" applyBorder="1"/>
    <xf numFmtId="185" fontId="13" fillId="0" borderId="125" xfId="25" applyNumberFormat="1" applyFont="1" applyFill="1" applyBorder="1" applyAlignment="1" applyProtection="1"/>
    <xf numFmtId="185" fontId="13" fillId="0" borderId="125" xfId="25" applyNumberFormat="1" applyFont="1" applyFill="1" applyBorder="1" applyAlignment="1" applyProtection="1">
      <alignment horizontal="right"/>
    </xf>
    <xf numFmtId="185" fontId="13" fillId="0" borderId="166" xfId="25" applyNumberFormat="1" applyFont="1" applyFill="1" applyBorder="1" applyAlignment="1" applyProtection="1">
      <alignment horizontal="right"/>
    </xf>
    <xf numFmtId="186" fontId="10" fillId="0" borderId="0" xfId="15" applyNumberFormat="1" applyFont="1"/>
    <xf numFmtId="187" fontId="10" fillId="0" borderId="0" xfId="15" applyNumberFormat="1" applyFont="1"/>
    <xf numFmtId="176" fontId="10" fillId="0" borderId="0" xfId="1" applyNumberFormat="1" applyFont="1"/>
    <xf numFmtId="0" fontId="13" fillId="0" borderId="164" xfId="3" quotePrefix="1" applyFont="1" applyBorder="1" applyAlignment="1">
      <alignment horizontal="center"/>
    </xf>
    <xf numFmtId="188" fontId="13" fillId="0" borderId="125" xfId="3" applyNumberFormat="1" applyFont="1" applyBorder="1" applyAlignment="1">
      <alignment horizontal="right"/>
    </xf>
    <xf numFmtId="188" fontId="13" fillId="0" borderId="158" xfId="3" applyNumberFormat="1" applyFont="1" applyBorder="1" applyAlignment="1">
      <alignment horizontal="right"/>
    </xf>
    <xf numFmtId="184" fontId="13" fillId="0" borderId="125" xfId="25" applyFont="1" applyFill="1" applyBorder="1" applyAlignment="1" applyProtection="1">
      <alignment horizontal="right"/>
    </xf>
    <xf numFmtId="184" fontId="13" fillId="0" borderId="166" xfId="25" applyFont="1" applyFill="1" applyBorder="1" applyAlignment="1" applyProtection="1">
      <alignment horizontal="right"/>
    </xf>
    <xf numFmtId="1" fontId="13" fillId="0" borderId="165" xfId="3" applyNumberFormat="1" applyFont="1" applyBorder="1" applyAlignment="1">
      <alignment horizontal="left" indent="3"/>
    </xf>
    <xf numFmtId="1" fontId="13" fillId="0" borderId="152" xfId="3" applyNumberFormat="1" applyFont="1" applyBorder="1" applyAlignment="1">
      <alignment horizontal="left" indent="3"/>
    </xf>
    <xf numFmtId="1" fontId="13" fillId="0" borderId="151" xfId="3" applyNumberFormat="1" applyFont="1" applyBorder="1" applyAlignment="1">
      <alignment horizontal="center"/>
    </xf>
    <xf numFmtId="188" fontId="13" fillId="0" borderId="161" xfId="3" applyNumberFormat="1" applyFont="1" applyBorder="1" applyAlignment="1">
      <alignment horizontal="right"/>
    </xf>
    <xf numFmtId="188" fontId="13" fillId="0" borderId="168" xfId="3" applyNumberFormat="1" applyFont="1" applyBorder="1" applyAlignment="1">
      <alignment horizontal="right"/>
    </xf>
    <xf numFmtId="184" fontId="13" fillId="0" borderId="161" xfId="25" applyFont="1" applyFill="1" applyBorder="1" applyAlignment="1" applyProtection="1">
      <alignment horizontal="right"/>
    </xf>
    <xf numFmtId="184" fontId="13" fillId="0" borderId="152" xfId="25" applyFont="1" applyFill="1" applyBorder="1" applyAlignment="1" applyProtection="1">
      <alignment horizontal="right"/>
    </xf>
    <xf numFmtId="37" fontId="26" fillId="0" borderId="0" xfId="3" applyNumberFormat="1" applyFont="1" applyAlignment="1">
      <alignment horizontal="right"/>
    </xf>
    <xf numFmtId="37" fontId="13" fillId="0" borderId="0" xfId="3" applyNumberFormat="1" applyFont="1" applyAlignment="1">
      <alignment horizontal="right"/>
    </xf>
    <xf numFmtId="176" fontId="13" fillId="0" borderId="0" xfId="1" applyNumberFormat="1" applyFont="1"/>
    <xf numFmtId="1" fontId="13" fillId="0" borderId="0" xfId="3" applyNumberFormat="1" applyFont="1" applyAlignment="1">
      <alignment horizontal="left"/>
    </xf>
    <xf numFmtId="1" fontId="10" fillId="0" borderId="0" xfId="3" applyNumberFormat="1" applyFont="1" applyAlignment="1">
      <alignment horizontal="left"/>
    </xf>
    <xf numFmtId="165" fontId="10" fillId="0" borderId="0" xfId="3" applyNumberFormat="1" applyFont="1"/>
    <xf numFmtId="185" fontId="10" fillId="0" borderId="0" xfId="3" applyNumberFormat="1" applyFont="1"/>
    <xf numFmtId="1" fontId="36" fillId="0" borderId="0" xfId="3" applyNumberFormat="1" applyFont="1"/>
    <xf numFmtId="1" fontId="3" fillId="0" borderId="0" xfId="3" applyNumberFormat="1" applyFont="1"/>
    <xf numFmtId="1" fontId="3" fillId="0" borderId="0" xfId="3" applyNumberFormat="1" applyFont="1" applyAlignment="1">
      <alignment horizontal="right"/>
    </xf>
    <xf numFmtId="1" fontId="41" fillId="0" borderId="0" xfId="3" applyNumberFormat="1" applyFont="1"/>
    <xf numFmtId="1" fontId="23" fillId="0" borderId="185" xfId="3" applyNumberFormat="1" applyFont="1" applyBorder="1" applyAlignment="1">
      <alignment horizontal="center" vertical="center"/>
    </xf>
    <xf numFmtId="1" fontId="23" fillId="0" borderId="200" xfId="3" applyNumberFormat="1" applyFont="1" applyBorder="1" applyAlignment="1">
      <alignment horizontal="center" vertical="center"/>
    </xf>
    <xf numFmtId="1" fontId="4" fillId="0" borderId="0" xfId="3" applyNumberFormat="1" applyFont="1" applyAlignment="1">
      <alignment vertical="center"/>
    </xf>
    <xf numFmtId="1" fontId="23" fillId="0" borderId="158" xfId="3" applyNumberFormat="1" applyFont="1" applyBorder="1" applyAlignment="1">
      <alignment horizontal="center"/>
    </xf>
    <xf numFmtId="1" fontId="12" fillId="0" borderId="164" xfId="3" applyNumberFormat="1" applyFont="1" applyBorder="1"/>
    <xf numFmtId="178" fontId="12" fillId="0" borderId="166" xfId="25" applyNumberFormat="1" applyFont="1" applyFill="1" applyBorder="1" applyAlignment="1" applyProtection="1">
      <alignment horizontal="right"/>
    </xf>
    <xf numFmtId="1" fontId="23" fillId="0" borderId="179" xfId="3" applyNumberFormat="1" applyFont="1" applyBorder="1" applyAlignment="1">
      <alignment horizontal="left" indent="1"/>
    </xf>
    <xf numFmtId="1" fontId="23" fillId="0" borderId="179" xfId="3" applyNumberFormat="1" applyFont="1" applyBorder="1" applyAlignment="1">
      <alignment horizontal="left" indent="3"/>
    </xf>
    <xf numFmtId="178" fontId="12" fillId="0" borderId="157" xfId="25" applyNumberFormat="1" applyFont="1" applyFill="1" applyBorder="1" applyAlignment="1" applyProtection="1"/>
    <xf numFmtId="1" fontId="13" fillId="0" borderId="158" xfId="3" applyNumberFormat="1" applyFont="1" applyBorder="1" applyAlignment="1">
      <alignment horizontal="center"/>
    </xf>
    <xf numFmtId="1" fontId="23" fillId="0" borderId="179" xfId="3" applyNumberFormat="1" applyFont="1" applyBorder="1" applyAlignment="1">
      <alignment horizontal="left" indent="4"/>
    </xf>
    <xf numFmtId="1" fontId="11" fillId="0" borderId="0" xfId="3" applyNumberFormat="1" applyFont="1"/>
    <xf numFmtId="1" fontId="12" fillId="0" borderId="179" xfId="3" applyNumberFormat="1" applyFont="1" applyBorder="1" applyAlignment="1">
      <alignment horizontal="left" indent="2"/>
    </xf>
    <xf numFmtId="184" fontId="12" fillId="0" borderId="158" xfId="25" applyFont="1" applyFill="1" applyBorder="1" applyAlignment="1" applyProtection="1"/>
    <xf numFmtId="184" fontId="12" fillId="0" borderId="157" xfId="25" applyFont="1" applyFill="1" applyBorder="1" applyAlignment="1" applyProtection="1"/>
    <xf numFmtId="1" fontId="23" fillId="0" borderId="179" xfId="3" applyNumberFormat="1" applyFont="1" applyBorder="1" applyAlignment="1">
      <alignment horizontal="left" indent="2"/>
    </xf>
    <xf numFmtId="189" fontId="4" fillId="0" borderId="0" xfId="12" applyNumberFormat="1" applyFont="1"/>
    <xf numFmtId="1" fontId="23" fillId="0" borderId="179" xfId="3" applyNumberFormat="1" applyFont="1" applyBorder="1" applyAlignment="1">
      <alignment horizontal="left" indent="6"/>
    </xf>
    <xf numFmtId="1" fontId="12" fillId="0" borderId="158" xfId="3" applyNumberFormat="1" applyFont="1" applyBorder="1"/>
    <xf numFmtId="1" fontId="12" fillId="0" borderId="157" xfId="3" applyNumberFormat="1" applyFont="1" applyBorder="1"/>
    <xf numFmtId="2" fontId="12" fillId="0" borderId="158" xfId="3" applyNumberFormat="1" applyFont="1" applyBorder="1"/>
    <xf numFmtId="2" fontId="12" fillId="0" borderId="157" xfId="3" applyNumberFormat="1" applyFont="1" applyBorder="1"/>
    <xf numFmtId="1" fontId="23" fillId="0" borderId="194" xfId="3" applyNumberFormat="1" applyFont="1" applyBorder="1" applyAlignment="1">
      <alignment horizontal="left" indent="5"/>
    </xf>
    <xf numFmtId="2" fontId="23" fillId="0" borderId="158" xfId="3" applyNumberFormat="1" applyFont="1" applyBorder="1"/>
    <xf numFmtId="2" fontId="23" fillId="0" borderId="157" xfId="3" applyNumberFormat="1" applyFont="1" applyBorder="1"/>
    <xf numFmtId="174" fontId="12" fillId="0" borderId="157" xfId="26" applyFont="1" applyFill="1" applyBorder="1" applyAlignment="1">
      <alignment horizontal="right"/>
    </xf>
    <xf numFmtId="1" fontId="23" fillId="0" borderId="194" xfId="3" applyNumberFormat="1" applyFont="1" applyBorder="1" applyAlignment="1">
      <alignment horizontal="left" indent="3"/>
    </xf>
    <xf numFmtId="1" fontId="23" fillId="0" borderId="194" xfId="3" applyNumberFormat="1" applyFont="1" applyBorder="1" applyAlignment="1">
      <alignment horizontal="left" indent="4"/>
    </xf>
    <xf numFmtId="1" fontId="23" fillId="0" borderId="194" xfId="3" applyNumberFormat="1" applyFont="1" applyBorder="1" applyAlignment="1">
      <alignment horizontal="left" indent="1"/>
    </xf>
    <xf numFmtId="1" fontId="12" fillId="0" borderId="204" xfId="3" applyNumberFormat="1" applyFont="1" applyBorder="1" applyAlignment="1">
      <alignment horizontal="left" indent="6"/>
    </xf>
    <xf numFmtId="1" fontId="23" fillId="0" borderId="168" xfId="3" applyNumberFormat="1" applyFont="1" applyBorder="1" applyAlignment="1">
      <alignment horizontal="center"/>
    </xf>
    <xf numFmtId="2" fontId="23" fillId="0" borderId="168" xfId="3" applyNumberFormat="1" applyFont="1" applyBorder="1"/>
    <xf numFmtId="2" fontId="23" fillId="0" borderId="160" xfId="3" applyNumberFormat="1" applyFont="1" applyBorder="1"/>
    <xf numFmtId="1" fontId="23" fillId="0" borderId="0" xfId="3" applyNumberFormat="1" applyFont="1"/>
    <xf numFmtId="1" fontId="23" fillId="0" borderId="0" xfId="3" applyNumberFormat="1" applyFont="1" applyAlignment="1">
      <alignment horizontal="center"/>
    </xf>
    <xf numFmtId="2" fontId="23" fillId="0" borderId="0" xfId="3" applyNumberFormat="1" applyFont="1"/>
    <xf numFmtId="37" fontId="22" fillId="0" borderId="0" xfId="3" applyNumberFormat="1" applyFont="1" applyAlignment="1">
      <alignment horizontal="right"/>
    </xf>
    <xf numFmtId="37" fontId="23" fillId="0" borderId="0" xfId="3" applyNumberFormat="1" applyFont="1" applyAlignment="1">
      <alignment horizontal="right"/>
    </xf>
    <xf numFmtId="1" fontId="12" fillId="0" borderId="0" xfId="3" applyNumberFormat="1" applyFont="1" applyAlignment="1">
      <alignment horizontal="left"/>
    </xf>
    <xf numFmtId="165" fontId="41" fillId="0" borderId="0" xfId="3" applyNumberFormat="1" applyFont="1"/>
    <xf numFmtId="185" fontId="41" fillId="0" borderId="0" xfId="3" applyNumberFormat="1" applyFont="1"/>
    <xf numFmtId="0" fontId="23" fillId="0" borderId="209" xfId="3" applyFont="1" applyBorder="1" applyAlignment="1">
      <alignment horizontal="center" vertical="center"/>
    </xf>
    <xf numFmtId="0" fontId="23" fillId="0" borderId="125" xfId="3" applyFont="1" applyBorder="1" applyAlignment="1">
      <alignment horizontal="center"/>
    </xf>
    <xf numFmtId="0" fontId="12" fillId="0" borderId="164" xfId="3" applyFont="1" applyBorder="1" applyAlignment="1">
      <alignment horizontal="left" indent="1"/>
    </xf>
    <xf numFmtId="0" fontId="23" fillId="0" borderId="164" xfId="3" applyFont="1" applyBorder="1" applyAlignment="1">
      <alignment horizontal="left"/>
    </xf>
    <xf numFmtId="0" fontId="23" fillId="0" borderId="125" xfId="3" applyFont="1" applyBorder="1"/>
    <xf numFmtId="3" fontId="23" fillId="0" borderId="0" xfId="3" applyNumberFormat="1" applyFont="1" applyAlignment="1">
      <alignment horizontal="right"/>
    </xf>
    <xf numFmtId="3" fontId="23" fillId="0" borderId="164" xfId="3" applyNumberFormat="1" applyFont="1" applyBorder="1" applyAlignment="1">
      <alignment horizontal="right"/>
    </xf>
    <xf numFmtId="3" fontId="23" fillId="0" borderId="0" xfId="3" applyNumberFormat="1" applyFont="1"/>
    <xf numFmtId="3" fontId="23" fillId="0" borderId="164" xfId="3" applyNumberFormat="1" applyFont="1" applyBorder="1"/>
    <xf numFmtId="190" fontId="12" fillId="0" borderId="164" xfId="25" applyNumberFormat="1" applyFont="1" applyFill="1" applyBorder="1" applyAlignment="1">
      <alignment horizontal="right"/>
    </xf>
    <xf numFmtId="178" fontId="12" fillId="0" borderId="156" xfId="25" applyNumberFormat="1" applyFont="1" applyFill="1" applyBorder="1" applyAlignment="1" applyProtection="1"/>
    <xf numFmtId="178" fontId="12" fillId="0" borderId="157" xfId="25" applyNumberFormat="1" applyFont="1" applyFill="1" applyBorder="1" applyAlignment="1" applyProtection="1">
      <alignment horizontal="right"/>
    </xf>
    <xf numFmtId="0" fontId="23" fillId="0" borderId="161" xfId="3" applyFont="1" applyBorder="1" applyAlignment="1">
      <alignment horizontal="center"/>
    </xf>
    <xf numFmtId="178" fontId="12" fillId="0" borderId="168" xfId="25" applyNumberFormat="1" applyFont="1" applyFill="1" applyBorder="1" applyAlignment="1" applyProtection="1">
      <alignment horizontal="right"/>
    </xf>
    <xf numFmtId="178" fontId="12" fillId="0" borderId="160" xfId="25" applyNumberFormat="1" applyFont="1" applyFill="1" applyBorder="1" applyAlignment="1" applyProtection="1">
      <alignment horizontal="right"/>
    </xf>
    <xf numFmtId="0" fontId="23" fillId="0" borderId="0" xfId="3" applyFont="1" applyAlignment="1">
      <alignment horizontal="left"/>
    </xf>
    <xf numFmtId="0" fontId="11" fillId="0" borderId="0" xfId="3" applyFont="1"/>
    <xf numFmtId="37" fontId="41" fillId="0" borderId="0" xfId="3" applyNumberFormat="1" applyFont="1"/>
    <xf numFmtId="0" fontId="41" fillId="0" borderId="0" xfId="3" applyFont="1" applyAlignment="1">
      <alignment horizontal="center"/>
    </xf>
    <xf numFmtId="0" fontId="41" fillId="0" borderId="0" xfId="3" applyFont="1" applyAlignment="1">
      <alignment horizontal="left"/>
    </xf>
    <xf numFmtId="2" fontId="3" fillId="0" borderId="0" xfId="3" applyNumberFormat="1" applyFont="1"/>
    <xf numFmtId="2" fontId="36" fillId="0" borderId="0" xfId="3" applyNumberFormat="1" applyFont="1" applyAlignment="1">
      <alignment horizontal="right"/>
    </xf>
    <xf numFmtId="2" fontId="23" fillId="0" borderId="197" xfId="3" applyNumberFormat="1" applyFont="1" applyBorder="1" applyAlignment="1">
      <alignment horizontal="center" vertical="center"/>
    </xf>
    <xf numFmtId="2" fontId="4" fillId="0" borderId="0" xfId="3" applyNumberFormat="1" applyFont="1" applyAlignment="1">
      <alignment vertical="center"/>
    </xf>
    <xf numFmtId="2" fontId="23" fillId="0" borderId="164" xfId="3" applyNumberFormat="1" applyFont="1" applyBorder="1"/>
    <xf numFmtId="37" fontId="23" fillId="0" borderId="163" xfId="3" applyNumberFormat="1" applyFont="1" applyBorder="1"/>
    <xf numFmtId="37" fontId="23" fillId="0" borderId="42" xfId="3" applyNumberFormat="1" applyFont="1" applyBorder="1"/>
    <xf numFmtId="2" fontId="23" fillId="0" borderId="164" xfId="3" applyNumberFormat="1" applyFont="1" applyBorder="1" applyAlignment="1">
      <alignment horizontal="left" indent="2"/>
    </xf>
    <xf numFmtId="178" fontId="23" fillId="0" borderId="125" xfId="25" applyNumberFormat="1" applyFont="1" applyFill="1" applyBorder="1" applyAlignment="1" applyProtection="1">
      <alignment horizontal="right"/>
    </xf>
    <xf numFmtId="185" fontId="23" fillId="0" borderId="158" xfId="25" applyNumberFormat="1" applyFont="1" applyFill="1" applyBorder="1" applyAlignment="1" applyProtection="1"/>
    <xf numFmtId="184" fontId="4" fillId="0" borderId="0" xfId="25" applyFont="1" applyFill="1" applyBorder="1"/>
    <xf numFmtId="2" fontId="23" fillId="0" borderId="151" xfId="3" applyNumberFormat="1" applyFont="1" applyBorder="1" applyAlignment="1">
      <alignment horizontal="left" indent="2"/>
    </xf>
    <xf numFmtId="178" fontId="23" fillId="0" borderId="161" xfId="25" applyNumberFormat="1" applyFont="1" applyFill="1" applyBorder="1" applyAlignment="1" applyProtection="1"/>
    <xf numFmtId="178" fontId="23" fillId="0" borderId="168" xfId="25" applyNumberFormat="1" applyFont="1" applyFill="1" applyBorder="1" applyAlignment="1" applyProtection="1"/>
    <xf numFmtId="2" fontId="12" fillId="0" borderId="0" xfId="3" applyNumberFormat="1" applyFont="1"/>
    <xf numFmtId="2" fontId="15" fillId="0" borderId="0" xfId="3" applyNumberFormat="1" applyFont="1" applyAlignment="1">
      <alignment horizontal="right"/>
    </xf>
    <xf numFmtId="37" fontId="23" fillId="0" borderId="0" xfId="3" applyNumberFormat="1" applyFont="1" applyAlignment="1">
      <alignment horizontal="left"/>
    </xf>
    <xf numFmtId="37" fontId="23" fillId="0" borderId="0" xfId="3" applyNumberFormat="1" applyFont="1"/>
    <xf numFmtId="191" fontId="23" fillId="0" borderId="0" xfId="3" applyNumberFormat="1" applyFont="1"/>
    <xf numFmtId="2" fontId="23" fillId="0" borderId="0" xfId="3" quotePrefix="1" applyNumberFormat="1" applyFont="1" applyAlignment="1">
      <alignment horizontal="left"/>
    </xf>
    <xf numFmtId="178" fontId="12" fillId="0" borderId="0" xfId="25" applyNumberFormat="1" applyFont="1" applyFill="1" applyBorder="1"/>
    <xf numFmtId="3" fontId="4" fillId="0" borderId="0" xfId="25" applyNumberFormat="1" applyFont="1" applyFill="1" applyBorder="1"/>
    <xf numFmtId="2" fontId="41" fillId="0" borderId="0" xfId="3" applyNumberFormat="1" applyFont="1"/>
    <xf numFmtId="2" fontId="9" fillId="0" borderId="0" xfId="3" applyNumberFormat="1" applyFont="1"/>
    <xf numFmtId="2" fontId="10" fillId="0" borderId="0" xfId="3" applyNumberFormat="1" applyFont="1"/>
    <xf numFmtId="0" fontId="13" fillId="0" borderId="197" xfId="3" applyFont="1" applyBorder="1" applyAlignment="1">
      <alignment horizontal="center" vertical="center"/>
    </xf>
    <xf numFmtId="0" fontId="10" fillId="0" borderId="0" xfId="3" applyFont="1" applyAlignment="1">
      <alignment vertical="center"/>
    </xf>
    <xf numFmtId="0" fontId="13" fillId="0" borderId="164" xfId="3" applyFont="1" applyBorder="1"/>
    <xf numFmtId="37" fontId="13" fillId="0" borderId="158" xfId="3" applyNumberFormat="1" applyFont="1" applyBorder="1"/>
    <xf numFmtId="37" fontId="13" fillId="0" borderId="156" xfId="3" applyNumberFormat="1" applyFont="1" applyBorder="1"/>
    <xf numFmtId="37" fontId="13" fillId="0" borderId="42" xfId="3" applyNumberFormat="1" applyFont="1" applyBorder="1"/>
    <xf numFmtId="37" fontId="13" fillId="0" borderId="166" xfId="3" applyNumberFormat="1" applyFont="1" applyBorder="1"/>
    <xf numFmtId="0" fontId="13" fillId="0" borderId="164" xfId="3" applyFont="1" applyBorder="1" applyAlignment="1">
      <alignment horizontal="left" indent="2"/>
    </xf>
    <xf numFmtId="188" fontId="13" fillId="0" borderId="157" xfId="3" applyNumberFormat="1" applyFont="1" applyBorder="1" applyAlignment="1">
      <alignment horizontal="right"/>
    </xf>
    <xf numFmtId="0" fontId="13" fillId="0" borderId="151" xfId="3" applyFont="1" applyBorder="1"/>
    <xf numFmtId="192" fontId="13" fillId="0" borderId="168" xfId="3" applyNumberFormat="1" applyFont="1" applyBorder="1" applyAlignment="1">
      <alignment horizontal="right"/>
    </xf>
    <xf numFmtId="192" fontId="13" fillId="0" borderId="160" xfId="3" applyNumberFormat="1" applyFont="1" applyBorder="1" applyAlignment="1">
      <alignment horizontal="right"/>
    </xf>
    <xf numFmtId="0" fontId="26" fillId="0" borderId="0" xfId="3" applyFont="1" applyAlignment="1">
      <alignment horizontal="right"/>
    </xf>
    <xf numFmtId="3" fontId="13" fillId="0" borderId="0" xfId="25" applyNumberFormat="1" applyFont="1" applyFill="1" applyBorder="1" applyAlignment="1" applyProtection="1"/>
    <xf numFmtId="193" fontId="13" fillId="0" borderId="0" xfId="3" applyNumberFormat="1" applyFont="1"/>
    <xf numFmtId="3" fontId="13" fillId="0" borderId="0" xfId="3" applyNumberFormat="1" applyFont="1"/>
    <xf numFmtId="194" fontId="10" fillId="0" borderId="0" xfId="3" applyNumberFormat="1" applyFont="1"/>
    <xf numFmtId="3" fontId="10" fillId="0" borderId="0" xfId="3" applyNumberFormat="1" applyFont="1"/>
    <xf numFmtId="3" fontId="10" fillId="0" borderId="0" xfId="25" applyNumberFormat="1" applyFont="1" applyFill="1" applyBorder="1" applyAlignment="1" applyProtection="1"/>
    <xf numFmtId="1" fontId="10" fillId="0" borderId="0" xfId="3" applyNumberFormat="1" applyFont="1" applyAlignment="1">
      <alignment horizontal="center"/>
    </xf>
    <xf numFmtId="0" fontId="47" fillId="0" borderId="0" xfId="3" applyFont="1"/>
    <xf numFmtId="0" fontId="13" fillId="0" borderId="125" xfId="3" applyFont="1" applyBorder="1"/>
    <xf numFmtId="178" fontId="13" fillId="0" borderId="125" xfId="25" applyNumberFormat="1" applyFont="1" applyFill="1" applyBorder="1" applyAlignment="1" applyProtection="1">
      <alignment horizontal="right" indent="1"/>
    </xf>
    <xf numFmtId="0" fontId="13" fillId="0" borderId="164" xfId="3" applyFont="1" applyBorder="1" applyAlignment="1">
      <alignment horizontal="left" indent="4"/>
    </xf>
    <xf numFmtId="178" fontId="0" fillId="0" borderId="0" xfId="0" applyNumberFormat="1"/>
    <xf numFmtId="178" fontId="10" fillId="0" borderId="0" xfId="3" applyNumberFormat="1" applyFont="1"/>
    <xf numFmtId="0" fontId="13" fillId="0" borderId="164" xfId="3" applyFont="1" applyBorder="1" applyAlignment="1">
      <alignment horizontal="left" indent="6"/>
    </xf>
    <xf numFmtId="0" fontId="13" fillId="0" borderId="164" xfId="3" applyFont="1" applyBorder="1" applyAlignment="1">
      <alignment horizontal="left" indent="1"/>
    </xf>
    <xf numFmtId="195" fontId="10" fillId="0" borderId="0" xfId="26" applyNumberFormat="1" applyFont="1" applyFill="1"/>
    <xf numFmtId="178" fontId="48" fillId="0" borderId="0" xfId="25" applyNumberFormat="1" applyFont="1" applyFill="1"/>
    <xf numFmtId="43" fontId="13" fillId="0" borderId="0" xfId="1" applyFont="1" applyFill="1" applyBorder="1" applyAlignment="1" applyProtection="1">
      <alignment horizontal="right"/>
    </xf>
    <xf numFmtId="195" fontId="10" fillId="0" borderId="0" xfId="3" applyNumberFormat="1" applyFont="1"/>
    <xf numFmtId="0" fontId="35" fillId="0" borderId="0" xfId="3" applyFont="1"/>
    <xf numFmtId="0" fontId="13" fillId="0" borderId="151" xfId="3" applyFont="1" applyBorder="1" applyAlignment="1">
      <alignment horizontal="left" indent="2"/>
    </xf>
    <xf numFmtId="184" fontId="13" fillId="0" borderId="151" xfId="25" applyFont="1" applyFill="1" applyBorder="1" applyAlignment="1" applyProtection="1">
      <alignment horizontal="right"/>
    </xf>
    <xf numFmtId="178" fontId="13" fillId="0" borderId="161" xfId="25" applyNumberFormat="1" applyFont="1" applyFill="1" applyBorder="1" applyAlignment="1" applyProtection="1">
      <alignment horizontal="right"/>
    </xf>
    <xf numFmtId="0" fontId="13" fillId="0" borderId="0" xfId="3" applyFont="1" applyAlignment="1">
      <alignment horizontal="left" indent="2"/>
    </xf>
    <xf numFmtId="178" fontId="13" fillId="0" borderId="0" xfId="3" applyNumberFormat="1" applyFont="1"/>
    <xf numFmtId="178" fontId="13" fillId="0" borderId="0" xfId="25" applyNumberFormat="1" applyFont="1" applyFill="1" applyBorder="1" applyAlignment="1" applyProtection="1">
      <alignment horizontal="right"/>
    </xf>
    <xf numFmtId="0" fontId="49" fillId="0" borderId="0" xfId="3" applyFont="1"/>
    <xf numFmtId="0" fontId="9" fillId="0" borderId="0" xfId="27" applyFont="1" applyAlignment="1">
      <alignment horizontal="left" vertical="center"/>
    </xf>
    <xf numFmtId="0" fontId="3" fillId="4" borderId="0" xfId="28" applyFont="1" applyFill="1"/>
    <xf numFmtId="0" fontId="4" fillId="4" borderId="0" xfId="28" applyFont="1" applyFill="1" applyAlignment="1">
      <alignment vertical="center"/>
    </xf>
    <xf numFmtId="0" fontId="3" fillId="4" borderId="0" xfId="28" applyFont="1" applyFill="1" applyAlignment="1">
      <alignment horizontal="right" vertical="center"/>
    </xf>
    <xf numFmtId="0" fontId="43" fillId="4" borderId="0" xfId="28" applyFont="1" applyFill="1" applyAlignment="1">
      <alignment vertical="center"/>
    </xf>
    <xf numFmtId="0" fontId="12" fillId="4" borderId="0" xfId="28" applyFont="1" applyFill="1" applyAlignment="1">
      <alignment horizontal="right" vertical="center"/>
    </xf>
    <xf numFmtId="0" fontId="12" fillId="4" borderId="210" xfId="28" applyFont="1" applyFill="1" applyBorder="1" applyAlignment="1">
      <alignment horizontal="center" vertical="center"/>
    </xf>
    <xf numFmtId="0" fontId="12" fillId="4" borderId="13" xfId="28" applyFont="1" applyFill="1" applyBorder="1" applyAlignment="1">
      <alignment horizontal="center" vertical="center"/>
    </xf>
    <xf numFmtId="0" fontId="12" fillId="4" borderId="14" xfId="28" applyFont="1" applyFill="1" applyBorder="1" applyAlignment="1">
      <alignment horizontal="center" vertical="center"/>
    </xf>
    <xf numFmtId="0" fontId="50" fillId="4" borderId="14" xfId="3" applyFont="1" applyFill="1" applyBorder="1" applyAlignment="1">
      <alignment horizontal="center" vertical="center"/>
    </xf>
    <xf numFmtId="0" fontId="50" fillId="4" borderId="15" xfId="3" applyFont="1" applyFill="1" applyBorder="1" applyAlignment="1">
      <alignment horizontal="center" vertical="center"/>
    </xf>
    <xf numFmtId="0" fontId="50" fillId="4" borderId="211" xfId="3" applyFont="1" applyFill="1" applyBorder="1" applyAlignment="1">
      <alignment horizontal="center" vertical="center"/>
    </xf>
    <xf numFmtId="0" fontId="12" fillId="4" borderId="0" xfId="28" applyFont="1" applyFill="1" applyAlignment="1">
      <alignment vertical="center"/>
    </xf>
    <xf numFmtId="181" fontId="14" fillId="4" borderId="7" xfId="20" applyNumberFormat="1" applyFont="1" applyFill="1" applyBorder="1" applyAlignment="1" applyProtection="1">
      <alignment horizontal="left" vertical="center"/>
    </xf>
    <xf numFmtId="3" fontId="14" fillId="4" borderId="166" xfId="20" applyNumberFormat="1" applyFont="1" applyFill="1" applyBorder="1" applyAlignment="1" applyProtection="1">
      <alignment vertical="center"/>
    </xf>
    <xf numFmtId="3" fontId="14" fillId="4" borderId="212" xfId="20" applyNumberFormat="1" applyFont="1" applyFill="1" applyBorder="1" applyAlignment="1" applyProtection="1">
      <alignment vertical="center"/>
    </xf>
    <xf numFmtId="3" fontId="14" fillId="4" borderId="179" xfId="20" applyNumberFormat="1" applyFont="1" applyFill="1" applyBorder="1" applyAlignment="1" applyProtection="1">
      <alignment vertical="center"/>
    </xf>
    <xf numFmtId="3" fontId="14" fillId="4" borderId="213" xfId="20" applyNumberFormat="1" applyFont="1" applyFill="1" applyBorder="1" applyAlignment="1" applyProtection="1">
      <alignment vertical="center"/>
    </xf>
    <xf numFmtId="0" fontId="14" fillId="4" borderId="0" xfId="28" applyFont="1" applyFill="1" applyAlignment="1">
      <alignment vertical="center"/>
    </xf>
    <xf numFmtId="181" fontId="12" fillId="4" borderId="7" xfId="20" applyNumberFormat="1" applyFont="1" applyFill="1" applyBorder="1" applyAlignment="1" applyProtection="1">
      <alignment horizontal="left" vertical="center" indent="1"/>
    </xf>
    <xf numFmtId="3" fontId="12" fillId="4" borderId="166" xfId="20" applyNumberFormat="1" applyFont="1" applyFill="1" applyBorder="1" applyAlignment="1" applyProtection="1">
      <alignment vertical="center"/>
    </xf>
    <xf numFmtId="3" fontId="12" fillId="4" borderId="212" xfId="20" applyNumberFormat="1" applyFont="1" applyFill="1" applyBorder="1" applyAlignment="1" applyProtection="1">
      <alignment vertical="center"/>
    </xf>
    <xf numFmtId="3" fontId="12" fillId="4" borderId="179" xfId="20" applyNumberFormat="1" applyFont="1" applyFill="1" applyBorder="1" applyAlignment="1" applyProtection="1">
      <alignment vertical="center"/>
    </xf>
    <xf numFmtId="3" fontId="12" fillId="4" borderId="213" xfId="20" applyNumberFormat="1" applyFont="1" applyFill="1" applyBorder="1" applyAlignment="1" applyProtection="1">
      <alignment vertical="center"/>
    </xf>
    <xf numFmtId="181" fontId="12" fillId="4" borderId="7" xfId="20" applyNumberFormat="1" applyFont="1" applyFill="1" applyBorder="1" applyAlignment="1">
      <alignment horizontal="left" vertical="center" indent="1"/>
    </xf>
    <xf numFmtId="3" fontId="12" fillId="4" borderId="166" xfId="20" applyNumberFormat="1" applyFont="1" applyFill="1" applyBorder="1" applyAlignment="1">
      <alignment vertical="center"/>
    </xf>
    <xf numFmtId="3" fontId="12" fillId="4" borderId="212" xfId="20" applyNumberFormat="1" applyFont="1" applyFill="1" applyBorder="1" applyAlignment="1">
      <alignment vertical="center"/>
    </xf>
    <xf numFmtId="3" fontId="12" fillId="4" borderId="179" xfId="20" applyNumberFormat="1" applyFont="1" applyFill="1" applyBorder="1" applyAlignment="1">
      <alignment vertical="center"/>
    </xf>
    <xf numFmtId="3" fontId="12" fillId="4" borderId="213" xfId="20" applyNumberFormat="1" applyFont="1" applyFill="1" applyBorder="1" applyAlignment="1">
      <alignment vertical="center"/>
    </xf>
    <xf numFmtId="181" fontId="0" fillId="4" borderId="0" xfId="20" applyNumberFormat="1" applyFont="1" applyFill="1" applyAlignment="1">
      <alignment vertical="center"/>
    </xf>
    <xf numFmtId="181" fontId="14" fillId="4" borderId="7" xfId="20" applyNumberFormat="1" applyFont="1" applyFill="1" applyBorder="1" applyAlignment="1">
      <alignment horizontal="left" vertical="center"/>
    </xf>
    <xf numFmtId="3" fontId="14" fillId="4" borderId="166" xfId="20" applyNumberFormat="1" applyFont="1" applyFill="1" applyBorder="1" applyAlignment="1">
      <alignment vertical="center"/>
    </xf>
    <xf numFmtId="3" fontId="14" fillId="4" borderId="212" xfId="20" applyNumberFormat="1" applyFont="1" applyFill="1" applyBorder="1" applyAlignment="1">
      <alignment vertical="center"/>
    </xf>
    <xf numFmtId="3" fontId="14" fillId="4" borderId="179" xfId="20" applyNumberFormat="1" applyFont="1" applyFill="1" applyBorder="1" applyAlignment="1">
      <alignment vertical="center"/>
    </xf>
    <xf numFmtId="3" fontId="14" fillId="4" borderId="213" xfId="20" applyNumberFormat="1" applyFont="1" applyFill="1" applyBorder="1" applyAlignment="1">
      <alignment vertical="center"/>
    </xf>
    <xf numFmtId="181" fontId="12" fillId="4" borderId="7" xfId="20" applyNumberFormat="1" applyFont="1" applyFill="1" applyBorder="1" applyAlignment="1">
      <alignment horizontal="left" vertical="center"/>
    </xf>
    <xf numFmtId="3" fontId="12" fillId="4" borderId="0" xfId="28" applyNumberFormat="1" applyFont="1" applyFill="1" applyAlignment="1">
      <alignment vertical="center"/>
    </xf>
    <xf numFmtId="181" fontId="14" fillId="4" borderId="10" xfId="20" applyNumberFormat="1" applyFont="1" applyFill="1" applyBorder="1" applyAlignment="1">
      <alignment vertical="center"/>
    </xf>
    <xf numFmtId="3" fontId="14" fillId="4" borderId="57" xfId="20" applyNumberFormat="1" applyFont="1" applyFill="1" applyBorder="1" applyAlignment="1">
      <alignment vertical="center"/>
    </xf>
    <xf numFmtId="3" fontId="14" fillId="4" borderId="147" xfId="20" applyNumberFormat="1" applyFont="1" applyFill="1" applyBorder="1" applyAlignment="1">
      <alignment vertical="center"/>
    </xf>
    <xf numFmtId="3" fontId="14" fillId="4" borderId="148" xfId="20" applyNumberFormat="1" applyFont="1" applyFill="1" applyBorder="1" applyAlignment="1">
      <alignment vertical="center"/>
    </xf>
    <xf numFmtId="3" fontId="14" fillId="4" borderId="55" xfId="20" applyNumberFormat="1" applyFont="1" applyFill="1" applyBorder="1" applyAlignment="1">
      <alignment vertical="center"/>
    </xf>
    <xf numFmtId="0" fontId="12" fillId="4" borderId="0" xfId="28" applyFont="1" applyFill="1" applyAlignment="1">
      <alignment vertical="center" wrapText="1"/>
    </xf>
    <xf numFmtId="168" fontId="12" fillId="4" borderId="0" xfId="28" applyNumberFormat="1" applyFont="1" applyFill="1" applyAlignment="1">
      <alignment vertical="center"/>
    </xf>
    <xf numFmtId="0" fontId="15" fillId="4" borderId="0" xfId="28" applyFont="1" applyFill="1" applyAlignment="1">
      <alignment horizontal="right" vertical="center"/>
    </xf>
    <xf numFmtId="181" fontId="12" fillId="4" borderId="0" xfId="28" applyNumberFormat="1" applyFont="1" applyFill="1" applyAlignment="1">
      <alignment vertical="center"/>
    </xf>
    <xf numFmtId="196" fontId="12" fillId="4" borderId="0" xfId="28" applyNumberFormat="1" applyFont="1" applyFill="1" applyAlignment="1">
      <alignment vertical="center"/>
    </xf>
    <xf numFmtId="3" fontId="43" fillId="4" borderId="0" xfId="28" applyNumberFormat="1" applyFont="1" applyFill="1" applyAlignment="1">
      <alignment vertical="center"/>
    </xf>
    <xf numFmtId="0" fontId="3" fillId="4" borderId="0" xfId="5" applyFont="1" applyFill="1" applyAlignment="1">
      <alignment horizontal="left" vertical="center"/>
    </xf>
    <xf numFmtId="0" fontId="4" fillId="4" borderId="0" xfId="5" applyFont="1" applyFill="1"/>
    <xf numFmtId="0" fontId="4" fillId="4" borderId="0" xfId="3" applyFont="1" applyFill="1"/>
    <xf numFmtId="0" fontId="3" fillId="4" borderId="0" xfId="3" applyFont="1" applyFill="1" applyAlignment="1">
      <alignment horizontal="right"/>
    </xf>
    <xf numFmtId="0" fontId="9" fillId="4" borderId="0" xfId="3" applyFont="1" applyFill="1" applyAlignment="1">
      <alignment horizontal="right"/>
    </xf>
    <xf numFmtId="0" fontId="4" fillId="4" borderId="0" xfId="29" applyFont="1" applyFill="1"/>
    <xf numFmtId="0" fontId="14" fillId="4" borderId="0" xfId="3" applyFont="1" applyFill="1" applyAlignment="1">
      <alignment horizontal="center"/>
    </xf>
    <xf numFmtId="0" fontId="12" fillId="4" borderId="0" xfId="3" applyFont="1" applyFill="1" applyAlignment="1">
      <alignment horizontal="center"/>
    </xf>
    <xf numFmtId="0" fontId="12" fillId="4" borderId="0" xfId="3" applyFont="1" applyFill="1"/>
    <xf numFmtId="0" fontId="12" fillId="4" borderId="0" xfId="29" applyFont="1" applyFill="1"/>
    <xf numFmtId="0" fontId="12" fillId="4" borderId="3" xfId="3" applyFont="1" applyFill="1" applyBorder="1"/>
    <xf numFmtId="0" fontId="12" fillId="4" borderId="7" xfId="3" applyFont="1" applyFill="1" applyBorder="1" applyAlignment="1">
      <alignment horizontal="center"/>
    </xf>
    <xf numFmtId="0" fontId="12" fillId="4" borderId="214" xfId="3" applyFont="1" applyFill="1" applyBorder="1" applyAlignment="1">
      <alignment horizontal="center" vertical="center"/>
    </xf>
    <xf numFmtId="0" fontId="12" fillId="4" borderId="42" xfId="3" applyFont="1" applyFill="1" applyBorder="1" applyAlignment="1">
      <alignment horizontal="center" vertical="center"/>
    </xf>
    <xf numFmtId="0" fontId="12" fillId="4" borderId="38" xfId="3" applyFont="1" applyFill="1" applyBorder="1" applyAlignment="1">
      <alignment horizontal="center" vertical="center"/>
    </xf>
    <xf numFmtId="0" fontId="12" fillId="4" borderId="10" xfId="3" applyFont="1" applyFill="1" applyBorder="1"/>
    <xf numFmtId="0" fontId="12" fillId="4" borderId="22" xfId="3" applyFont="1" applyFill="1" applyBorder="1" applyAlignment="1">
      <alignment horizontal="center" vertical="center"/>
    </xf>
    <xf numFmtId="0" fontId="12" fillId="4" borderId="147" xfId="3" applyFont="1" applyFill="1" applyBorder="1" applyAlignment="1">
      <alignment horizontal="center" vertical="center"/>
    </xf>
    <xf numFmtId="0" fontId="12" fillId="4" borderId="55" xfId="3" applyFont="1" applyFill="1" applyBorder="1" applyAlignment="1">
      <alignment horizontal="center" vertical="center"/>
    </xf>
    <xf numFmtId="0" fontId="12" fillId="4" borderId="7" xfId="3" applyFont="1" applyFill="1" applyBorder="1" applyAlignment="1">
      <alignment horizontal="left" vertical="center" indent="1"/>
    </xf>
    <xf numFmtId="0" fontId="12" fillId="4" borderId="19" xfId="3" applyFont="1" applyFill="1" applyBorder="1" applyAlignment="1">
      <alignment horizontal="center" vertical="center"/>
    </xf>
    <xf numFmtId="3" fontId="12" fillId="4" borderId="212" xfId="3" applyNumberFormat="1" applyFont="1" applyFill="1" applyBorder="1" applyAlignment="1">
      <alignment horizontal="center" vertical="center"/>
    </xf>
    <xf numFmtId="3" fontId="12" fillId="4" borderId="213" xfId="3" applyNumberFormat="1" applyFont="1" applyFill="1" applyBorder="1" applyAlignment="1">
      <alignment horizontal="center" vertical="center"/>
    </xf>
    <xf numFmtId="0" fontId="12" fillId="4" borderId="10" xfId="3" applyFont="1" applyFill="1" applyBorder="1" applyAlignment="1">
      <alignment horizontal="left" vertical="center" indent="1"/>
    </xf>
    <xf numFmtId="3" fontId="12" fillId="4" borderId="22" xfId="3" applyNumberFormat="1" applyFont="1" applyFill="1" applyBorder="1" applyAlignment="1">
      <alignment horizontal="center" vertical="center"/>
    </xf>
    <xf numFmtId="3" fontId="12" fillId="4" borderId="147" xfId="3" applyNumberFormat="1" applyFont="1" applyFill="1" applyBorder="1" applyAlignment="1">
      <alignment horizontal="center" vertical="center"/>
    </xf>
    <xf numFmtId="3" fontId="12" fillId="4" borderId="55" xfId="3" applyNumberFormat="1" applyFont="1" applyFill="1" applyBorder="1" applyAlignment="1">
      <alignment horizontal="center" vertical="center"/>
    </xf>
    <xf numFmtId="0" fontId="12" fillId="4" borderId="0" xfId="3" applyFont="1" applyFill="1" applyAlignment="1">
      <alignment vertical="center"/>
    </xf>
    <xf numFmtId="0" fontId="12" fillId="4" borderId="0" xfId="3" applyFont="1" applyFill="1" applyAlignment="1">
      <alignment horizontal="right" vertical="center"/>
    </xf>
    <xf numFmtId="0" fontId="15" fillId="4" borderId="0" xfId="3" applyFont="1" applyFill="1" applyAlignment="1">
      <alignment horizontal="right" vertical="center"/>
    </xf>
    <xf numFmtId="3" fontId="12" fillId="4" borderId="0" xfId="3" applyNumberFormat="1" applyFont="1" applyFill="1" applyAlignment="1">
      <alignment vertical="center"/>
    </xf>
    <xf numFmtId="0" fontId="9" fillId="4" borderId="0" xfId="5" applyFont="1" applyFill="1" applyAlignment="1">
      <alignment horizontal="left" vertical="center"/>
    </xf>
    <xf numFmtId="0" fontId="10" fillId="4" borderId="0" xfId="5" applyFont="1" applyFill="1"/>
    <xf numFmtId="0" fontId="10" fillId="4" borderId="0" xfId="29" applyFont="1" applyFill="1"/>
    <xf numFmtId="3" fontId="21" fillId="4" borderId="0" xfId="3" applyNumberFormat="1" applyFont="1" applyFill="1" applyAlignment="1">
      <alignment horizontal="center"/>
    </xf>
    <xf numFmtId="169" fontId="13" fillId="4" borderId="0" xfId="3" applyNumberFormat="1" applyFont="1" applyFill="1" applyAlignment="1">
      <alignment horizontal="center"/>
    </xf>
    <xf numFmtId="3" fontId="13" fillId="4" borderId="0" xfId="3" applyNumberFormat="1" applyFont="1" applyFill="1" applyAlignment="1">
      <alignment horizontal="center"/>
    </xf>
    <xf numFmtId="0" fontId="18" fillId="4" borderId="0" xfId="29" applyFont="1" applyFill="1"/>
    <xf numFmtId="3" fontId="13" fillId="4" borderId="3" xfId="3" applyNumberFormat="1" applyFont="1" applyFill="1" applyBorder="1"/>
    <xf numFmtId="169" fontId="13" fillId="4" borderId="146" xfId="3" applyNumberFormat="1" applyFont="1" applyFill="1" applyBorder="1" applyAlignment="1">
      <alignment horizontal="center"/>
    </xf>
    <xf numFmtId="169" fontId="13" fillId="4" borderId="17" xfId="3" applyNumberFormat="1" applyFont="1" applyFill="1" applyBorder="1" applyAlignment="1">
      <alignment horizontal="center"/>
    </xf>
    <xf numFmtId="3" fontId="13" fillId="4" borderId="17" xfId="3" applyNumberFormat="1" applyFont="1" applyFill="1" applyBorder="1" applyAlignment="1">
      <alignment horizontal="center"/>
    </xf>
    <xf numFmtId="3" fontId="13" fillId="4" borderId="17" xfId="3" applyNumberFormat="1" applyFont="1" applyFill="1" applyBorder="1" applyAlignment="1">
      <alignment horizontal="center" wrapText="1" shrinkToFit="1"/>
    </xf>
    <xf numFmtId="3" fontId="13" fillId="4" borderId="46" xfId="3" applyNumberFormat="1" applyFont="1" applyFill="1" applyBorder="1" applyAlignment="1">
      <alignment horizontal="center" vertical="center"/>
    </xf>
    <xf numFmtId="3" fontId="13" fillId="4" borderId="7" xfId="3" applyNumberFormat="1" applyFont="1" applyFill="1" applyBorder="1" applyAlignment="1">
      <alignment horizontal="center"/>
    </xf>
    <xf numFmtId="169" fontId="13" fillId="4" borderId="166" xfId="3" applyNumberFormat="1" applyFont="1" applyFill="1" applyBorder="1" applyAlignment="1">
      <alignment horizontal="center"/>
    </xf>
    <xf numFmtId="169" fontId="13" fillId="4" borderId="212" xfId="3" applyNumberFormat="1" applyFont="1" applyFill="1" applyBorder="1" applyAlignment="1">
      <alignment horizontal="center"/>
    </xf>
    <xf numFmtId="3" fontId="13" fillId="4" borderId="212" xfId="3" applyNumberFormat="1" applyFont="1" applyFill="1" applyBorder="1" applyAlignment="1">
      <alignment horizontal="center"/>
    </xf>
    <xf numFmtId="3" fontId="13" fillId="4" borderId="212" xfId="3" applyNumberFormat="1" applyFont="1" applyFill="1" applyBorder="1" applyAlignment="1">
      <alignment horizontal="center" wrapText="1" shrinkToFit="1"/>
    </xf>
    <xf numFmtId="3" fontId="13" fillId="4" borderId="213" xfId="3" applyNumberFormat="1" applyFont="1" applyFill="1" applyBorder="1" applyAlignment="1">
      <alignment horizontal="center" vertical="center"/>
    </xf>
    <xf numFmtId="3" fontId="13" fillId="4" borderId="10" xfId="3" applyNumberFormat="1" applyFont="1" applyFill="1" applyBorder="1" applyAlignment="1">
      <alignment horizontal="center"/>
    </xf>
    <xf numFmtId="169" fontId="13" fillId="4" borderId="57" xfId="3" applyNumberFormat="1" applyFont="1" applyFill="1" applyBorder="1" applyAlignment="1">
      <alignment horizontal="center"/>
    </xf>
    <xf numFmtId="169" fontId="13" fillId="4" borderId="147" xfId="3" applyNumberFormat="1" applyFont="1" applyFill="1" applyBorder="1" applyAlignment="1">
      <alignment horizontal="center"/>
    </xf>
    <xf numFmtId="3" fontId="13" fillId="4" borderId="147" xfId="3" applyNumberFormat="1" applyFont="1" applyFill="1" applyBorder="1" applyAlignment="1">
      <alignment horizontal="center"/>
    </xf>
    <xf numFmtId="3" fontId="13" fillId="4" borderId="55" xfId="3" applyNumberFormat="1" applyFont="1" applyFill="1" applyBorder="1" applyAlignment="1">
      <alignment horizontal="center" vertical="center"/>
    </xf>
    <xf numFmtId="1" fontId="13" fillId="4" borderId="7" xfId="3" applyNumberFormat="1" applyFont="1" applyFill="1" applyBorder="1" applyAlignment="1">
      <alignment horizontal="left" vertical="center" indent="1"/>
    </xf>
    <xf numFmtId="169" fontId="13" fillId="4" borderId="0" xfId="3" applyNumberFormat="1" applyFont="1" applyFill="1" applyAlignment="1">
      <alignment horizontal="center" vertical="center"/>
    </xf>
    <xf numFmtId="169" fontId="13" fillId="4" borderId="215" xfId="3" applyNumberFormat="1" applyFont="1" applyFill="1" applyBorder="1" applyAlignment="1">
      <alignment horizontal="center" vertical="center"/>
    </xf>
    <xf numFmtId="3" fontId="13" fillId="4" borderId="215" xfId="3" applyNumberFormat="1" applyFont="1" applyFill="1" applyBorder="1" applyAlignment="1">
      <alignment horizontal="center" vertical="center"/>
    </xf>
    <xf numFmtId="3" fontId="13" fillId="4" borderId="216" xfId="3" applyNumberFormat="1" applyFont="1" applyFill="1" applyBorder="1" applyAlignment="1">
      <alignment horizontal="center" vertical="center"/>
    </xf>
    <xf numFmtId="1" fontId="13" fillId="4" borderId="10" xfId="3" applyNumberFormat="1" applyFont="1" applyFill="1" applyBorder="1" applyAlignment="1">
      <alignment horizontal="left" vertical="center" indent="1"/>
    </xf>
    <xf numFmtId="169" fontId="13" fillId="4" borderId="92" xfId="3" applyNumberFormat="1" applyFont="1" applyFill="1" applyBorder="1" applyAlignment="1">
      <alignment horizontal="center" vertical="center"/>
    </xf>
    <xf numFmtId="3" fontId="13" fillId="4" borderId="92" xfId="3" applyNumberFormat="1" applyFont="1" applyFill="1" applyBorder="1" applyAlignment="1">
      <alignment horizontal="center" vertical="center"/>
    </xf>
    <xf numFmtId="3" fontId="13" fillId="4" borderId="217" xfId="3" applyNumberFormat="1" applyFont="1" applyFill="1" applyBorder="1" applyAlignment="1">
      <alignment horizontal="center" vertical="center"/>
    </xf>
    <xf numFmtId="3" fontId="13" fillId="4" borderId="0" xfId="3" applyNumberFormat="1" applyFont="1" applyFill="1" applyAlignment="1">
      <alignment vertical="center"/>
    </xf>
    <xf numFmtId="0" fontId="13" fillId="4" borderId="0" xfId="3" applyFont="1" applyFill="1" applyAlignment="1">
      <alignment vertical="center"/>
    </xf>
    <xf numFmtId="165" fontId="26" fillId="4" borderId="0" xfId="3" applyNumberFormat="1" applyFont="1" applyFill="1" applyAlignment="1">
      <alignment horizontal="right" vertical="center"/>
    </xf>
    <xf numFmtId="0" fontId="13" fillId="4" borderId="0" xfId="29" applyFont="1" applyFill="1"/>
    <xf numFmtId="169" fontId="13" fillId="4" borderId="0" xfId="3" applyNumberFormat="1" applyFont="1" applyFill="1" applyAlignment="1">
      <alignment vertical="center"/>
    </xf>
    <xf numFmtId="0" fontId="21" fillId="4" borderId="0" xfId="3" applyFont="1" applyFill="1" applyAlignment="1">
      <alignment horizontal="center"/>
    </xf>
    <xf numFmtId="0" fontId="13" fillId="4" borderId="0" xfId="3" applyFont="1" applyFill="1" applyAlignment="1">
      <alignment horizontal="center"/>
    </xf>
    <xf numFmtId="0" fontId="13" fillId="4" borderId="218" xfId="3" applyFont="1" applyFill="1" applyBorder="1" applyAlignment="1">
      <alignment horizontal="center" vertical="center" wrapText="1"/>
    </xf>
    <xf numFmtId="0" fontId="13" fillId="4" borderId="219" xfId="3" applyFont="1" applyFill="1" applyBorder="1" applyAlignment="1">
      <alignment horizontal="center" vertical="center" wrapText="1"/>
    </xf>
    <xf numFmtId="0" fontId="13" fillId="4" borderId="220" xfId="3" applyFont="1" applyFill="1" applyBorder="1" applyAlignment="1">
      <alignment horizontal="center" vertical="center" wrapText="1"/>
    </xf>
    <xf numFmtId="0" fontId="13" fillId="4" borderId="12" xfId="3" applyFont="1" applyFill="1" applyBorder="1" applyAlignment="1">
      <alignment horizontal="center" vertical="center" wrapText="1"/>
    </xf>
    <xf numFmtId="0" fontId="13" fillId="4" borderId="221" xfId="3" applyFont="1" applyFill="1" applyBorder="1" applyAlignment="1">
      <alignment horizontal="left" vertical="center" indent="1"/>
    </xf>
    <xf numFmtId="3" fontId="13" fillId="4" borderId="119" xfId="3" applyNumberFormat="1" applyFont="1" applyFill="1" applyBorder="1" applyAlignment="1">
      <alignment horizontal="center" vertical="center"/>
    </xf>
    <xf numFmtId="3" fontId="13" fillId="4" borderId="2" xfId="3" applyNumberFormat="1" applyFont="1" applyFill="1" applyBorder="1" applyAlignment="1">
      <alignment horizontal="center" vertical="center"/>
    </xf>
    <xf numFmtId="0" fontId="12" fillId="4" borderId="222" xfId="3" applyFont="1" applyFill="1" applyBorder="1" applyAlignment="1">
      <alignment horizontal="left" vertical="center" indent="1"/>
    </xf>
    <xf numFmtId="3" fontId="13" fillId="4" borderId="223" xfId="3" applyNumberFormat="1" applyFont="1" applyFill="1" applyBorder="1" applyAlignment="1">
      <alignment horizontal="center" vertical="center"/>
    </xf>
    <xf numFmtId="0" fontId="13" fillId="4" borderId="0" xfId="3" applyFont="1" applyFill="1" applyAlignment="1">
      <alignment horizontal="left" vertical="center"/>
    </xf>
    <xf numFmtId="165" fontId="26" fillId="4" borderId="0" xfId="3" applyNumberFormat="1" applyFont="1" applyFill="1" applyAlignment="1">
      <alignment vertical="center"/>
    </xf>
    <xf numFmtId="0" fontId="13" fillId="4" borderId="0" xfId="29" applyFont="1" applyFill="1" applyAlignment="1">
      <alignment vertical="center"/>
    </xf>
    <xf numFmtId="0" fontId="10" fillId="4" borderId="0" xfId="3" applyFont="1" applyFill="1"/>
    <xf numFmtId="0" fontId="13" fillId="4" borderId="224" xfId="3" applyFont="1" applyFill="1" applyBorder="1" applyAlignment="1">
      <alignment horizontal="center" vertical="center"/>
    </xf>
    <xf numFmtId="0" fontId="13" fillId="4" borderId="13" xfId="3" applyFont="1" applyFill="1" applyBorder="1" applyAlignment="1">
      <alignment horizontal="center" vertical="center"/>
    </xf>
    <xf numFmtId="0" fontId="13" fillId="4" borderId="225" xfId="3" applyFont="1" applyFill="1" applyBorder="1" applyAlignment="1">
      <alignment horizontal="center" vertical="center"/>
    </xf>
    <xf numFmtId="0" fontId="13" fillId="4" borderId="14" xfId="3" applyFont="1" applyFill="1" applyBorder="1" applyAlignment="1">
      <alignment horizontal="center" vertical="center"/>
    </xf>
    <xf numFmtId="0" fontId="13" fillId="4" borderId="12" xfId="3" applyFont="1" applyFill="1" applyBorder="1" applyAlignment="1">
      <alignment horizontal="center" vertical="center"/>
    </xf>
    <xf numFmtId="181" fontId="12" fillId="4" borderId="7" xfId="20" applyNumberFormat="1" applyFont="1" applyFill="1" applyBorder="1" applyAlignment="1" applyProtection="1">
      <alignment horizontal="left" vertical="center"/>
    </xf>
    <xf numFmtId="0" fontId="13" fillId="4" borderId="19" xfId="3" applyFont="1" applyFill="1" applyBorder="1"/>
    <xf numFmtId="0" fontId="13" fillId="4" borderId="166" xfId="3" applyFont="1" applyFill="1" applyBorder="1"/>
    <xf numFmtId="0" fontId="13" fillId="4" borderId="226" xfId="3" applyFont="1" applyFill="1" applyBorder="1"/>
    <xf numFmtId="0" fontId="13" fillId="4" borderId="2" xfId="3" applyFont="1" applyFill="1" applyBorder="1"/>
    <xf numFmtId="0" fontId="13" fillId="4" borderId="110" xfId="3" applyFont="1" applyFill="1" applyBorder="1" applyAlignment="1">
      <alignment vertical="center"/>
    </xf>
    <xf numFmtId="3" fontId="13" fillId="4" borderId="19" xfId="3" applyNumberFormat="1" applyFont="1" applyFill="1" applyBorder="1" applyAlignment="1">
      <alignment vertical="center"/>
    </xf>
    <xf numFmtId="3" fontId="13" fillId="4" borderId="166" xfId="3" applyNumberFormat="1" applyFont="1" applyFill="1" applyBorder="1" applyAlignment="1">
      <alignment vertical="center"/>
    </xf>
    <xf numFmtId="3" fontId="13" fillId="4" borderId="226" xfId="3" applyNumberFormat="1" applyFont="1" applyFill="1" applyBorder="1" applyAlignment="1">
      <alignment horizontal="right" vertical="center"/>
    </xf>
    <xf numFmtId="3" fontId="13" fillId="4" borderId="2" xfId="3" applyNumberFormat="1" applyFont="1" applyFill="1" applyBorder="1" applyAlignment="1">
      <alignment horizontal="right" vertical="center"/>
    </xf>
    <xf numFmtId="0" fontId="21" fillId="4" borderId="110" xfId="3" applyFont="1" applyFill="1" applyBorder="1" applyAlignment="1">
      <alignment vertical="center"/>
    </xf>
    <xf numFmtId="3" fontId="21" fillId="4" borderId="19" xfId="3" applyNumberFormat="1" applyFont="1" applyFill="1" applyBorder="1" applyAlignment="1">
      <alignment vertical="center"/>
    </xf>
    <xf numFmtId="3" fontId="21" fillId="4" borderId="166" xfId="3" applyNumberFormat="1" applyFont="1" applyFill="1" applyBorder="1" applyAlignment="1">
      <alignment vertical="center"/>
    </xf>
    <xf numFmtId="3" fontId="21" fillId="4" borderId="226" xfId="3" applyNumberFormat="1" applyFont="1" applyFill="1" applyBorder="1" applyAlignment="1">
      <alignment horizontal="right" vertical="center"/>
    </xf>
    <xf numFmtId="3" fontId="21" fillId="4" borderId="2" xfId="3" applyNumberFormat="1" applyFont="1" applyFill="1" applyBorder="1" applyAlignment="1">
      <alignment horizontal="right" vertical="center"/>
    </xf>
    <xf numFmtId="0" fontId="13" fillId="4" borderId="110" xfId="3" applyFont="1" applyFill="1" applyBorder="1"/>
    <xf numFmtId="167" fontId="13" fillId="4" borderId="2" xfId="7" applyNumberFormat="1" applyFont="1" applyFill="1" applyBorder="1" applyAlignment="1">
      <alignment horizontal="right" vertical="center"/>
    </xf>
    <xf numFmtId="3" fontId="13" fillId="4" borderId="19" xfId="3" applyNumberFormat="1" applyFont="1" applyFill="1" applyBorder="1"/>
    <xf numFmtId="0" fontId="13" fillId="4" borderId="147" xfId="3" applyFont="1" applyFill="1" applyBorder="1"/>
    <xf numFmtId="0" fontId="13" fillId="4" borderId="227" xfId="3" applyFont="1" applyFill="1" applyBorder="1"/>
    <xf numFmtId="0" fontId="13" fillId="4" borderId="228" xfId="3" applyFont="1" applyFill="1" applyBorder="1"/>
    <xf numFmtId="165" fontId="13" fillId="4" borderId="19" xfId="3" applyNumberFormat="1" applyFont="1" applyFill="1" applyBorder="1" applyAlignment="1">
      <alignment vertical="center"/>
    </xf>
    <xf numFmtId="165" fontId="13" fillId="4" borderId="226" xfId="3" applyNumberFormat="1" applyFont="1" applyFill="1" applyBorder="1" applyAlignment="1">
      <alignment vertical="center"/>
    </xf>
    <xf numFmtId="165" fontId="13" fillId="4" borderId="166" xfId="3" applyNumberFormat="1" applyFont="1" applyFill="1" applyBorder="1" applyAlignment="1">
      <alignment vertical="center"/>
    </xf>
    <xf numFmtId="165" fontId="13" fillId="4" borderId="227" xfId="3" applyNumberFormat="1" applyFont="1" applyFill="1" applyBorder="1" applyAlignment="1">
      <alignment vertical="center"/>
    </xf>
    <xf numFmtId="165" fontId="13" fillId="4" borderId="227" xfId="3" applyNumberFormat="1" applyFont="1" applyFill="1" applyBorder="1" applyAlignment="1">
      <alignment horizontal="right" vertical="center"/>
    </xf>
    <xf numFmtId="165" fontId="13" fillId="4" borderId="228" xfId="3" applyNumberFormat="1" applyFont="1" applyFill="1" applyBorder="1" applyAlignment="1">
      <alignment horizontal="right" vertical="center"/>
    </xf>
    <xf numFmtId="165" fontId="13" fillId="4" borderId="19" xfId="3" applyNumberFormat="1" applyFont="1" applyFill="1" applyBorder="1"/>
    <xf numFmtId="165" fontId="13" fillId="4" borderId="226" xfId="3" applyNumberFormat="1" applyFont="1" applyFill="1" applyBorder="1"/>
    <xf numFmtId="165" fontId="13" fillId="4" borderId="166" xfId="3" applyNumberFormat="1" applyFont="1" applyFill="1" applyBorder="1"/>
    <xf numFmtId="165" fontId="13" fillId="4" borderId="227" xfId="3" applyNumberFormat="1" applyFont="1" applyFill="1" applyBorder="1"/>
    <xf numFmtId="165" fontId="13" fillId="4" borderId="227" xfId="3" applyNumberFormat="1" applyFont="1" applyFill="1" applyBorder="1" applyAlignment="1">
      <alignment horizontal="right"/>
    </xf>
    <xf numFmtId="165" fontId="21" fillId="4" borderId="19" xfId="3" applyNumberFormat="1" applyFont="1" applyFill="1" applyBorder="1"/>
    <xf numFmtId="165" fontId="21" fillId="4" borderId="226" xfId="3" applyNumberFormat="1" applyFont="1" applyFill="1" applyBorder="1"/>
    <xf numFmtId="165" fontId="21" fillId="4" borderId="166" xfId="3" applyNumberFormat="1" applyFont="1" applyFill="1" applyBorder="1"/>
    <xf numFmtId="165" fontId="21" fillId="4" borderId="227" xfId="3" applyNumberFormat="1" applyFont="1" applyFill="1" applyBorder="1"/>
    <xf numFmtId="165" fontId="21" fillId="4" borderId="227" xfId="3" applyNumberFormat="1" applyFont="1" applyFill="1" applyBorder="1" applyAlignment="1">
      <alignment horizontal="right"/>
    </xf>
    <xf numFmtId="165" fontId="21" fillId="4" borderId="228" xfId="3" applyNumberFormat="1" applyFont="1" applyFill="1" applyBorder="1" applyAlignment="1">
      <alignment horizontal="right"/>
    </xf>
    <xf numFmtId="165" fontId="13" fillId="4" borderId="228" xfId="3" applyNumberFormat="1" applyFont="1" applyFill="1" applyBorder="1" applyAlignment="1">
      <alignment horizontal="right"/>
    </xf>
    <xf numFmtId="165" fontId="21" fillId="4" borderId="19" xfId="3" applyNumberFormat="1" applyFont="1" applyFill="1" applyBorder="1" applyAlignment="1">
      <alignment vertical="center"/>
    </xf>
    <xf numFmtId="165" fontId="21" fillId="4" borderId="226" xfId="3" applyNumberFormat="1" applyFont="1" applyFill="1" applyBorder="1" applyAlignment="1">
      <alignment vertical="center"/>
    </xf>
    <xf numFmtId="165" fontId="21" fillId="4" borderId="166" xfId="3" applyNumberFormat="1" applyFont="1" applyFill="1" applyBorder="1" applyAlignment="1">
      <alignment vertical="center"/>
    </xf>
    <xf numFmtId="165" fontId="21" fillId="4" borderId="227" xfId="3" applyNumberFormat="1" applyFont="1" applyFill="1" applyBorder="1" applyAlignment="1">
      <alignment vertical="center"/>
    </xf>
    <xf numFmtId="165" fontId="21" fillId="4" borderId="227" xfId="3" applyNumberFormat="1" applyFont="1" applyFill="1" applyBorder="1" applyAlignment="1">
      <alignment horizontal="right" vertical="center"/>
    </xf>
    <xf numFmtId="0" fontId="21" fillId="4" borderId="10" xfId="3" applyFont="1" applyFill="1" applyBorder="1"/>
    <xf numFmtId="165" fontId="21" fillId="4" borderId="22" xfId="3" applyNumberFormat="1" applyFont="1" applyFill="1" applyBorder="1"/>
    <xf numFmtId="165" fontId="21" fillId="4" borderId="147" xfId="3" applyNumberFormat="1" applyFont="1" applyFill="1" applyBorder="1"/>
    <xf numFmtId="165" fontId="21" fillId="4" borderId="57" xfId="3" applyNumberFormat="1" applyFont="1" applyFill="1" applyBorder="1"/>
    <xf numFmtId="165" fontId="21" fillId="4" borderId="148" xfId="3" applyNumberFormat="1" applyFont="1" applyFill="1" applyBorder="1"/>
    <xf numFmtId="165" fontId="21" fillId="4" borderId="55" xfId="3" applyNumberFormat="1" applyFont="1" applyFill="1" applyBorder="1" applyAlignment="1">
      <alignment horizontal="right"/>
    </xf>
    <xf numFmtId="165" fontId="23" fillId="4" borderId="5" xfId="3" applyNumberFormat="1" applyFont="1" applyFill="1" applyBorder="1" applyAlignment="1">
      <alignment horizontal="right" vertical="center"/>
    </xf>
    <xf numFmtId="165" fontId="13" fillId="4" borderId="0" xfId="3" applyNumberFormat="1" applyFont="1" applyFill="1" applyAlignment="1">
      <alignment horizontal="right" vertical="center"/>
    </xf>
    <xf numFmtId="3" fontId="21" fillId="4" borderId="0" xfId="3" applyNumberFormat="1" applyFont="1" applyFill="1" applyAlignment="1">
      <alignment vertical="center"/>
    </xf>
    <xf numFmtId="0" fontId="3" fillId="4" borderId="0" xfId="3" applyFont="1" applyFill="1" applyAlignment="1">
      <alignment vertical="center"/>
    </xf>
    <xf numFmtId="173" fontId="4" fillId="4" borderId="0" xfId="29" applyNumberFormat="1" applyFont="1" applyFill="1"/>
    <xf numFmtId="0" fontId="14" fillId="4" borderId="0" xfId="3" applyFont="1" applyFill="1" applyAlignment="1">
      <alignment horizontal="center" vertical="center"/>
    </xf>
    <xf numFmtId="0" fontId="12" fillId="4" borderId="224" xfId="3" applyFont="1" applyFill="1" applyBorder="1" applyAlignment="1">
      <alignment horizontal="center" vertical="center"/>
    </xf>
    <xf numFmtId="0" fontId="12" fillId="4" borderId="225" xfId="3" applyFont="1" applyFill="1" applyBorder="1" applyAlignment="1">
      <alignment horizontal="center" vertical="center" wrapText="1"/>
    </xf>
    <xf numFmtId="0" fontId="12" fillId="4" borderId="211" xfId="5" applyFont="1" applyFill="1" applyBorder="1" applyAlignment="1">
      <alignment horizontal="center" vertical="center" wrapText="1"/>
    </xf>
    <xf numFmtId="0" fontId="12" fillId="4" borderId="0" xfId="29" applyFont="1" applyFill="1" applyAlignment="1">
      <alignment horizontal="center" vertical="center"/>
    </xf>
    <xf numFmtId="177" fontId="12" fillId="4" borderId="0" xfId="29" applyNumberFormat="1" applyFont="1" applyFill="1" applyAlignment="1">
      <alignment horizontal="center" vertical="center"/>
    </xf>
    <xf numFmtId="0" fontId="12" fillId="4" borderId="7" xfId="3" applyFont="1" applyFill="1" applyBorder="1" applyAlignment="1">
      <alignment vertical="center"/>
    </xf>
    <xf numFmtId="0" fontId="12" fillId="4" borderId="227" xfId="3" applyFont="1" applyFill="1" applyBorder="1" applyAlignment="1">
      <alignment horizontal="center" vertical="center"/>
    </xf>
    <xf numFmtId="0" fontId="12" fillId="4" borderId="226" xfId="3" applyFont="1" applyFill="1" applyBorder="1" applyAlignment="1">
      <alignment horizontal="center" vertical="center"/>
    </xf>
    <xf numFmtId="0" fontId="12" fillId="4" borderId="228" xfId="3" applyFont="1" applyFill="1" applyBorder="1" applyAlignment="1">
      <alignment horizontal="center" vertical="center"/>
    </xf>
    <xf numFmtId="3" fontId="14" fillId="4" borderId="227" xfId="3" applyNumberFormat="1" applyFont="1" applyFill="1" applyBorder="1" applyAlignment="1">
      <alignment vertical="center"/>
    </xf>
    <xf numFmtId="3" fontId="14" fillId="4" borderId="228" xfId="3" applyNumberFormat="1" applyFont="1" applyFill="1" applyBorder="1" applyAlignment="1">
      <alignment vertical="center"/>
    </xf>
    <xf numFmtId="0" fontId="14" fillId="4" borderId="0" xfId="29" applyFont="1" applyFill="1"/>
    <xf numFmtId="0" fontId="12" fillId="4" borderId="7" xfId="3" applyFont="1" applyFill="1" applyBorder="1" applyAlignment="1">
      <alignment horizontal="left" vertical="center"/>
    </xf>
    <xf numFmtId="3" fontId="12" fillId="4" borderId="227" xfId="3" applyNumberFormat="1" applyFont="1" applyFill="1" applyBorder="1" applyAlignment="1">
      <alignment vertical="center"/>
    </xf>
    <xf numFmtId="169" fontId="12" fillId="4" borderId="227" xfId="3" applyNumberFormat="1" applyFont="1" applyFill="1" applyBorder="1" applyAlignment="1">
      <alignment vertical="center"/>
    </xf>
    <xf numFmtId="3" fontId="12" fillId="4" borderId="228" xfId="3" applyNumberFormat="1" applyFont="1" applyFill="1" applyBorder="1" applyAlignment="1">
      <alignment vertical="center"/>
    </xf>
    <xf numFmtId="169" fontId="14" fillId="4" borderId="227" xfId="3" applyNumberFormat="1" applyFont="1" applyFill="1" applyBorder="1" applyAlignment="1">
      <alignment vertical="center"/>
    </xf>
    <xf numFmtId="169" fontId="14" fillId="4" borderId="228" xfId="3" applyNumberFormat="1" applyFont="1" applyFill="1" applyBorder="1" applyAlignment="1">
      <alignment vertical="center"/>
    </xf>
    <xf numFmtId="0" fontId="14" fillId="4" borderId="0" xfId="29" applyFont="1" applyFill="1" applyAlignment="1">
      <alignment horizontal="center" vertical="center"/>
    </xf>
    <xf numFmtId="169" fontId="12" fillId="4" borderId="228" xfId="3" applyNumberFormat="1" applyFont="1" applyFill="1" applyBorder="1" applyAlignment="1">
      <alignment vertical="center"/>
    </xf>
    <xf numFmtId="195" fontId="12" fillId="4" borderId="0" xfId="15" applyNumberFormat="1" applyFont="1" applyFill="1"/>
    <xf numFmtId="165" fontId="12" fillId="4" borderId="0" xfId="29" applyNumberFormat="1" applyFont="1" applyFill="1" applyAlignment="1">
      <alignment horizontal="center" vertical="center"/>
    </xf>
    <xf numFmtId="165" fontId="14" fillId="4" borderId="0" xfId="29" applyNumberFormat="1" applyFont="1" applyFill="1" applyAlignment="1">
      <alignment horizontal="center" vertical="center"/>
    </xf>
    <xf numFmtId="0" fontId="12" fillId="4" borderId="0" xfId="29" applyFont="1" applyFill="1" applyAlignment="1">
      <alignment horizontal="right"/>
    </xf>
    <xf numFmtId="3" fontId="12" fillId="4" borderId="227" xfId="3" applyNumberFormat="1" applyFont="1" applyFill="1" applyBorder="1" applyAlignment="1">
      <alignment horizontal="right" vertical="center"/>
    </xf>
    <xf numFmtId="4" fontId="12" fillId="4" borderId="228" xfId="3" applyNumberFormat="1" applyFont="1" applyFill="1" applyBorder="1" applyAlignment="1">
      <alignment horizontal="right" vertical="center"/>
    </xf>
    <xf numFmtId="181" fontId="12" fillId="4" borderId="7" xfId="20" applyNumberFormat="1" applyFont="1" applyFill="1" applyBorder="1" applyAlignment="1" applyProtection="1">
      <alignment horizontal="left" vertical="center" indent="2"/>
    </xf>
    <xf numFmtId="169" fontId="12" fillId="4" borderId="228" xfId="3" applyNumberFormat="1" applyFont="1" applyFill="1" applyBorder="1" applyAlignment="1">
      <alignment horizontal="right" vertical="center"/>
    </xf>
    <xf numFmtId="169" fontId="12" fillId="4" borderId="227" xfId="3" applyNumberFormat="1" applyFont="1" applyFill="1" applyBorder="1" applyAlignment="1">
      <alignment horizontal="right" vertical="center"/>
    </xf>
    <xf numFmtId="169" fontId="13" fillId="4" borderId="228" xfId="3" applyNumberFormat="1" applyFont="1" applyFill="1" applyBorder="1" applyAlignment="1">
      <alignment vertical="center"/>
    </xf>
    <xf numFmtId="0" fontId="16" fillId="4" borderId="0" xfId="29" applyFont="1" applyFill="1"/>
    <xf numFmtId="169" fontId="12" fillId="4" borderId="226" xfId="3" applyNumberFormat="1" applyFont="1" applyFill="1" applyBorder="1" applyAlignment="1">
      <alignment horizontal="right" vertical="center"/>
    </xf>
    <xf numFmtId="169" fontId="14" fillId="4" borderId="228" xfId="3" applyNumberFormat="1" applyFont="1" applyFill="1" applyBorder="1" applyAlignment="1">
      <alignment horizontal="right" vertical="center"/>
    </xf>
    <xf numFmtId="165" fontId="14" fillId="4" borderId="10" xfId="3" applyNumberFormat="1" applyFont="1" applyFill="1" applyBorder="1" applyAlignment="1">
      <alignment vertical="center"/>
    </xf>
    <xf numFmtId="169" fontId="14" fillId="4" borderId="147" xfId="3" applyNumberFormat="1" applyFont="1" applyFill="1" applyBorder="1" applyAlignment="1">
      <alignment horizontal="right"/>
    </xf>
    <xf numFmtId="169" fontId="14" fillId="4" borderId="148" xfId="3" applyNumberFormat="1" applyFont="1" applyFill="1" applyBorder="1" applyAlignment="1">
      <alignment horizontal="right"/>
    </xf>
    <xf numFmtId="169" fontId="14" fillId="4" borderId="55" xfId="3" applyNumberFormat="1" applyFont="1" applyFill="1" applyBorder="1" applyAlignment="1">
      <alignment horizontal="right"/>
    </xf>
    <xf numFmtId="169" fontId="15" fillId="4" borderId="0" xfId="3" applyNumberFormat="1" applyFont="1" applyFill="1" applyAlignment="1">
      <alignment horizontal="right" vertical="center"/>
    </xf>
    <xf numFmtId="165" fontId="12" fillId="4" borderId="0" xfId="29" applyNumberFormat="1" applyFont="1" applyFill="1"/>
    <xf numFmtId="49" fontId="13" fillId="4" borderId="0" xfId="3" quotePrefix="1" applyNumberFormat="1" applyFont="1" applyFill="1" applyAlignment="1">
      <alignment horizontal="right"/>
    </xf>
    <xf numFmtId="0" fontId="13" fillId="4" borderId="210" xfId="3" applyFont="1" applyFill="1" applyBorder="1" applyAlignment="1">
      <alignment horizontal="center" vertical="center" wrapText="1"/>
    </xf>
    <xf numFmtId="0" fontId="13" fillId="4" borderId="13" xfId="3" applyFont="1" applyFill="1" applyBorder="1" applyAlignment="1">
      <alignment horizontal="center" vertical="center" wrapText="1"/>
    </xf>
    <xf numFmtId="0" fontId="13" fillId="4" borderId="225" xfId="3" applyFont="1" applyFill="1" applyBorder="1" applyAlignment="1">
      <alignment horizontal="center" vertical="center" wrapText="1"/>
    </xf>
    <xf numFmtId="0" fontId="13" fillId="4" borderId="14" xfId="3" applyFont="1" applyFill="1" applyBorder="1" applyAlignment="1">
      <alignment horizontal="center" vertical="center" wrapText="1"/>
    </xf>
    <xf numFmtId="0" fontId="13" fillId="4" borderId="15" xfId="3" applyFont="1" applyFill="1" applyBorder="1" applyAlignment="1">
      <alignment horizontal="center" vertical="center" wrapText="1"/>
    </xf>
    <xf numFmtId="0" fontId="13" fillId="4" borderId="19" xfId="3" applyFont="1" applyFill="1" applyBorder="1" applyAlignment="1">
      <alignment horizontal="center"/>
    </xf>
    <xf numFmtId="0" fontId="13" fillId="4" borderId="166" xfId="3" applyFont="1" applyFill="1" applyBorder="1" applyAlignment="1">
      <alignment horizontal="center"/>
    </xf>
    <xf numFmtId="0" fontId="13" fillId="4" borderId="227" xfId="3" applyFont="1" applyFill="1" applyBorder="1" applyAlignment="1">
      <alignment horizontal="center"/>
    </xf>
    <xf numFmtId="0" fontId="13" fillId="4" borderId="227" xfId="3" applyFont="1" applyFill="1" applyBorder="1" applyAlignment="1">
      <alignment horizontal="center" vertical="center"/>
    </xf>
    <xf numFmtId="0" fontId="13" fillId="4" borderId="228" xfId="3" applyFont="1" applyFill="1" applyBorder="1" applyAlignment="1">
      <alignment horizontal="center"/>
    </xf>
    <xf numFmtId="0" fontId="12" fillId="4" borderId="0" xfId="29" applyFont="1" applyFill="1" applyAlignment="1">
      <alignment horizontal="center"/>
    </xf>
    <xf numFmtId="3" fontId="21" fillId="4" borderId="19" xfId="3" applyNumberFormat="1" applyFont="1" applyFill="1" applyBorder="1" applyAlignment="1">
      <alignment horizontal="right" vertical="center"/>
    </xf>
    <xf numFmtId="3" fontId="21" fillId="4" borderId="166" xfId="3" applyNumberFormat="1" applyFont="1" applyFill="1" applyBorder="1" applyAlignment="1">
      <alignment horizontal="right" vertical="center"/>
    </xf>
    <xf numFmtId="3" fontId="21" fillId="4" borderId="227" xfId="3" applyNumberFormat="1" applyFont="1" applyFill="1" applyBorder="1" applyAlignment="1">
      <alignment horizontal="right" vertical="center"/>
    </xf>
    <xf numFmtId="168" fontId="21" fillId="4" borderId="228" xfId="30" applyNumberFormat="1" applyFont="1" applyFill="1" applyBorder="1" applyAlignment="1">
      <alignment horizontal="center" vertical="center"/>
    </xf>
    <xf numFmtId="3" fontId="13" fillId="4" borderId="19" xfId="3" applyNumberFormat="1" applyFont="1" applyFill="1" applyBorder="1" applyAlignment="1">
      <alignment horizontal="right" vertical="center"/>
    </xf>
    <xf numFmtId="3" fontId="13" fillId="4" borderId="166" xfId="3" applyNumberFormat="1" applyFont="1" applyFill="1" applyBorder="1" applyAlignment="1">
      <alignment horizontal="right" vertical="center"/>
    </xf>
    <xf numFmtId="3" fontId="13" fillId="4" borderId="227" xfId="3" applyNumberFormat="1" applyFont="1" applyFill="1" applyBorder="1" applyAlignment="1">
      <alignment horizontal="right" vertical="center"/>
    </xf>
    <xf numFmtId="168" fontId="13" fillId="4" borderId="228" xfId="30" applyNumberFormat="1" applyFont="1" applyFill="1" applyBorder="1" applyAlignment="1">
      <alignment horizontal="center" vertical="center"/>
    </xf>
    <xf numFmtId="0" fontId="13" fillId="4" borderId="110" xfId="3" applyFont="1" applyFill="1" applyBorder="1" applyAlignment="1">
      <alignment horizontal="left" vertical="center" indent="1"/>
    </xf>
    <xf numFmtId="3" fontId="13" fillId="4" borderId="0" xfId="29" applyNumberFormat="1" applyFont="1" applyFill="1"/>
    <xf numFmtId="0" fontId="13" fillId="4" borderId="110" xfId="3" applyFont="1" applyFill="1" applyBorder="1" applyAlignment="1">
      <alignment horizontal="left" vertical="center" wrapText="1" indent="1"/>
    </xf>
    <xf numFmtId="168" fontId="13" fillId="4" borderId="0" xfId="29" applyNumberFormat="1" applyFont="1" applyFill="1"/>
    <xf numFmtId="3" fontId="21" fillId="4" borderId="19" xfId="3" applyNumberFormat="1" applyFont="1" applyFill="1" applyBorder="1" applyAlignment="1">
      <alignment horizontal="center" vertical="center"/>
    </xf>
    <xf numFmtId="3" fontId="21" fillId="4" borderId="166" xfId="3" applyNumberFormat="1" applyFont="1" applyFill="1" applyBorder="1" applyAlignment="1">
      <alignment horizontal="center" vertical="center"/>
    </xf>
    <xf numFmtId="3" fontId="21" fillId="4" borderId="227" xfId="3" applyNumberFormat="1" applyFont="1" applyFill="1" applyBorder="1" applyAlignment="1">
      <alignment horizontal="center" vertical="center"/>
    </xf>
    <xf numFmtId="3" fontId="21" fillId="4" borderId="228" xfId="3" applyNumberFormat="1" applyFont="1" applyFill="1" applyBorder="1" applyAlignment="1">
      <alignment horizontal="center" vertical="center"/>
    </xf>
    <xf numFmtId="181" fontId="14" fillId="4" borderId="224" xfId="20" applyNumberFormat="1" applyFont="1" applyFill="1" applyBorder="1" applyAlignment="1" applyProtection="1">
      <alignment horizontal="left" vertical="center"/>
    </xf>
    <xf numFmtId="165" fontId="13" fillId="4" borderId="13" xfId="3" applyNumberFormat="1" applyFont="1" applyFill="1" applyBorder="1" applyAlignment="1">
      <alignment horizontal="right" vertical="center"/>
    </xf>
    <xf numFmtId="165" fontId="13" fillId="4" borderId="225" xfId="3" applyNumberFormat="1" applyFont="1" applyFill="1" applyBorder="1" applyAlignment="1">
      <alignment horizontal="right" vertical="center"/>
    </xf>
    <xf numFmtId="165" fontId="13" fillId="4" borderId="15" xfId="3" applyNumberFormat="1" applyFont="1" applyFill="1" applyBorder="1" applyAlignment="1">
      <alignment horizontal="right" vertical="center"/>
    </xf>
    <xf numFmtId="165" fontId="13" fillId="4" borderId="211" xfId="3" applyNumberFormat="1" applyFont="1" applyFill="1" applyBorder="1" applyAlignment="1">
      <alignment horizontal="right" vertical="center"/>
    </xf>
    <xf numFmtId="0" fontId="13" fillId="4" borderId="5" xfId="3" applyFont="1" applyFill="1" applyBorder="1" applyAlignment="1">
      <alignment vertical="center"/>
    </xf>
    <xf numFmtId="3" fontId="13" fillId="4" borderId="5" xfId="3" applyNumberFormat="1" applyFont="1" applyFill="1" applyBorder="1" applyAlignment="1">
      <alignment horizontal="center" vertical="center"/>
    </xf>
    <xf numFmtId="3" fontId="13" fillId="4" borderId="0" xfId="3" applyNumberFormat="1" applyFont="1" applyFill="1" applyAlignment="1">
      <alignment horizontal="center" vertical="center"/>
    </xf>
    <xf numFmtId="189" fontId="13" fillId="4" borderId="0" xfId="6" applyNumberFormat="1" applyFont="1" applyFill="1" applyBorder="1" applyAlignment="1">
      <alignment horizontal="center" vertical="center"/>
    </xf>
    <xf numFmtId="0" fontId="13" fillId="4" borderId="0" xfId="3" applyFont="1" applyFill="1" applyAlignment="1">
      <alignment horizontal="center" vertical="center"/>
    </xf>
    <xf numFmtId="3" fontId="13" fillId="4" borderId="0" xfId="3" applyNumberFormat="1" applyFont="1" applyFill="1" applyAlignment="1">
      <alignment horizontal="right" vertical="center"/>
    </xf>
    <xf numFmtId="0" fontId="12" fillId="4" borderId="0" xfId="29" applyFont="1" applyFill="1" applyAlignment="1">
      <alignment horizontal="left"/>
    </xf>
    <xf numFmtId="3" fontId="12" fillId="4" borderId="0" xfId="29" applyNumberFormat="1" applyFont="1" applyFill="1"/>
    <xf numFmtId="0" fontId="14" fillId="4" borderId="0" xfId="3" applyFont="1" applyFill="1"/>
    <xf numFmtId="0" fontId="12" fillId="4" borderId="0" xfId="3" applyFont="1" applyFill="1" applyAlignment="1">
      <alignment horizontal="right"/>
    </xf>
    <xf numFmtId="0" fontId="12" fillId="4" borderId="229" xfId="3" applyFont="1" applyFill="1" applyBorder="1" applyAlignment="1">
      <alignment horizontal="center" vertical="center" wrapText="1"/>
    </xf>
    <xf numFmtId="0" fontId="12" fillId="4" borderId="230" xfId="3" applyFont="1" applyFill="1" applyBorder="1" applyAlignment="1">
      <alignment horizontal="center" vertical="center" wrapText="1"/>
    </xf>
    <xf numFmtId="0" fontId="12" fillId="4" borderId="15" xfId="3" applyFont="1" applyFill="1" applyBorder="1" applyAlignment="1">
      <alignment horizontal="center" vertical="center" wrapText="1"/>
    </xf>
    <xf numFmtId="0" fontId="12" fillId="4" borderId="14" xfId="5" applyFont="1" applyFill="1" applyBorder="1" applyAlignment="1">
      <alignment horizontal="center" vertical="center" wrapText="1"/>
    </xf>
    <xf numFmtId="0" fontId="12" fillId="4" borderId="15" xfId="5" applyFont="1" applyFill="1" applyBorder="1" applyAlignment="1">
      <alignment horizontal="center" vertical="center" wrapText="1"/>
    </xf>
    <xf numFmtId="0" fontId="12" fillId="4" borderId="12" xfId="5" applyFont="1" applyFill="1" applyBorder="1" applyAlignment="1">
      <alignment horizontal="center" vertical="center" wrapText="1"/>
    </xf>
    <xf numFmtId="0" fontId="12" fillId="4" borderId="0" xfId="29" applyFont="1" applyFill="1" applyAlignment="1">
      <alignment vertical="center"/>
    </xf>
    <xf numFmtId="0" fontId="12" fillId="4" borderId="231" xfId="3" applyFont="1" applyFill="1" applyBorder="1" applyAlignment="1">
      <alignment vertical="center"/>
    </xf>
    <xf numFmtId="0" fontId="12" fillId="4" borderId="227" xfId="3" applyFont="1" applyFill="1" applyBorder="1" applyAlignment="1">
      <alignment vertical="center"/>
    </xf>
    <xf numFmtId="0" fontId="12" fillId="4" borderId="226" xfId="3" applyFont="1" applyFill="1" applyBorder="1" applyAlignment="1">
      <alignment vertical="center"/>
    </xf>
    <xf numFmtId="0" fontId="12" fillId="4" borderId="2" xfId="3" applyFont="1" applyFill="1" applyBorder="1" applyAlignment="1">
      <alignment vertical="center"/>
    </xf>
    <xf numFmtId="0" fontId="12" fillId="4" borderId="125" xfId="3" applyFont="1" applyFill="1" applyBorder="1" applyAlignment="1">
      <alignment horizontal="center" vertical="center"/>
    </xf>
    <xf numFmtId="0" fontId="12" fillId="4" borderId="231" xfId="3" applyFont="1" applyFill="1" applyBorder="1" applyAlignment="1">
      <alignment horizontal="center" vertical="center"/>
    </xf>
    <xf numFmtId="0" fontId="12" fillId="4" borderId="2" xfId="3" applyFont="1" applyFill="1" applyBorder="1" applyAlignment="1">
      <alignment horizontal="center" vertical="center"/>
    </xf>
    <xf numFmtId="165" fontId="12" fillId="4" borderId="0" xfId="3" applyNumberFormat="1" applyFont="1" applyFill="1" applyAlignment="1">
      <alignment horizontal="center" vertical="center"/>
    </xf>
    <xf numFmtId="165" fontId="12" fillId="4" borderId="231" xfId="3" applyNumberFormat="1" applyFont="1" applyFill="1" applyBorder="1" applyAlignment="1">
      <alignment horizontal="center" vertical="center"/>
    </xf>
    <xf numFmtId="165" fontId="12" fillId="4" borderId="227" xfId="3" applyNumberFormat="1" applyFont="1" applyFill="1" applyBorder="1" applyAlignment="1">
      <alignment horizontal="center" vertical="center"/>
    </xf>
    <xf numFmtId="165" fontId="12" fillId="4" borderId="226" xfId="3" applyNumberFormat="1" applyFont="1" applyFill="1" applyBorder="1" applyAlignment="1">
      <alignment horizontal="center" vertical="center"/>
    </xf>
    <xf numFmtId="165" fontId="12" fillId="4" borderId="228" xfId="29" applyNumberFormat="1" applyFont="1" applyFill="1" applyBorder="1" applyAlignment="1">
      <alignment horizontal="center" vertical="center"/>
    </xf>
    <xf numFmtId="165" fontId="13" fillId="0" borderId="228" xfId="29" applyNumberFormat="1" applyFont="1" applyBorder="1" applyAlignment="1">
      <alignment horizontal="center" vertical="center"/>
    </xf>
    <xf numFmtId="165" fontId="16" fillId="4" borderId="0" xfId="29" applyNumberFormat="1" applyFont="1" applyFill="1"/>
    <xf numFmtId="165" fontId="12" fillId="4" borderId="125" xfId="3" applyNumberFormat="1" applyFont="1" applyFill="1" applyBorder="1" applyAlignment="1">
      <alignment horizontal="center" vertical="center"/>
    </xf>
    <xf numFmtId="165" fontId="12" fillId="4" borderId="2" xfId="3" applyNumberFormat="1" applyFont="1" applyFill="1" applyBorder="1" applyAlignment="1">
      <alignment horizontal="center" vertical="center"/>
    </xf>
    <xf numFmtId="165" fontId="13" fillId="0" borderId="226" xfId="3" applyNumberFormat="1" applyFont="1" applyBorder="1" applyAlignment="1">
      <alignment horizontal="center" vertical="center"/>
    </xf>
    <xf numFmtId="0" fontId="12" fillId="4" borderId="10" xfId="3" applyFont="1" applyFill="1" applyBorder="1" applyAlignment="1">
      <alignment vertical="center"/>
    </xf>
    <xf numFmtId="165" fontId="12" fillId="4" borderId="1" xfId="3" applyNumberFormat="1" applyFont="1" applyFill="1" applyBorder="1" applyAlignment="1">
      <alignment horizontal="center" vertical="center"/>
    </xf>
    <xf numFmtId="0" fontId="12" fillId="4" borderId="93" xfId="3" applyFont="1" applyFill="1" applyBorder="1" applyAlignment="1">
      <alignment horizontal="center" vertical="center"/>
    </xf>
    <xf numFmtId="165" fontId="12" fillId="4" borderId="148" xfId="3" applyNumberFormat="1" applyFont="1" applyFill="1" applyBorder="1" applyAlignment="1">
      <alignment horizontal="center" vertical="center"/>
    </xf>
    <xf numFmtId="165" fontId="12" fillId="4" borderId="147" xfId="3" applyNumberFormat="1" applyFont="1" applyFill="1" applyBorder="1" applyAlignment="1">
      <alignment horizontal="center" vertical="center"/>
    </xf>
    <xf numFmtId="165" fontId="12" fillId="4" borderId="9" xfId="3" applyNumberFormat="1" applyFont="1" applyFill="1" applyBorder="1" applyAlignment="1">
      <alignment horizontal="center" vertical="center"/>
    </xf>
    <xf numFmtId="167" fontId="14" fillId="4" borderId="1" xfId="7" applyNumberFormat="1" applyFont="1" applyFill="1" applyBorder="1" applyAlignment="1">
      <alignment horizontal="center" vertical="center"/>
    </xf>
    <xf numFmtId="3" fontId="14" fillId="4" borderId="148" xfId="3" applyNumberFormat="1" applyFont="1" applyFill="1" applyBorder="1" applyAlignment="1">
      <alignment horizontal="center" vertical="center"/>
    </xf>
    <xf numFmtId="3" fontId="14" fillId="4" borderId="14" xfId="3" applyNumberFormat="1" applyFont="1" applyFill="1" applyBorder="1" applyAlignment="1">
      <alignment horizontal="center" vertical="center"/>
    </xf>
    <xf numFmtId="3" fontId="14" fillId="4" borderId="15" xfId="3" applyNumberFormat="1" applyFont="1" applyFill="1" applyBorder="1" applyAlignment="1">
      <alignment horizontal="center" vertical="center"/>
    </xf>
    <xf numFmtId="3" fontId="14" fillId="4" borderId="12" xfId="3" applyNumberFormat="1" applyFont="1" applyFill="1" applyBorder="1" applyAlignment="1">
      <alignment horizontal="center" vertical="center"/>
    </xf>
    <xf numFmtId="0" fontId="12" fillId="4" borderId="0" xfId="29" applyFont="1" applyFill="1" applyAlignment="1">
      <alignment horizontal="left" vertical="center"/>
    </xf>
    <xf numFmtId="1" fontId="15" fillId="4" borderId="0" xfId="3" applyNumberFormat="1" applyFont="1" applyFill="1" applyAlignment="1">
      <alignment horizontal="right"/>
    </xf>
    <xf numFmtId="1" fontId="15" fillId="4" borderId="0" xfId="3" applyNumberFormat="1" applyFont="1" applyFill="1"/>
    <xf numFmtId="0" fontId="12" fillId="4" borderId="5" xfId="4" applyFont="1" applyFill="1" applyBorder="1" applyAlignment="1">
      <alignment horizontal="right" vertical="center"/>
    </xf>
    <xf numFmtId="0" fontId="12" fillId="4" borderId="0" xfId="3" applyFont="1" applyFill="1" applyAlignment="1">
      <alignment horizontal="left" vertical="center" indent="2"/>
    </xf>
    <xf numFmtId="0" fontId="12" fillId="4" borderId="0" xfId="3" applyFont="1" applyFill="1" applyAlignment="1">
      <alignment horizontal="left" vertical="center"/>
    </xf>
    <xf numFmtId="0" fontId="21" fillId="4" borderId="0" xfId="3" applyFont="1" applyFill="1"/>
    <xf numFmtId="0" fontId="13" fillId="4" borderId="0" xfId="3" applyFont="1" applyFill="1"/>
    <xf numFmtId="0" fontId="13" fillId="4" borderId="0" xfId="3" applyFont="1" applyFill="1" applyAlignment="1">
      <alignment horizontal="left" indent="4"/>
    </xf>
    <xf numFmtId="0" fontId="13" fillId="4" borderId="15" xfId="3" applyFont="1" applyFill="1" applyBorder="1" applyAlignment="1">
      <alignment horizontal="center" vertical="center"/>
    </xf>
    <xf numFmtId="0" fontId="13" fillId="4" borderId="12" xfId="29" applyFont="1" applyFill="1" applyBorder="1" applyAlignment="1">
      <alignment horizontal="center" vertical="center"/>
    </xf>
    <xf numFmtId="0" fontId="13" fillId="4" borderId="7" xfId="3" applyFont="1" applyFill="1" applyBorder="1" applyAlignment="1">
      <alignment horizontal="center"/>
    </xf>
    <xf numFmtId="0" fontId="13" fillId="4" borderId="2" xfId="29" applyFont="1" applyFill="1" applyBorder="1"/>
    <xf numFmtId="167" fontId="13" fillId="4" borderId="19" xfId="7" applyNumberFormat="1" applyFont="1" applyFill="1" applyBorder="1" applyAlignment="1">
      <alignment vertical="center"/>
    </xf>
    <xf numFmtId="167" fontId="13" fillId="4" borderId="226" xfId="7" applyNumberFormat="1" applyFont="1" applyFill="1" applyBorder="1" applyAlignment="1">
      <alignment vertical="center"/>
    </xf>
    <xf numFmtId="167" fontId="13" fillId="4" borderId="227" xfId="7" applyNumberFormat="1" applyFont="1" applyFill="1" applyBorder="1" applyAlignment="1">
      <alignment vertical="center"/>
    </xf>
    <xf numFmtId="168" fontId="13" fillId="4" borderId="228" xfId="30" applyNumberFormat="1" applyFont="1" applyFill="1" applyBorder="1" applyAlignment="1">
      <alignment vertical="center"/>
    </xf>
    <xf numFmtId="0" fontId="13" fillId="4" borderId="7" xfId="3" applyFont="1" applyFill="1" applyBorder="1" applyAlignment="1">
      <alignment vertical="center"/>
    </xf>
    <xf numFmtId="168" fontId="13" fillId="4" borderId="226" xfId="30" applyNumberFormat="1" applyFont="1" applyFill="1" applyBorder="1" applyAlignment="1">
      <alignment vertical="center"/>
    </xf>
    <xf numFmtId="168" fontId="12" fillId="4" borderId="226" xfId="30" applyNumberFormat="1" applyFont="1" applyFill="1" applyBorder="1" applyAlignment="1">
      <alignment vertical="center"/>
    </xf>
    <xf numFmtId="168" fontId="12" fillId="4" borderId="227" xfId="30" applyNumberFormat="1" applyFont="1" applyFill="1" applyBorder="1" applyAlignment="1">
      <alignment vertical="center"/>
    </xf>
    <xf numFmtId="168" fontId="12" fillId="4" borderId="228" xfId="30" applyNumberFormat="1" applyFont="1" applyFill="1" applyBorder="1" applyAlignment="1">
      <alignment vertical="center"/>
    </xf>
    <xf numFmtId="0" fontId="13" fillId="4" borderId="7" xfId="3" applyFont="1" applyFill="1" applyBorder="1"/>
    <xf numFmtId="0" fontId="12" fillId="4" borderId="19" xfId="3" applyFont="1" applyFill="1" applyBorder="1" applyAlignment="1">
      <alignment vertical="center"/>
    </xf>
    <xf numFmtId="0" fontId="13" fillId="4" borderId="226" xfId="29" applyFont="1" applyFill="1" applyBorder="1" applyAlignment="1">
      <alignment vertical="center"/>
    </xf>
    <xf numFmtId="0" fontId="13" fillId="4" borderId="2" xfId="29" applyFont="1" applyFill="1" applyBorder="1" applyAlignment="1">
      <alignment vertical="center"/>
    </xf>
    <xf numFmtId="197" fontId="13" fillId="4" borderId="19" xfId="7" applyNumberFormat="1" applyFont="1" applyFill="1" applyBorder="1" applyAlignment="1">
      <alignment vertical="center"/>
    </xf>
    <xf numFmtId="197" fontId="13" fillId="4" borderId="226" xfId="30" applyNumberFormat="1" applyFont="1" applyFill="1" applyBorder="1" applyAlignment="1">
      <alignment vertical="center"/>
    </xf>
    <xf numFmtId="197" fontId="12" fillId="4" borderId="226" xfId="30" applyNumberFormat="1" applyFont="1" applyFill="1" applyBorder="1" applyAlignment="1">
      <alignment vertical="center"/>
    </xf>
    <xf numFmtId="197" fontId="12" fillId="4" borderId="227" xfId="30" applyNumberFormat="1" applyFont="1" applyFill="1" applyBorder="1" applyAlignment="1">
      <alignment vertical="center"/>
    </xf>
    <xf numFmtId="197" fontId="12" fillId="4" borderId="228" xfId="30" applyNumberFormat="1" applyFont="1" applyFill="1" applyBorder="1" applyAlignment="1">
      <alignment vertical="center"/>
    </xf>
    <xf numFmtId="197" fontId="12" fillId="4" borderId="228" xfId="30" applyNumberFormat="1" applyFont="1" applyFill="1" applyBorder="1" applyAlignment="1">
      <alignment horizontal="right" vertical="center"/>
    </xf>
    <xf numFmtId="197" fontId="13" fillId="4" borderId="226" xfId="30" applyNumberFormat="1" applyFont="1" applyFill="1" applyBorder="1" applyAlignment="1">
      <alignment horizontal="right" vertical="center"/>
    </xf>
    <xf numFmtId="197" fontId="12" fillId="4" borderId="226" xfId="30" applyNumberFormat="1" applyFont="1" applyFill="1" applyBorder="1" applyAlignment="1">
      <alignment horizontal="right" vertical="center"/>
    </xf>
    <xf numFmtId="197" fontId="12" fillId="4" borderId="227" xfId="30" applyNumberFormat="1" applyFont="1" applyFill="1" applyBorder="1" applyAlignment="1">
      <alignment horizontal="right" vertical="center"/>
    </xf>
    <xf numFmtId="0" fontId="13" fillId="4" borderId="10" xfId="3" applyFont="1" applyFill="1" applyBorder="1"/>
    <xf numFmtId="0" fontId="13" fillId="4" borderId="22" xfId="3" applyFont="1" applyFill="1" applyBorder="1"/>
    <xf numFmtId="0" fontId="13" fillId="4" borderId="148" xfId="3" applyFont="1" applyFill="1" applyBorder="1"/>
    <xf numFmtId="0" fontId="13" fillId="4" borderId="55" xfId="3" applyFont="1" applyFill="1" applyBorder="1"/>
    <xf numFmtId="0" fontId="23" fillId="4" borderId="5" xfId="3" applyFont="1" applyFill="1" applyBorder="1" applyAlignment="1">
      <alignment vertical="center"/>
    </xf>
    <xf numFmtId="0" fontId="23" fillId="4" borderId="5" xfId="3" applyFont="1" applyFill="1" applyBorder="1" applyAlignment="1">
      <alignment horizontal="right" vertical="center"/>
    </xf>
    <xf numFmtId="0" fontId="13" fillId="4" borderId="0" xfId="29" applyFont="1" applyFill="1" applyAlignment="1">
      <alignment horizontal="left" vertical="center"/>
    </xf>
    <xf numFmtId="0" fontId="13" fillId="4" borderId="0" xfId="29" applyFont="1" applyFill="1" applyAlignment="1">
      <alignment horizontal="right" vertical="top"/>
    </xf>
    <xf numFmtId="0" fontId="13" fillId="4" borderId="0" xfId="29" applyFont="1" applyFill="1" applyAlignment="1">
      <alignment horizontal="right" vertical="center"/>
    </xf>
    <xf numFmtId="0" fontId="4" fillId="4" borderId="0" xfId="28" applyFont="1" applyFill="1"/>
    <xf numFmtId="0" fontId="3" fillId="4" borderId="0" xfId="28" applyFont="1" applyFill="1" applyAlignment="1">
      <alignment horizontal="right"/>
    </xf>
    <xf numFmtId="4" fontId="4" fillId="4" borderId="0" xfId="28" applyNumberFormat="1" applyFont="1" applyFill="1"/>
    <xf numFmtId="0" fontId="12" fillId="4" borderId="0" xfId="28" applyFont="1" applyFill="1"/>
    <xf numFmtId="0" fontId="12" fillId="4" borderId="0" xfId="28" applyFont="1" applyFill="1" applyAlignment="1">
      <alignment horizontal="right"/>
    </xf>
    <xf numFmtId="0" fontId="12" fillId="4" borderId="224" xfId="28" applyFont="1" applyFill="1" applyBorder="1" applyAlignment="1">
      <alignment horizontal="center" vertical="center"/>
    </xf>
    <xf numFmtId="0" fontId="12" fillId="4" borderId="211" xfId="28" applyFont="1" applyFill="1" applyBorder="1" applyAlignment="1">
      <alignment horizontal="center" vertical="center"/>
    </xf>
    <xf numFmtId="3" fontId="14" fillId="4" borderId="226" xfId="28" applyNumberFormat="1" applyFont="1" applyFill="1" applyBorder="1" applyAlignment="1">
      <alignment vertical="center"/>
    </xf>
    <xf numFmtId="3" fontId="14" fillId="4" borderId="227" xfId="28" applyNumberFormat="1" applyFont="1" applyFill="1" applyBorder="1" applyAlignment="1">
      <alignment vertical="center"/>
    </xf>
    <xf numFmtId="3" fontId="14" fillId="4" borderId="228" xfId="28" applyNumberFormat="1" applyFont="1" applyFill="1" applyBorder="1" applyAlignment="1">
      <alignment vertical="center"/>
    </xf>
    <xf numFmtId="0" fontId="12" fillId="4" borderId="7" xfId="28" applyFont="1" applyFill="1" applyBorder="1" applyAlignment="1">
      <alignment horizontal="left" vertical="center"/>
    </xf>
    <xf numFmtId="3" fontId="14" fillId="4" borderId="226" xfId="20" applyNumberFormat="1" applyFont="1" applyFill="1" applyBorder="1" applyAlignment="1" applyProtection="1">
      <alignment vertical="center"/>
    </xf>
    <xf numFmtId="3" fontId="14" fillId="4" borderId="227" xfId="20" applyNumberFormat="1" applyFont="1" applyFill="1" applyBorder="1" applyAlignment="1" applyProtection="1">
      <alignment vertical="center"/>
    </xf>
    <xf numFmtId="3" fontId="14" fillId="4" borderId="228" xfId="20" applyNumberFormat="1" applyFont="1" applyFill="1" applyBorder="1" applyAlignment="1" applyProtection="1">
      <alignment vertical="center"/>
    </xf>
    <xf numFmtId="0" fontId="12" fillId="4" borderId="7" xfId="28" applyFont="1" applyFill="1" applyBorder="1" applyAlignment="1">
      <alignment horizontal="left" vertical="center" indent="2"/>
    </xf>
    <xf numFmtId="3" fontId="12" fillId="4" borderId="226" xfId="20" applyNumberFormat="1" applyFont="1" applyFill="1" applyBorder="1" applyAlignment="1" applyProtection="1">
      <alignment vertical="center"/>
    </xf>
    <xf numFmtId="3" fontId="12" fillId="4" borderId="227" xfId="20" applyNumberFormat="1" applyFont="1" applyFill="1" applyBorder="1" applyAlignment="1" applyProtection="1">
      <alignment vertical="center"/>
    </xf>
    <xf numFmtId="3" fontId="12" fillId="4" borderId="228" xfId="20" applyNumberFormat="1" applyFont="1" applyFill="1" applyBorder="1" applyAlignment="1" applyProtection="1">
      <alignment vertical="center"/>
    </xf>
    <xf numFmtId="0" fontId="14" fillId="4" borderId="0" xfId="28" applyFont="1" applyFill="1"/>
    <xf numFmtId="0" fontId="12" fillId="4" borderId="10" xfId="28" applyFont="1" applyFill="1" applyBorder="1" applyAlignment="1">
      <alignment horizontal="left"/>
    </xf>
    <xf numFmtId="3" fontId="12" fillId="4" borderId="147" xfId="20" applyNumberFormat="1" applyFont="1" applyFill="1" applyBorder="1" applyAlignment="1" applyProtection="1">
      <alignment horizontal="left" indent="1"/>
    </xf>
    <xf numFmtId="3" fontId="12" fillId="4" borderId="147" xfId="20" applyNumberFormat="1" applyFont="1" applyFill="1" applyBorder="1" applyAlignment="1" applyProtection="1"/>
    <xf numFmtId="3" fontId="12" fillId="4" borderId="148" xfId="20" applyNumberFormat="1" applyFont="1" applyFill="1" applyBorder="1" applyAlignment="1" applyProtection="1">
      <alignment horizontal="left" indent="1"/>
    </xf>
    <xf numFmtId="3" fontId="12" fillId="4" borderId="55" xfId="20" applyNumberFormat="1" applyFont="1" applyFill="1" applyBorder="1" applyAlignment="1" applyProtection="1"/>
    <xf numFmtId="37" fontId="12" fillId="4" borderId="0" xfId="28" applyNumberFormat="1" applyFont="1" applyFill="1"/>
    <xf numFmtId="0" fontId="12" fillId="4" borderId="10" xfId="28" applyFont="1" applyFill="1" applyBorder="1"/>
    <xf numFmtId="0" fontId="32" fillId="4" borderId="0" xfId="2" applyFont="1" applyFill="1" applyAlignment="1">
      <alignment horizontal="right" vertical="center"/>
    </xf>
    <xf numFmtId="195" fontId="12" fillId="4" borderId="123" xfId="31" applyNumberFormat="1" applyFont="1" applyFill="1" applyBorder="1"/>
    <xf numFmtId="195" fontId="12" fillId="4" borderId="2" xfId="31" applyNumberFormat="1" applyFont="1" applyFill="1" applyBorder="1"/>
    <xf numFmtId="0" fontId="12" fillId="4" borderId="7" xfId="28" applyFont="1" applyFill="1" applyBorder="1"/>
    <xf numFmtId="37" fontId="12" fillId="4" borderId="123" xfId="28" applyNumberFormat="1" applyFont="1" applyFill="1" applyBorder="1"/>
    <xf numFmtId="37" fontId="12" fillId="4" borderId="2" xfId="28" applyNumberFormat="1" applyFont="1" applyFill="1" applyBorder="1"/>
    <xf numFmtId="37" fontId="14" fillId="4" borderId="123" xfId="28" applyNumberFormat="1" applyFont="1" applyFill="1" applyBorder="1"/>
    <xf numFmtId="37" fontId="14" fillId="4" borderId="2" xfId="28" applyNumberFormat="1" applyFont="1" applyFill="1" applyBorder="1"/>
    <xf numFmtId="0" fontId="12" fillId="4" borderId="57" xfId="28" applyFont="1" applyFill="1" applyBorder="1"/>
    <xf numFmtId="0" fontId="12" fillId="4" borderId="9" xfId="28" applyFont="1" applyFill="1" applyBorder="1"/>
    <xf numFmtId="175" fontId="12" fillId="4" borderId="0" xfId="28" applyNumberFormat="1" applyFont="1" applyFill="1" applyAlignment="1">
      <alignment vertical="center"/>
    </xf>
    <xf numFmtId="175" fontId="4" fillId="4" borderId="0" xfId="28" applyNumberFormat="1" applyFont="1" applyFill="1" applyAlignment="1">
      <alignment vertical="center"/>
    </xf>
    <xf numFmtId="3" fontId="4" fillId="4" borderId="0" xfId="32" applyNumberFormat="1" applyFont="1" applyFill="1" applyAlignment="1">
      <alignment horizontal="right" vertical="center"/>
    </xf>
    <xf numFmtId="0" fontId="12" fillId="4" borderId="225" xfId="28" applyFont="1" applyFill="1" applyBorder="1" applyAlignment="1">
      <alignment horizontal="center" vertical="center"/>
    </xf>
    <xf numFmtId="37" fontId="14" fillId="4" borderId="123" xfId="28" applyNumberFormat="1" applyFont="1" applyFill="1" applyBorder="1" applyAlignment="1">
      <alignment vertical="center"/>
    </xf>
    <xf numFmtId="37" fontId="14" fillId="4" borderId="227" xfId="28" applyNumberFormat="1" applyFont="1" applyFill="1" applyBorder="1" applyAlignment="1">
      <alignment vertical="center"/>
    </xf>
    <xf numFmtId="37" fontId="14" fillId="4" borderId="226" xfId="28" applyNumberFormat="1" applyFont="1" applyFill="1" applyBorder="1" applyAlignment="1">
      <alignment vertical="center"/>
    </xf>
    <xf numFmtId="37" fontId="14" fillId="4" borderId="228" xfId="28" applyNumberFormat="1" applyFont="1" applyFill="1" applyBorder="1" applyAlignment="1">
      <alignment vertical="center"/>
    </xf>
    <xf numFmtId="175" fontId="12" fillId="4" borderId="0" xfId="32" applyNumberFormat="1" applyFont="1" applyFill="1" applyAlignment="1">
      <alignment horizontal="right" vertical="center"/>
    </xf>
    <xf numFmtId="3" fontId="12" fillId="4" borderId="0" xfId="32" applyNumberFormat="1" applyFont="1" applyFill="1" applyAlignment="1">
      <alignment horizontal="right" vertical="center"/>
    </xf>
    <xf numFmtId="191" fontId="12" fillId="4" borderId="0" xfId="33" applyNumberFormat="1" applyFont="1" applyFill="1" applyBorder="1" applyAlignment="1">
      <alignment vertical="center"/>
    </xf>
    <xf numFmtId="37" fontId="12" fillId="4" borderId="7" xfId="28" applyNumberFormat="1" applyFont="1" applyFill="1" applyBorder="1" applyAlignment="1">
      <alignment horizontal="left" vertical="center" indent="1"/>
    </xf>
    <xf numFmtId="181" fontId="12" fillId="4" borderId="123" xfId="20" applyNumberFormat="1" applyFont="1" applyFill="1" applyBorder="1" applyAlignment="1" applyProtection="1">
      <alignment vertical="center"/>
    </xf>
    <xf numFmtId="181" fontId="12" fillId="4" borderId="226" xfId="20" applyNumberFormat="1" applyFont="1" applyFill="1" applyBorder="1" applyAlignment="1" applyProtection="1">
      <alignment vertical="center"/>
    </xf>
    <xf numFmtId="181" fontId="12" fillId="4" borderId="227" xfId="20" applyNumberFormat="1" applyFont="1" applyFill="1" applyBorder="1" applyAlignment="1" applyProtection="1">
      <alignment vertical="center"/>
    </xf>
    <xf numFmtId="181" fontId="12" fillId="4" borderId="228" xfId="20" applyNumberFormat="1" applyFont="1" applyFill="1" applyBorder="1" applyAlignment="1" applyProtection="1">
      <alignment vertical="center"/>
    </xf>
    <xf numFmtId="169" fontId="12" fillId="4" borderId="0" xfId="32" applyNumberFormat="1" applyFont="1" applyFill="1" applyAlignment="1">
      <alignment horizontal="right" vertical="center"/>
    </xf>
    <xf numFmtId="191" fontId="12" fillId="4" borderId="0" xfId="28" applyNumberFormat="1" applyFont="1" applyFill="1" applyAlignment="1">
      <alignment vertical="center"/>
    </xf>
    <xf numFmtId="37" fontId="12" fillId="4" borderId="7" xfId="28" applyNumberFormat="1" applyFont="1" applyFill="1" applyBorder="1" applyAlignment="1">
      <alignment horizontal="left" vertical="center" indent="2"/>
    </xf>
    <xf numFmtId="4" fontId="12" fillId="4" borderId="0" xfId="32" applyNumberFormat="1" applyFont="1" applyFill="1" applyAlignment="1">
      <alignment horizontal="right" vertical="center"/>
    </xf>
    <xf numFmtId="37" fontId="12" fillId="4" borderId="0" xfId="28" applyNumberFormat="1" applyFont="1" applyFill="1" applyAlignment="1">
      <alignment vertical="center"/>
    </xf>
    <xf numFmtId="0" fontId="12" fillId="4" borderId="7" xfId="28" applyFont="1" applyFill="1" applyBorder="1" applyAlignment="1">
      <alignment vertical="center"/>
    </xf>
    <xf numFmtId="181" fontId="14" fillId="4" borderId="123" xfId="20" applyNumberFormat="1" applyFont="1" applyFill="1" applyBorder="1" applyAlignment="1" applyProtection="1">
      <alignment vertical="center"/>
    </xf>
    <xf numFmtId="181" fontId="14" fillId="4" borderId="226" xfId="20" applyNumberFormat="1" applyFont="1" applyFill="1" applyBorder="1" applyAlignment="1" applyProtection="1">
      <alignment vertical="center"/>
    </xf>
    <xf numFmtId="181" fontId="14" fillId="4" borderId="227" xfId="20" applyNumberFormat="1" applyFont="1" applyFill="1" applyBorder="1" applyAlignment="1" applyProtection="1">
      <alignment vertical="center"/>
    </xf>
    <xf numFmtId="181" fontId="14" fillId="4" borderId="228" xfId="20" applyNumberFormat="1" applyFont="1" applyFill="1" applyBorder="1" applyAlignment="1" applyProtection="1">
      <alignment vertical="center"/>
    </xf>
    <xf numFmtId="0" fontId="12" fillId="4" borderId="10" xfId="28" applyFont="1" applyFill="1" applyBorder="1" applyAlignment="1">
      <alignment vertical="center"/>
    </xf>
    <xf numFmtId="37" fontId="12" fillId="4" borderId="57" xfId="28" applyNumberFormat="1" applyFont="1" applyFill="1" applyBorder="1" applyAlignment="1">
      <alignment vertical="center"/>
    </xf>
    <xf numFmtId="37" fontId="12" fillId="4" borderId="148" xfId="28" applyNumberFormat="1" applyFont="1" applyFill="1" applyBorder="1" applyAlignment="1">
      <alignment vertical="center"/>
    </xf>
    <xf numFmtId="37" fontId="12" fillId="4" borderId="147" xfId="28" applyNumberFormat="1" applyFont="1" applyFill="1" applyBorder="1" applyAlignment="1">
      <alignment vertical="center"/>
    </xf>
    <xf numFmtId="37" fontId="12" fillId="4" borderId="55" xfId="28" applyNumberFormat="1" applyFont="1" applyFill="1" applyBorder="1" applyAlignment="1">
      <alignment vertical="center"/>
    </xf>
    <xf numFmtId="0" fontId="12" fillId="4" borderId="0" xfId="28" applyFont="1" applyFill="1" applyAlignment="1">
      <alignment horizontal="center" vertical="center" wrapText="1"/>
    </xf>
    <xf numFmtId="4" fontId="12" fillId="4" borderId="0" xfId="28" applyNumberFormat="1" applyFont="1" applyFill="1" applyAlignment="1">
      <alignment vertical="center"/>
    </xf>
    <xf numFmtId="37" fontId="14" fillId="4" borderId="19" xfId="28" applyNumberFormat="1" applyFont="1" applyFill="1" applyBorder="1" applyAlignment="1">
      <alignment vertical="center"/>
    </xf>
    <xf numFmtId="0" fontId="12" fillId="4" borderId="110" xfId="28" applyFont="1" applyFill="1" applyBorder="1" applyAlignment="1">
      <alignment vertical="center"/>
    </xf>
    <xf numFmtId="37" fontId="12" fillId="4" borderId="19" xfId="28" applyNumberFormat="1" applyFont="1" applyFill="1" applyBorder="1" applyAlignment="1">
      <alignment vertical="center"/>
    </xf>
    <xf numFmtId="3" fontId="12" fillId="4" borderId="226" xfId="28" applyNumberFormat="1" applyFont="1" applyFill="1" applyBorder="1" applyAlignment="1">
      <alignment vertical="center"/>
    </xf>
    <xf numFmtId="37" fontId="12" fillId="4" borderId="226" xfId="28" applyNumberFormat="1" applyFont="1" applyFill="1" applyBorder="1" applyAlignment="1">
      <alignment vertical="center"/>
    </xf>
    <xf numFmtId="37" fontId="12" fillId="4" borderId="228" xfId="28" applyNumberFormat="1" applyFont="1" applyFill="1" applyBorder="1" applyAlignment="1">
      <alignment vertical="center"/>
    </xf>
    <xf numFmtId="0" fontId="12" fillId="4" borderId="110" xfId="28" applyFont="1" applyFill="1" applyBorder="1" applyAlignment="1">
      <alignment horizontal="left" vertical="center" indent="1"/>
    </xf>
    <xf numFmtId="0" fontId="12" fillId="4" borderId="19" xfId="28" applyFont="1" applyFill="1" applyBorder="1" applyAlignment="1">
      <alignment vertical="center"/>
    </xf>
    <xf numFmtId="0" fontId="12" fillId="4" borderId="226" xfId="28" applyFont="1" applyFill="1" applyBorder="1" applyAlignment="1">
      <alignment vertical="center"/>
    </xf>
    <xf numFmtId="0" fontId="12" fillId="4" borderId="228" xfId="28" applyFont="1" applyFill="1" applyBorder="1" applyAlignment="1">
      <alignment vertical="center"/>
    </xf>
    <xf numFmtId="3" fontId="12" fillId="4" borderId="19" xfId="28" applyNumberFormat="1" applyFont="1" applyFill="1" applyBorder="1" applyAlignment="1">
      <alignment vertical="center"/>
    </xf>
    <xf numFmtId="3" fontId="12" fillId="4" borderId="228" xfId="28" applyNumberFormat="1" applyFont="1" applyFill="1" applyBorder="1" applyAlignment="1">
      <alignment vertical="center"/>
    </xf>
    <xf numFmtId="37" fontId="12" fillId="4" borderId="227" xfId="28" applyNumberFormat="1" applyFont="1" applyFill="1" applyBorder="1" applyAlignment="1">
      <alignment vertical="center"/>
    </xf>
    <xf numFmtId="3" fontId="12" fillId="4" borderId="19" xfId="28" applyNumberFormat="1" applyFont="1" applyFill="1" applyBorder="1" applyAlignment="1">
      <alignment horizontal="right" vertical="center"/>
    </xf>
    <xf numFmtId="3" fontId="12" fillId="4" borderId="123" xfId="28" applyNumberFormat="1" applyFont="1" applyFill="1" applyBorder="1" applyAlignment="1">
      <alignment horizontal="right" vertical="center"/>
    </xf>
    <xf numFmtId="3" fontId="12" fillId="4" borderId="2" xfId="28" applyNumberFormat="1" applyFont="1" applyFill="1" applyBorder="1" applyAlignment="1">
      <alignment horizontal="right" vertical="center"/>
    </xf>
    <xf numFmtId="0" fontId="12" fillId="4" borderId="110" xfId="28" applyFont="1" applyFill="1" applyBorder="1" applyAlignment="1">
      <alignment horizontal="left" vertical="center"/>
    </xf>
    <xf numFmtId="37" fontId="14" fillId="4" borderId="2" xfId="28" applyNumberFormat="1" applyFont="1" applyFill="1" applyBorder="1" applyAlignment="1">
      <alignment vertical="center"/>
    </xf>
    <xf numFmtId="0" fontId="12" fillId="4" borderId="8" xfId="28" applyFont="1" applyFill="1" applyBorder="1" applyAlignment="1">
      <alignment vertical="center"/>
    </xf>
    <xf numFmtId="37" fontId="12" fillId="4" borderId="22" xfId="28" applyNumberFormat="1" applyFont="1" applyFill="1" applyBorder="1" applyAlignment="1">
      <alignment vertical="center"/>
    </xf>
    <xf numFmtId="3" fontId="12" fillId="4" borderId="147" xfId="28" applyNumberFormat="1" applyFont="1" applyFill="1" applyBorder="1" applyAlignment="1">
      <alignment vertical="center"/>
    </xf>
    <xf numFmtId="3" fontId="12" fillId="4" borderId="226" xfId="28" applyNumberFormat="1" applyFont="1" applyFill="1" applyBorder="1"/>
    <xf numFmtId="3" fontId="12" fillId="4" borderId="227" xfId="28" applyNumberFormat="1" applyFont="1" applyFill="1" applyBorder="1"/>
    <xf numFmtId="3" fontId="12" fillId="4" borderId="228" xfId="28" applyNumberFormat="1" applyFont="1" applyFill="1" applyBorder="1"/>
    <xf numFmtId="0" fontId="12" fillId="4" borderId="7" xfId="28" applyFont="1" applyFill="1" applyBorder="1" applyAlignment="1">
      <alignment horizontal="left" vertical="center" indent="1"/>
    </xf>
    <xf numFmtId="0" fontId="12" fillId="4" borderId="7" xfId="28" applyFont="1" applyFill="1" applyBorder="1" applyAlignment="1">
      <alignment horizontal="left" indent="1"/>
    </xf>
    <xf numFmtId="3" fontId="12" fillId="4" borderId="227" xfId="28" applyNumberFormat="1" applyFont="1" applyFill="1" applyBorder="1" applyAlignment="1">
      <alignment vertical="center"/>
    </xf>
    <xf numFmtId="0" fontId="12" fillId="4" borderId="7" xfId="28" applyFont="1" applyFill="1" applyBorder="1" applyAlignment="1">
      <alignment horizontal="left" vertical="center" wrapText="1" indent="1"/>
    </xf>
    <xf numFmtId="0" fontId="14" fillId="4" borderId="7" xfId="28" applyFont="1" applyFill="1" applyBorder="1" applyAlignment="1">
      <alignment horizontal="left" vertical="center" indent="1"/>
    </xf>
    <xf numFmtId="0" fontId="14" fillId="4" borderId="7" xfId="28" applyFont="1" applyFill="1" applyBorder="1"/>
    <xf numFmtId="0" fontId="0" fillId="4" borderId="0" xfId="0" applyFill="1"/>
    <xf numFmtId="3" fontId="12" fillId="4" borderId="0" xfId="28" applyNumberFormat="1" applyFont="1" applyFill="1"/>
    <xf numFmtId="0" fontId="17" fillId="4" borderId="0" xfId="27" applyFill="1" applyAlignment="1">
      <alignment horizontal="left" vertical="top"/>
    </xf>
    <xf numFmtId="0" fontId="17" fillId="4" borderId="0" xfId="27" applyFill="1" applyAlignment="1">
      <alignment horizontal="right" vertical="top"/>
    </xf>
    <xf numFmtId="0" fontId="17" fillId="4" borderId="224" xfId="27" applyFill="1" applyBorder="1" applyAlignment="1">
      <alignment horizontal="center" vertical="center"/>
    </xf>
    <xf numFmtId="0" fontId="17" fillId="4" borderId="13" xfId="27" applyFill="1" applyBorder="1" applyAlignment="1">
      <alignment horizontal="center" vertical="center"/>
    </xf>
    <xf numFmtId="0" fontId="17" fillId="4" borderId="225" xfId="27" applyFill="1" applyBorder="1" applyAlignment="1">
      <alignment horizontal="center" vertical="center"/>
    </xf>
    <xf numFmtId="0" fontId="17" fillId="4" borderId="12" xfId="27" applyFill="1" applyBorder="1" applyAlignment="1">
      <alignment horizontal="center" vertical="center"/>
    </xf>
    <xf numFmtId="0" fontId="52" fillId="4" borderId="19" xfId="27" applyFont="1" applyFill="1" applyBorder="1" applyAlignment="1">
      <alignment horizontal="right" vertical="center"/>
    </xf>
    <xf numFmtId="0" fontId="52" fillId="4" borderId="123" xfId="27" applyFont="1" applyFill="1" applyBorder="1" applyAlignment="1">
      <alignment horizontal="right" vertical="center"/>
    </xf>
    <xf numFmtId="0" fontId="17" fillId="4" borderId="123" xfId="27" applyFill="1" applyBorder="1" applyAlignment="1">
      <alignment horizontal="right" vertical="center"/>
    </xf>
    <xf numFmtId="0" fontId="17" fillId="4" borderId="2" xfId="27" applyFill="1" applyBorder="1" applyAlignment="1">
      <alignment horizontal="right" vertical="center"/>
    </xf>
    <xf numFmtId="0" fontId="12" fillId="4" borderId="7" xfId="20" applyNumberFormat="1" applyFont="1" applyFill="1" applyBorder="1" applyAlignment="1" applyProtection="1">
      <alignment horizontal="left" vertical="center" indent="1"/>
    </xf>
    <xf numFmtId="3" fontId="12" fillId="4" borderId="19" xfId="27" applyNumberFormat="1" applyFont="1" applyFill="1" applyBorder="1" applyAlignment="1">
      <alignment horizontal="right" vertical="center"/>
    </xf>
    <xf numFmtId="3" fontId="12" fillId="4" borderId="123" xfId="27" applyNumberFormat="1" applyFont="1" applyFill="1" applyBorder="1" applyAlignment="1">
      <alignment horizontal="right" vertical="center"/>
    </xf>
    <xf numFmtId="3" fontId="12" fillId="4" borderId="2" xfId="27" applyNumberFormat="1" applyFont="1" applyFill="1" applyBorder="1" applyAlignment="1">
      <alignment horizontal="right" vertical="center"/>
    </xf>
    <xf numFmtId="3" fontId="52" fillId="4" borderId="19" xfId="27" applyNumberFormat="1" applyFont="1" applyFill="1" applyBorder="1" applyAlignment="1">
      <alignment horizontal="right" vertical="center"/>
    </xf>
    <xf numFmtId="3" fontId="52" fillId="4" borderId="123" xfId="27" applyNumberFormat="1" applyFont="1" applyFill="1" applyBorder="1" applyAlignment="1">
      <alignment horizontal="right" vertical="center"/>
    </xf>
    <xf numFmtId="3" fontId="17" fillId="4" borderId="123" xfId="27" applyNumberFormat="1" applyFill="1" applyBorder="1" applyAlignment="1">
      <alignment horizontal="right" vertical="center"/>
    </xf>
    <xf numFmtId="3" fontId="17" fillId="4" borderId="2" xfId="27" applyNumberFormat="1" applyFill="1" applyBorder="1" applyAlignment="1">
      <alignment horizontal="right" vertical="center"/>
    </xf>
    <xf numFmtId="169" fontId="12" fillId="4" borderId="19" xfId="27" applyNumberFormat="1" applyFont="1" applyFill="1" applyBorder="1" applyAlignment="1">
      <alignment horizontal="right" vertical="center"/>
    </xf>
    <xf numFmtId="169" fontId="12" fillId="4" borderId="123" xfId="27" applyNumberFormat="1" applyFont="1" applyFill="1" applyBorder="1" applyAlignment="1">
      <alignment horizontal="right" vertical="center"/>
    </xf>
    <xf numFmtId="169" fontId="12" fillId="4" borderId="2" xfId="27" applyNumberFormat="1" applyFont="1" applyFill="1" applyBorder="1" applyAlignment="1">
      <alignment horizontal="right" vertical="center"/>
    </xf>
    <xf numFmtId="3" fontId="17" fillId="4" borderId="19" xfId="27" applyNumberFormat="1" applyFill="1" applyBorder="1" applyAlignment="1">
      <alignment horizontal="right" vertical="center"/>
    </xf>
    <xf numFmtId="181" fontId="14" fillId="4" borderId="7" xfId="20" quotePrefix="1" applyNumberFormat="1" applyFont="1" applyFill="1" applyBorder="1" applyAlignment="1" applyProtection="1">
      <alignment horizontal="left" vertical="center"/>
    </xf>
    <xf numFmtId="0" fontId="14" fillId="4" borderId="7" xfId="20" applyNumberFormat="1" applyFont="1" applyFill="1" applyBorder="1" applyAlignment="1" applyProtection="1">
      <alignment horizontal="left" vertical="center" indent="1"/>
    </xf>
    <xf numFmtId="3" fontId="14" fillId="4" borderId="19" xfId="27" applyNumberFormat="1" applyFont="1" applyFill="1" applyBorder="1" applyAlignment="1">
      <alignment horizontal="right" vertical="center"/>
    </xf>
    <xf numFmtId="3" fontId="14" fillId="4" borderId="123" xfId="27" applyNumberFormat="1" applyFont="1" applyFill="1" applyBorder="1" applyAlignment="1">
      <alignment horizontal="right" vertical="center"/>
    </xf>
    <xf numFmtId="3" fontId="14" fillId="4" borderId="2" xfId="27" applyNumberFormat="1" applyFont="1" applyFill="1" applyBorder="1" applyAlignment="1">
      <alignment horizontal="right" vertical="center"/>
    </xf>
    <xf numFmtId="0" fontId="52" fillId="4" borderId="0" xfId="27" applyFont="1" applyFill="1" applyAlignment="1">
      <alignment horizontal="left" vertical="top"/>
    </xf>
    <xf numFmtId="3" fontId="12" fillId="4" borderId="22" xfId="27" applyNumberFormat="1" applyFont="1" applyFill="1" applyBorder="1" applyAlignment="1">
      <alignment horizontal="right" vertical="center"/>
    </xf>
    <xf numFmtId="3" fontId="12" fillId="4" borderId="57" xfId="27" applyNumberFormat="1" applyFont="1" applyFill="1" applyBorder="1" applyAlignment="1">
      <alignment horizontal="right" vertical="center"/>
    </xf>
    <xf numFmtId="3" fontId="12" fillId="4" borderId="9" xfId="27" applyNumberFormat="1" applyFont="1" applyFill="1" applyBorder="1" applyAlignment="1">
      <alignment horizontal="right" vertical="center"/>
    </xf>
    <xf numFmtId="3" fontId="17" fillId="4" borderId="0" xfId="27" applyNumberFormat="1" applyFill="1" applyAlignment="1">
      <alignment horizontal="right" vertical="top"/>
    </xf>
    <xf numFmtId="3" fontId="14" fillId="4" borderId="16" xfId="20" applyNumberFormat="1" applyFont="1" applyFill="1" applyBorder="1" applyAlignment="1" applyProtection="1">
      <alignment vertical="center"/>
    </xf>
    <xf numFmtId="0" fontId="12" fillId="4" borderId="146" xfId="28" applyFont="1" applyFill="1" applyBorder="1"/>
    <xf numFmtId="0" fontId="12" fillId="4" borderId="6" xfId="28" applyFont="1" applyFill="1" applyBorder="1"/>
    <xf numFmtId="41" fontId="12" fillId="4" borderId="123" xfId="34" applyNumberFormat="1" applyFont="1" applyFill="1" applyBorder="1" applyAlignment="1">
      <alignment vertical="center" wrapText="1"/>
    </xf>
    <xf numFmtId="41" fontId="12" fillId="4" borderId="2" xfId="34" applyNumberFormat="1" applyFont="1" applyFill="1" applyBorder="1" applyAlignment="1">
      <alignment vertical="center" wrapText="1"/>
    </xf>
    <xf numFmtId="41" fontId="12" fillId="4" borderId="123" xfId="34" applyNumberFormat="1" applyFont="1" applyFill="1" applyBorder="1" applyAlignment="1">
      <alignment horizontal="right" vertical="center" wrapText="1"/>
    </xf>
    <xf numFmtId="41" fontId="12" fillId="4" borderId="2" xfId="34" applyNumberFormat="1" applyFont="1" applyFill="1" applyBorder="1" applyAlignment="1">
      <alignment horizontal="right" vertical="center" wrapText="1"/>
    </xf>
    <xf numFmtId="0" fontId="12" fillId="4" borderId="123" xfId="34" applyNumberFormat="1" applyFont="1" applyFill="1" applyBorder="1" applyAlignment="1">
      <alignment vertical="center"/>
    </xf>
    <xf numFmtId="3" fontId="14" fillId="4" borderId="123" xfId="20" applyNumberFormat="1" applyFont="1" applyFill="1" applyBorder="1" applyAlignment="1" applyProtection="1">
      <alignment vertical="center"/>
    </xf>
    <xf numFmtId="3" fontId="12" fillId="4" borderId="123" xfId="20" applyNumberFormat="1" applyFont="1" applyFill="1" applyBorder="1" applyAlignment="1" applyProtection="1">
      <alignment vertical="center"/>
    </xf>
    <xf numFmtId="3" fontId="12" fillId="4" borderId="123" xfId="20" applyNumberFormat="1" applyFont="1" applyFill="1" applyBorder="1" applyAlignment="1">
      <alignment vertical="center"/>
    </xf>
    <xf numFmtId="3" fontId="12" fillId="4" borderId="226" xfId="20" applyNumberFormat="1" applyFont="1" applyFill="1" applyBorder="1" applyAlignment="1">
      <alignment vertical="center"/>
    </xf>
    <xf numFmtId="3" fontId="12" fillId="4" borderId="227" xfId="20" applyNumberFormat="1" applyFont="1" applyFill="1" applyBorder="1" applyAlignment="1">
      <alignment vertical="center"/>
    </xf>
    <xf numFmtId="3" fontId="12" fillId="4" borderId="228" xfId="20" applyNumberFormat="1" applyFont="1" applyFill="1" applyBorder="1" applyAlignment="1">
      <alignment vertical="center"/>
    </xf>
    <xf numFmtId="3" fontId="14" fillId="4" borderId="123" xfId="20" applyNumberFormat="1" applyFont="1" applyFill="1" applyBorder="1" applyAlignment="1">
      <alignment vertical="center"/>
    </xf>
    <xf numFmtId="3" fontId="14" fillId="4" borderId="226" xfId="20" applyNumberFormat="1" applyFont="1" applyFill="1" applyBorder="1" applyAlignment="1">
      <alignment vertical="center"/>
    </xf>
    <xf numFmtId="3" fontId="14" fillId="4" borderId="227" xfId="20" applyNumberFormat="1" applyFont="1" applyFill="1" applyBorder="1" applyAlignment="1">
      <alignment vertical="center"/>
    </xf>
    <xf numFmtId="3" fontId="14" fillId="4" borderId="228" xfId="20" applyNumberFormat="1" applyFont="1" applyFill="1" applyBorder="1" applyAlignment="1">
      <alignment vertical="center"/>
    </xf>
    <xf numFmtId="0" fontId="3" fillId="2" borderId="0" xfId="0" applyFont="1" applyFill="1" applyAlignment="1">
      <alignment horizontal="center" wrapText="1"/>
    </xf>
    <xf numFmtId="0" fontId="3" fillId="2" borderId="0" xfId="0" applyFont="1" applyFill="1" applyAlignment="1">
      <alignment horizontal="center"/>
    </xf>
    <xf numFmtId="0" fontId="5" fillId="0" borderId="0" xfId="0" applyFont="1" applyAlignment="1">
      <alignment horizontal="center"/>
    </xf>
    <xf numFmtId="0" fontId="3" fillId="0" borderId="0" xfId="0" applyFont="1" applyAlignment="1">
      <alignment horizontal="center"/>
    </xf>
    <xf numFmtId="0" fontId="6" fillId="3" borderId="0" xfId="0" applyFont="1" applyFill="1" applyAlignment="1">
      <alignment horizontal="center"/>
    </xf>
    <xf numFmtId="0" fontId="3" fillId="4" borderId="0" xfId="28" applyFont="1" applyFill="1" applyAlignment="1">
      <alignment horizontal="center" vertical="center"/>
    </xf>
    <xf numFmtId="0" fontId="17" fillId="4" borderId="5" xfId="27" applyFill="1" applyBorder="1" applyAlignment="1">
      <alignment horizontal="left" vertical="top" wrapText="1"/>
    </xf>
    <xf numFmtId="0" fontId="4" fillId="4" borderId="0" xfId="28" applyFont="1" applyFill="1" applyAlignment="1">
      <alignment horizontal="center" vertical="center"/>
    </xf>
    <xf numFmtId="0" fontId="9" fillId="0" borderId="0" xfId="13" applyFont="1" applyAlignment="1">
      <alignment horizontal="center" vertical="center"/>
    </xf>
    <xf numFmtId="0" fontId="13" fillId="0" borderId="150" xfId="13" applyFont="1" applyBorder="1" applyAlignment="1">
      <alignment horizontal="center" vertical="center"/>
    </xf>
    <xf numFmtId="0" fontId="13" fillId="0" borderId="42" xfId="13" applyFont="1" applyBorder="1" applyAlignment="1">
      <alignment horizontal="center" vertical="center" wrapText="1"/>
    </xf>
    <xf numFmtId="0" fontId="13" fillId="0" borderId="164" xfId="13" applyFont="1" applyBorder="1" applyAlignment="1">
      <alignment horizontal="center" vertical="center" wrapText="1"/>
    </xf>
    <xf numFmtId="0" fontId="13" fillId="0" borderId="151" xfId="13" applyFont="1" applyBorder="1" applyAlignment="1">
      <alignment horizontal="center" vertical="center" wrapText="1"/>
    </xf>
    <xf numFmtId="0" fontId="13" fillId="0" borderId="150" xfId="13" applyFont="1" applyBorder="1" applyAlignment="1">
      <alignment horizontal="center"/>
    </xf>
    <xf numFmtId="0" fontId="13" fillId="0" borderId="162" xfId="13" applyFont="1" applyBorder="1" applyAlignment="1">
      <alignment horizontal="center" vertical="center" wrapText="1"/>
    </xf>
    <xf numFmtId="0" fontId="13" fillId="0" borderId="163" xfId="13" applyFont="1" applyBorder="1" applyAlignment="1">
      <alignment horizontal="center" vertical="center" wrapText="1"/>
    </xf>
    <xf numFmtId="0" fontId="13" fillId="0" borderId="165" xfId="13" applyFont="1" applyBorder="1" applyAlignment="1">
      <alignment horizontal="center" vertical="center" wrapText="1"/>
    </xf>
    <xf numFmtId="0" fontId="13" fillId="0" borderId="152" xfId="13" applyFont="1" applyBorder="1" applyAlignment="1">
      <alignment horizontal="center" vertical="center" wrapText="1"/>
    </xf>
    <xf numFmtId="0" fontId="13" fillId="0" borderId="150" xfId="13" applyFont="1" applyBorder="1" applyAlignment="1">
      <alignment horizontal="center" vertical="center" wrapText="1"/>
    </xf>
    <xf numFmtId="0" fontId="23" fillId="0" borderId="170" xfId="13" applyFont="1" applyBorder="1" applyAlignment="1">
      <alignment horizontal="left" vertical="center"/>
    </xf>
    <xf numFmtId="0" fontId="36" fillId="0" borderId="0" xfId="13" applyFont="1" applyAlignment="1">
      <alignment horizontal="center"/>
    </xf>
    <xf numFmtId="0" fontId="23" fillId="0" borderId="100" xfId="13" applyFont="1" applyBorder="1" applyAlignment="1">
      <alignment horizontal="center" vertical="center" wrapText="1"/>
    </xf>
    <xf numFmtId="0" fontId="23" fillId="0" borderId="158" xfId="13" applyFont="1" applyBorder="1" applyAlignment="1">
      <alignment horizontal="center" vertical="center" wrapText="1"/>
    </xf>
    <xf numFmtId="0" fontId="23" fillId="0" borderId="167" xfId="13" applyFont="1" applyBorder="1" applyAlignment="1">
      <alignment horizontal="center" vertical="center" wrapText="1"/>
    </xf>
    <xf numFmtId="0" fontId="23" fillId="0" borderId="153" xfId="13" applyFont="1" applyBorder="1" applyAlignment="1">
      <alignment horizontal="center" vertical="center"/>
    </xf>
    <xf numFmtId="0" fontId="23" fillId="0" borderId="169" xfId="13" applyFont="1" applyBorder="1" applyAlignment="1">
      <alignment horizontal="center" vertical="center"/>
    </xf>
    <xf numFmtId="0" fontId="23" fillId="0" borderId="170" xfId="13" applyFont="1" applyBorder="1" applyAlignment="1">
      <alignment horizontal="center" vertical="center"/>
    </xf>
    <xf numFmtId="0" fontId="23" fillId="0" borderId="171" xfId="13" applyFont="1" applyBorder="1" applyAlignment="1">
      <alignment horizontal="center" vertical="center"/>
    </xf>
    <xf numFmtId="0" fontId="23" fillId="0" borderId="162" xfId="13" applyFont="1" applyBorder="1" applyAlignment="1">
      <alignment horizontal="center" vertical="center"/>
    </xf>
    <xf numFmtId="0" fontId="23" fillId="0" borderId="163" xfId="13" applyFont="1" applyBorder="1" applyAlignment="1">
      <alignment horizontal="center" vertical="center"/>
    </xf>
    <xf numFmtId="0" fontId="23" fillId="0" borderId="117" xfId="13" applyFont="1" applyBorder="1" applyAlignment="1">
      <alignment horizontal="center" vertical="center"/>
    </xf>
    <xf numFmtId="0" fontId="23" fillId="0" borderId="118" xfId="13" applyFont="1" applyBorder="1" applyAlignment="1">
      <alignment horizontal="center" vertical="center"/>
    </xf>
    <xf numFmtId="0" fontId="23" fillId="0" borderId="116" xfId="13" applyFont="1" applyBorder="1" applyAlignment="1">
      <alignment horizontal="center" vertical="center"/>
    </xf>
    <xf numFmtId="0" fontId="23" fillId="0" borderId="165" xfId="13" applyFont="1" applyBorder="1" applyAlignment="1">
      <alignment horizontal="center" vertical="center"/>
    </xf>
    <xf numFmtId="0" fontId="23" fillId="0" borderId="152" xfId="13" applyFont="1" applyBorder="1" applyAlignment="1">
      <alignment horizontal="center" vertical="center"/>
    </xf>
    <xf numFmtId="0" fontId="9" fillId="0" borderId="0" xfId="13" applyFont="1" applyAlignment="1">
      <alignment horizontal="center"/>
    </xf>
    <xf numFmtId="0" fontId="13" fillId="0" borderId="42" xfId="13" applyFont="1" applyBorder="1" applyAlignment="1">
      <alignment horizontal="center" vertical="center"/>
    </xf>
    <xf numFmtId="0" fontId="13" fillId="0" borderId="151" xfId="13" applyFont="1" applyBorder="1" applyAlignment="1">
      <alignment horizontal="center" vertical="center"/>
    </xf>
    <xf numFmtId="0" fontId="13" fillId="0" borderId="162" xfId="13" applyFont="1" applyBorder="1" applyAlignment="1">
      <alignment horizontal="center" vertical="center"/>
    </xf>
    <xf numFmtId="0" fontId="13" fillId="0" borderId="40" xfId="13" applyFont="1" applyBorder="1" applyAlignment="1">
      <alignment horizontal="center" vertical="center"/>
    </xf>
    <xf numFmtId="0" fontId="13" fillId="0" borderId="163" xfId="13" applyFont="1" applyBorder="1" applyAlignment="1">
      <alignment horizontal="center" vertical="center"/>
    </xf>
    <xf numFmtId="0" fontId="13" fillId="0" borderId="177" xfId="13" applyFont="1" applyBorder="1" applyAlignment="1">
      <alignment horizontal="center"/>
    </xf>
    <xf numFmtId="0" fontId="13" fillId="0" borderId="176" xfId="13" applyFont="1" applyBorder="1" applyAlignment="1">
      <alignment horizontal="center"/>
    </xf>
    <xf numFmtId="0" fontId="13" fillId="0" borderId="178" xfId="13" applyFont="1" applyBorder="1" applyAlignment="1">
      <alignment horizontal="center"/>
    </xf>
    <xf numFmtId="2" fontId="9" fillId="0" borderId="0" xfId="13" applyNumberFormat="1" applyFont="1" applyAlignment="1">
      <alignment horizontal="center" vertical="center"/>
    </xf>
    <xf numFmtId="2" fontId="13" fillId="0" borderId="42" xfId="13" applyNumberFormat="1" applyFont="1" applyBorder="1" applyAlignment="1">
      <alignment horizontal="center" vertical="center"/>
    </xf>
    <xf numFmtId="2" fontId="13" fillId="0" borderId="151" xfId="13" applyNumberFormat="1" applyFont="1" applyBorder="1" applyAlignment="1">
      <alignment horizontal="center" vertical="center"/>
    </xf>
    <xf numFmtId="0" fontId="23" fillId="0" borderId="188" xfId="18" applyFont="1" applyFill="1" applyBorder="1" applyAlignment="1">
      <alignment horizontal="center" vertical="center"/>
    </xf>
    <xf numFmtId="0" fontId="23" fillId="0" borderId="104" xfId="18" applyFont="1" applyFill="1" applyBorder="1" applyAlignment="1">
      <alignment horizontal="center" vertical="center"/>
    </xf>
    <xf numFmtId="0" fontId="23" fillId="0" borderId="189" xfId="18" applyFont="1" applyFill="1" applyBorder="1" applyAlignment="1">
      <alignment horizontal="center" vertical="center"/>
    </xf>
    <xf numFmtId="0" fontId="23" fillId="0" borderId="190" xfId="18" applyFont="1" applyFill="1" applyBorder="1" applyAlignment="1">
      <alignment horizontal="center" vertical="center"/>
    </xf>
    <xf numFmtId="0" fontId="23" fillId="0" borderId="153" xfId="18" applyFont="1" applyFill="1" applyBorder="1" applyAlignment="1">
      <alignment horizontal="center" vertical="center"/>
    </xf>
    <xf numFmtId="0" fontId="23" fillId="0" borderId="171" xfId="18" applyFont="1" applyFill="1" applyBorder="1" applyAlignment="1">
      <alignment horizontal="center" vertical="center"/>
    </xf>
    <xf numFmtId="0" fontId="3" fillId="0" borderId="0" xfId="3" applyFont="1" applyAlignment="1">
      <alignment horizontal="center" vertical="center"/>
    </xf>
    <xf numFmtId="0" fontId="23" fillId="0" borderId="42" xfId="18" applyFont="1" applyFill="1" applyBorder="1" applyAlignment="1">
      <alignment horizontal="center" vertical="center" wrapText="1"/>
    </xf>
    <xf numFmtId="0" fontId="23" fillId="0" borderId="164" xfId="18" applyFont="1" applyFill="1" applyBorder="1" applyAlignment="1">
      <alignment horizontal="center" vertical="center" wrapText="1"/>
    </xf>
    <xf numFmtId="0" fontId="23" fillId="0" borderId="151" xfId="18" applyFont="1" applyFill="1" applyBorder="1" applyAlignment="1">
      <alignment horizontal="center" vertical="center" wrapText="1"/>
    </xf>
    <xf numFmtId="0" fontId="23" fillId="0" borderId="185" xfId="18" applyFont="1" applyFill="1" applyBorder="1" applyAlignment="1">
      <alignment horizontal="center" vertical="center" wrapText="1"/>
    </xf>
    <xf numFmtId="0" fontId="23" fillId="0" borderId="186" xfId="18" applyFont="1" applyFill="1" applyBorder="1" applyAlignment="1">
      <alignment horizontal="center" vertical="center" wrapText="1"/>
    </xf>
    <xf numFmtId="0" fontId="23" fillId="0" borderId="187" xfId="18" applyFont="1" applyFill="1" applyBorder="1" applyAlignment="1">
      <alignment horizontal="center" vertical="center" wrapText="1"/>
    </xf>
    <xf numFmtId="0" fontId="3" fillId="0" borderId="0" xfId="19" applyFont="1" applyFill="1" applyAlignment="1">
      <alignment horizontal="center"/>
    </xf>
    <xf numFmtId="0" fontId="12" fillId="0" borderId="42" xfId="19" applyFont="1" applyFill="1" applyBorder="1" applyAlignment="1">
      <alignment horizontal="center" vertical="center" wrapText="1"/>
    </xf>
    <xf numFmtId="0" fontId="12" fillId="0" borderId="151" xfId="19" applyFont="1" applyFill="1" applyBorder="1" applyAlignment="1">
      <alignment horizontal="center" vertical="center" wrapText="1"/>
    </xf>
    <xf numFmtId="0" fontId="12" fillId="0" borderId="191" xfId="19" applyFont="1" applyFill="1" applyBorder="1" applyAlignment="1">
      <alignment horizontal="center" vertical="center" wrapText="1"/>
    </xf>
    <xf numFmtId="0" fontId="12" fillId="0" borderId="192" xfId="19" applyFont="1" applyFill="1" applyBorder="1" applyAlignment="1">
      <alignment horizontal="center" vertical="center" wrapText="1"/>
    </xf>
    <xf numFmtId="0" fontId="12" fillId="0" borderId="178" xfId="19" applyFont="1" applyFill="1" applyBorder="1" applyAlignment="1">
      <alignment horizontal="center" vertical="center" wrapText="1"/>
    </xf>
    <xf numFmtId="0" fontId="36" fillId="0" borderId="0" xfId="24" applyFont="1" applyFill="1" applyAlignment="1">
      <alignment horizontal="center" vertical="center"/>
    </xf>
    <xf numFmtId="0" fontId="3" fillId="0" borderId="0" xfId="3" applyFont="1" applyAlignment="1">
      <alignment horizontal="center"/>
    </xf>
    <xf numFmtId="0" fontId="12" fillId="0" borderId="180" xfId="3" applyFont="1" applyBorder="1" applyAlignment="1">
      <alignment horizontal="center" vertical="center" wrapText="1"/>
    </xf>
    <xf numFmtId="0" fontId="12" fillId="0" borderId="195" xfId="3" applyFont="1" applyBorder="1" applyAlignment="1">
      <alignment horizontal="center" vertical="center" wrapText="1"/>
    </xf>
    <xf numFmtId="0" fontId="12" fillId="0" borderId="200" xfId="3" applyFont="1" applyBorder="1" applyAlignment="1">
      <alignment horizontal="center" vertical="center"/>
    </xf>
    <xf numFmtId="0" fontId="12" fillId="0" borderId="155" xfId="3" applyFont="1" applyBorder="1" applyAlignment="1">
      <alignment horizontal="center" vertical="center"/>
    </xf>
    <xf numFmtId="0" fontId="12" fillId="0" borderId="201" xfId="3" applyFont="1" applyBorder="1" applyAlignment="1">
      <alignment horizontal="center" vertical="center"/>
    </xf>
    <xf numFmtId="0" fontId="12" fillId="0" borderId="186" xfId="3" applyFont="1" applyBorder="1" applyAlignment="1">
      <alignment horizontal="center" vertical="center"/>
    </xf>
    <xf numFmtId="0" fontId="12" fillId="0" borderId="187" xfId="3" applyFont="1" applyBorder="1" applyAlignment="1">
      <alignment horizontal="center" vertical="center"/>
    </xf>
    <xf numFmtId="0" fontId="12" fillId="0" borderId="185" xfId="3" applyFont="1" applyBorder="1" applyAlignment="1">
      <alignment horizontal="center" vertical="center"/>
    </xf>
    <xf numFmtId="3" fontId="23" fillId="0" borderId="164" xfId="20" applyNumberFormat="1" applyFont="1" applyFill="1" applyBorder="1" applyAlignment="1" applyProtection="1">
      <alignment horizontal="right" vertical="center"/>
    </xf>
    <xf numFmtId="3" fontId="12" fillId="0" borderId="158" xfId="6" applyNumberFormat="1" applyFont="1" applyFill="1" applyBorder="1" applyAlignment="1">
      <alignment horizontal="right" vertical="center"/>
    </xf>
    <xf numFmtId="3" fontId="12" fillId="0" borderId="157" xfId="6" applyNumberFormat="1" applyFont="1" applyFill="1" applyBorder="1" applyAlignment="1">
      <alignment horizontal="right" vertical="center"/>
    </xf>
    <xf numFmtId="0" fontId="36" fillId="0" borderId="0" xfId="3" applyFont="1" applyAlignment="1">
      <alignment horizontal="center"/>
    </xf>
    <xf numFmtId="0" fontId="23" fillId="0" borderId="162" xfId="3" applyFont="1" applyBorder="1" applyAlignment="1">
      <alignment horizontal="center" vertical="center" wrapText="1"/>
    </xf>
    <xf numFmtId="0" fontId="12" fillId="0" borderId="163" xfId="3" applyFont="1" applyBorder="1"/>
    <xf numFmtId="0" fontId="12" fillId="0" borderId="179" xfId="3" applyFont="1" applyBorder="1"/>
    <xf numFmtId="0" fontId="12" fillId="0" borderId="166" xfId="3" applyFont="1" applyBorder="1"/>
    <xf numFmtId="0" fontId="12" fillId="0" borderId="203" xfId="3" applyFont="1" applyBorder="1"/>
    <xf numFmtId="0" fontId="12" fillId="0" borderId="199" xfId="3" applyFont="1" applyBorder="1"/>
    <xf numFmtId="0" fontId="12" fillId="0" borderId="202" xfId="3" applyFont="1" applyBorder="1" applyAlignment="1">
      <alignment horizontal="center" vertical="center" wrapText="1"/>
    </xf>
    <xf numFmtId="0" fontId="12" fillId="0" borderId="170" xfId="3" applyFont="1" applyBorder="1" applyAlignment="1">
      <alignment horizontal="center" vertical="center" wrapText="1"/>
    </xf>
    <xf numFmtId="0" fontId="12" fillId="0" borderId="203" xfId="3" applyFont="1" applyBorder="1" applyAlignment="1">
      <alignment horizontal="center" vertical="center" wrapText="1"/>
    </xf>
    <xf numFmtId="0" fontId="12" fillId="0" borderId="116" xfId="3" applyFont="1" applyBorder="1" applyAlignment="1">
      <alignment horizontal="center" vertical="center" wrapText="1"/>
    </xf>
    <xf numFmtId="0" fontId="12" fillId="0" borderId="178" xfId="3" applyFont="1" applyBorder="1" applyAlignment="1">
      <alignment horizontal="center" vertical="center"/>
    </xf>
    <xf numFmtId="0" fontId="12" fillId="0" borderId="178" xfId="3" applyFont="1" applyBorder="1" applyAlignment="1">
      <alignment horizontal="center" vertical="center" wrapText="1"/>
    </xf>
    <xf numFmtId="0" fontId="12" fillId="0" borderId="150" xfId="3" applyFont="1" applyBorder="1" applyAlignment="1">
      <alignment horizontal="center" vertical="center" wrapText="1" readingOrder="2"/>
    </xf>
    <xf numFmtId="0" fontId="12" fillId="0" borderId="0" xfId="3" applyFont="1" applyAlignment="1" applyProtection="1">
      <alignment horizontal="left" vertical="center" wrapText="1"/>
      <protection locked="0"/>
    </xf>
    <xf numFmtId="0" fontId="15" fillId="0" borderId="0" xfId="24" applyFont="1" applyFill="1" applyAlignment="1">
      <alignment horizontal="right" vertical="top"/>
    </xf>
    <xf numFmtId="0" fontId="3" fillId="0" borderId="0" xfId="3" applyFont="1" applyAlignment="1" applyProtection="1">
      <alignment horizontal="center" vertical="center"/>
      <protection locked="0"/>
    </xf>
    <xf numFmtId="0" fontId="12" fillId="0" borderId="177" xfId="3" applyFont="1" applyBorder="1" applyAlignment="1" applyProtection="1">
      <alignment horizontal="center" vertical="center" wrapText="1"/>
      <protection locked="0"/>
    </xf>
    <xf numFmtId="0" fontId="12" fillId="0" borderId="207" xfId="3" applyFont="1" applyBorder="1" applyAlignment="1" applyProtection="1">
      <alignment horizontal="center" vertical="center" wrapText="1"/>
      <protection locked="0"/>
    </xf>
    <xf numFmtId="0" fontId="9" fillId="4" borderId="0" xfId="3" applyFont="1" applyFill="1" applyAlignment="1">
      <alignment horizontal="center"/>
    </xf>
    <xf numFmtId="0" fontId="3" fillId="4" borderId="0" xfId="3" applyFont="1" applyFill="1" applyAlignment="1">
      <alignment horizontal="right"/>
    </xf>
    <xf numFmtId="0" fontId="3" fillId="4" borderId="0" xfId="3" applyFont="1" applyFill="1" applyAlignment="1">
      <alignment horizontal="center" vertical="center"/>
    </xf>
    <xf numFmtId="0" fontId="9" fillId="4" borderId="0" xfId="3" applyFont="1" applyFill="1" applyAlignment="1">
      <alignment horizontal="center" vertical="top"/>
    </xf>
    <xf numFmtId="0" fontId="21" fillId="4" borderId="210" xfId="3" applyFont="1" applyFill="1" applyBorder="1" applyAlignment="1">
      <alignment horizontal="center" vertical="center"/>
    </xf>
    <xf numFmtId="0" fontId="21" fillId="4" borderId="11" xfId="3" applyFont="1" applyFill="1" applyBorder="1" applyAlignment="1">
      <alignment horizontal="center" vertical="center"/>
    </xf>
    <xf numFmtId="0" fontId="21" fillId="4" borderId="12" xfId="3" applyFont="1" applyFill="1" applyBorder="1" applyAlignment="1">
      <alignment horizontal="center" vertical="center"/>
    </xf>
    <xf numFmtId="3" fontId="9" fillId="4" borderId="0" xfId="3" applyNumberFormat="1" applyFont="1" applyFill="1" applyAlignment="1">
      <alignment horizontal="center"/>
    </xf>
    <xf numFmtId="165" fontId="26" fillId="4" borderId="0" xfId="3" applyNumberFormat="1" applyFont="1" applyFill="1" applyAlignment="1">
      <alignment horizontal="right" vertical="center"/>
    </xf>
    <xf numFmtId="0" fontId="3" fillId="4" borderId="0" xfId="3" applyFont="1" applyFill="1" applyAlignment="1">
      <alignment horizontal="center"/>
    </xf>
    <xf numFmtId="0" fontId="12" fillId="4" borderId="4" xfId="3" applyFont="1" applyFill="1" applyBorder="1" applyAlignment="1">
      <alignment horizontal="center"/>
    </xf>
    <xf numFmtId="0" fontId="12" fillId="4" borderId="5" xfId="3" applyFont="1" applyFill="1" applyBorder="1" applyAlignment="1">
      <alignment horizontal="center"/>
    </xf>
    <xf numFmtId="0" fontId="12" fillId="4" borderId="6" xfId="3" applyFont="1" applyFill="1" applyBorder="1" applyAlignment="1">
      <alignment horizontal="center"/>
    </xf>
    <xf numFmtId="0" fontId="15" fillId="4" borderId="5" xfId="3" applyFont="1" applyFill="1" applyBorder="1" applyAlignment="1">
      <alignment horizontal="right" vertical="center"/>
    </xf>
    <xf numFmtId="1" fontId="9" fillId="0" borderId="0" xfId="3" applyNumberFormat="1" applyFont="1" applyAlignment="1">
      <alignment horizontal="center"/>
    </xf>
    <xf numFmtId="1" fontId="13" fillId="0" borderId="162" xfId="3" applyNumberFormat="1" applyFont="1" applyBorder="1" applyAlignment="1">
      <alignment horizontal="center" vertical="center"/>
    </xf>
    <xf numFmtId="1" fontId="13" fillId="0" borderId="163" xfId="3" applyNumberFormat="1" applyFont="1" applyBorder="1" applyAlignment="1">
      <alignment horizontal="center" vertical="center"/>
    </xf>
    <xf numFmtId="1" fontId="36" fillId="0" borderId="0" xfId="3" applyNumberFormat="1" applyFont="1" applyAlignment="1">
      <alignment horizontal="center"/>
    </xf>
    <xf numFmtId="2" fontId="36" fillId="0" borderId="0" xfId="3" applyNumberFormat="1" applyFont="1" applyAlignment="1">
      <alignment horizontal="center"/>
    </xf>
    <xf numFmtId="0" fontId="9" fillId="0" borderId="0" xfId="3" applyFont="1" applyAlignment="1">
      <alignment horizontal="center"/>
    </xf>
    <xf numFmtId="164" fontId="12" fillId="0" borderId="3" xfId="4" applyNumberFormat="1" applyFont="1" applyBorder="1" applyAlignment="1">
      <alignment horizontal="center" vertical="center" wrapText="1"/>
    </xf>
    <xf numFmtId="164" fontId="12" fillId="0" borderId="10" xfId="4" applyNumberFormat="1" applyFont="1" applyBorder="1" applyAlignment="1">
      <alignment horizontal="center" vertical="center" wrapText="1"/>
    </xf>
    <xf numFmtId="0" fontId="13" fillId="0" borderId="3" xfId="0" applyFont="1" applyBorder="1" applyAlignment="1">
      <alignment horizontal="center" vertical="center"/>
    </xf>
    <xf numFmtId="0" fontId="13" fillId="0" borderId="10" xfId="0" applyFont="1" applyBorder="1" applyAlignment="1">
      <alignment horizontal="center" vertical="center"/>
    </xf>
    <xf numFmtId="0" fontId="12" fillId="0" borderId="0" xfId="4" applyFont="1" applyAlignment="1">
      <alignment horizontal="left" vertical="center"/>
    </xf>
    <xf numFmtId="0" fontId="3" fillId="0" borderId="0" xfId="4" applyFont="1" applyAlignment="1">
      <alignment horizontal="center"/>
    </xf>
    <xf numFmtId="0" fontId="12" fillId="0" borderId="0" xfId="4" applyFont="1" applyAlignment="1">
      <alignment horizontal="center" vertical="center"/>
    </xf>
    <xf numFmtId="0" fontId="12" fillId="0" borderId="2" xfId="4" applyFont="1" applyBorder="1" applyAlignment="1">
      <alignment horizontal="center" vertical="center"/>
    </xf>
    <xf numFmtId="0" fontId="12" fillId="0" borderId="1" xfId="4" applyFont="1" applyBorder="1" applyAlignment="1">
      <alignment horizontal="center" vertical="center"/>
    </xf>
    <xf numFmtId="0" fontId="12" fillId="0" borderId="9" xfId="4" applyFont="1" applyBorder="1" applyAlignment="1">
      <alignment horizontal="center" vertical="center"/>
    </xf>
    <xf numFmtId="0" fontId="13" fillId="0" borderId="3" xfId="4" applyFont="1" applyBorder="1" applyAlignment="1">
      <alignment horizontal="center" vertical="center" wrapText="1"/>
    </xf>
    <xf numFmtId="0" fontId="12" fillId="0" borderId="7" xfId="4" applyFont="1" applyBorder="1" applyAlignment="1">
      <alignment horizontal="center" vertical="center"/>
    </xf>
    <xf numFmtId="0" fontId="12" fillId="0" borderId="10" xfId="4" applyFont="1" applyBorder="1" applyAlignment="1">
      <alignment horizontal="center" vertical="center"/>
    </xf>
    <xf numFmtId="0" fontId="13" fillId="0" borderId="4" xfId="4" applyFont="1" applyBorder="1" applyAlignment="1">
      <alignment horizontal="center" vertical="center"/>
    </xf>
    <xf numFmtId="0" fontId="13" fillId="0" borderId="5" xfId="4" applyFont="1" applyBorder="1" applyAlignment="1">
      <alignment horizontal="center" vertical="center"/>
    </xf>
    <xf numFmtId="0" fontId="13" fillId="0" borderId="6" xfId="4" applyFont="1" applyBorder="1" applyAlignment="1">
      <alignment horizontal="center" vertical="center"/>
    </xf>
    <xf numFmtId="0" fontId="13" fillId="0" borderId="8" xfId="4" applyFont="1" applyBorder="1" applyAlignment="1">
      <alignment horizontal="center" vertical="center"/>
    </xf>
    <xf numFmtId="0" fontId="13" fillId="0" borderId="1" xfId="4" applyFont="1" applyBorder="1" applyAlignment="1">
      <alignment horizontal="center" vertical="center"/>
    </xf>
    <xf numFmtId="0" fontId="13" fillId="0" borderId="9" xfId="4" applyFont="1" applyBorder="1" applyAlignment="1">
      <alignment horizontal="center" vertical="center"/>
    </xf>
    <xf numFmtId="0" fontId="13" fillId="0" borderId="4" xfId="4" applyFont="1" applyBorder="1" applyAlignment="1">
      <alignment horizontal="center" vertical="center" wrapText="1"/>
    </xf>
    <xf numFmtId="0" fontId="13" fillId="0" borderId="6" xfId="4" applyFont="1" applyBorder="1" applyAlignment="1">
      <alignment horizontal="center" vertical="center" wrapText="1"/>
    </xf>
    <xf numFmtId="0" fontId="13" fillId="0" borderId="8" xfId="4" applyFont="1" applyBorder="1" applyAlignment="1">
      <alignment horizontal="center" vertical="center" wrapText="1"/>
    </xf>
    <xf numFmtId="0" fontId="13" fillId="0" borderId="9" xfId="4" applyFont="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5" xfId="4" applyFont="1" applyBorder="1" applyAlignment="1">
      <alignment horizontal="center" vertical="center" wrapText="1"/>
    </xf>
    <xf numFmtId="0" fontId="13" fillId="0" borderId="1" xfId="4" applyFont="1" applyBorder="1" applyAlignment="1">
      <alignment horizontal="center" vertical="center" wrapText="1"/>
    </xf>
    <xf numFmtId="0" fontId="3" fillId="0" borderId="0" xfId="5" applyFont="1" applyAlignment="1">
      <alignment horizontal="center"/>
    </xf>
    <xf numFmtId="0" fontId="19" fillId="0" borderId="0" xfId="5" applyFont="1" applyAlignment="1">
      <alignment horizontal="right"/>
    </xf>
    <xf numFmtId="0" fontId="12" fillId="0" borderId="11" xfId="5" applyFont="1" applyBorder="1" applyAlignment="1">
      <alignment horizontal="center" vertical="center" wrapText="1"/>
    </xf>
    <xf numFmtId="0" fontId="12" fillId="0" borderId="12" xfId="5" applyFont="1" applyBorder="1" applyAlignment="1">
      <alignment horizontal="center" vertical="center" wrapText="1"/>
    </xf>
    <xf numFmtId="0" fontId="14" fillId="0" borderId="0" xfId="5" applyFont="1" applyAlignment="1">
      <alignment horizontal="left"/>
    </xf>
    <xf numFmtId="0" fontId="14" fillId="0" borderId="2" xfId="5" applyFont="1" applyBorder="1" applyAlignment="1">
      <alignment horizontal="left"/>
    </xf>
    <xf numFmtId="0" fontId="12" fillId="0" borderId="0" xfId="5" applyFont="1" applyAlignment="1">
      <alignment horizontal="left" vertical="center" wrapText="1"/>
    </xf>
    <xf numFmtId="0" fontId="15" fillId="0" borderId="0" xfId="5" applyFont="1" applyAlignment="1">
      <alignment horizontal="right"/>
    </xf>
    <xf numFmtId="0" fontId="19" fillId="0" borderId="5" xfId="5" applyFont="1" applyBorder="1" applyAlignment="1">
      <alignment horizontal="left" vertical="center" wrapText="1"/>
    </xf>
    <xf numFmtId="0" fontId="19" fillId="0" borderId="0" xfId="5" applyFont="1" applyAlignment="1">
      <alignment horizontal="left" vertical="center" wrapText="1"/>
    </xf>
    <xf numFmtId="0" fontId="30" fillId="0" borderId="5" xfId="5" applyFont="1" applyBorder="1" applyAlignment="1">
      <alignment horizontal="right"/>
    </xf>
    <xf numFmtId="0" fontId="9" fillId="0" borderId="0" xfId="5" applyFont="1" applyAlignment="1">
      <alignment horizontal="center"/>
    </xf>
    <xf numFmtId="0" fontId="18" fillId="0" borderId="11" xfId="5" applyFont="1" applyBorder="1" applyAlignment="1">
      <alignment horizontal="center" vertical="center" wrapText="1"/>
    </xf>
    <xf numFmtId="0" fontId="13" fillId="0" borderId="12" xfId="5" applyFont="1" applyBorder="1" applyAlignment="1">
      <alignment horizontal="center" vertical="center" wrapText="1"/>
    </xf>
    <xf numFmtId="0" fontId="13" fillId="0" borderId="138" xfId="9" applyFont="1" applyBorder="1" applyAlignment="1">
      <alignment horizontal="center"/>
    </xf>
    <xf numFmtId="0" fontId="12" fillId="0" borderId="139" xfId="9" applyFont="1" applyBorder="1" applyAlignment="1">
      <alignment horizontal="center"/>
    </xf>
    <xf numFmtId="0" fontId="13" fillId="0" borderId="140" xfId="9" applyFont="1" applyBorder="1" applyAlignment="1">
      <alignment horizontal="center"/>
    </xf>
    <xf numFmtId="0" fontId="12" fillId="0" borderId="6" xfId="9" applyFont="1" applyBorder="1" applyAlignment="1">
      <alignment horizontal="center" vertical="center"/>
    </xf>
    <xf numFmtId="0" fontId="12" fillId="0" borderId="2" xfId="9" applyFont="1" applyBorder="1" applyAlignment="1">
      <alignment horizontal="center" vertical="center"/>
    </xf>
    <xf numFmtId="0" fontId="12" fillId="0" borderId="9" xfId="9" applyFont="1" applyBorder="1" applyAlignment="1">
      <alignment horizontal="center" vertical="center"/>
    </xf>
    <xf numFmtId="0" fontId="12" fillId="0" borderId="31" xfId="9" applyFont="1" applyBorder="1" applyAlignment="1">
      <alignment horizontal="center"/>
    </xf>
    <xf numFmtId="0" fontId="12" fillId="0" borderId="29" xfId="9" applyFont="1" applyBorder="1" applyAlignment="1">
      <alignment horizontal="center"/>
    </xf>
    <xf numFmtId="0" fontId="12" fillId="0" borderId="30" xfId="9" applyFont="1" applyBorder="1" applyAlignment="1">
      <alignment horizontal="center"/>
    </xf>
    <xf numFmtId="0" fontId="3" fillId="0" borderId="0" xfId="9" applyFont="1" applyAlignment="1">
      <alignment horizontal="center"/>
    </xf>
    <xf numFmtId="0" fontId="12" fillId="0" borderId="130" xfId="3" applyFont="1" applyBorder="1" applyAlignment="1">
      <alignment horizontal="center" vertical="center" wrapText="1"/>
    </xf>
    <xf numFmtId="0" fontId="12" fillId="0" borderId="131" xfId="3" applyFont="1" applyBorder="1" applyAlignment="1">
      <alignment horizontal="center" vertical="center" wrapText="1"/>
    </xf>
    <xf numFmtId="0" fontId="12" fillId="0" borderId="134" xfId="3" applyFont="1" applyBorder="1" applyAlignment="1">
      <alignment horizontal="center" vertical="center" wrapText="1"/>
    </xf>
    <xf numFmtId="0" fontId="12" fillId="0" borderId="5" xfId="3" applyFont="1" applyBorder="1" applyAlignment="1">
      <alignment horizontal="center" vertical="center" wrapText="1"/>
    </xf>
    <xf numFmtId="0" fontId="12" fillId="0" borderId="6" xfId="3" applyFont="1" applyBorder="1" applyAlignment="1">
      <alignment horizontal="center" vertical="center" wrapText="1"/>
    </xf>
    <xf numFmtId="0" fontId="12" fillId="0" borderId="132" xfId="3" applyFont="1" applyBorder="1" applyAlignment="1">
      <alignment horizontal="center" vertical="center" wrapText="1"/>
    </xf>
    <xf numFmtId="0" fontId="12" fillId="0" borderId="133" xfId="3" applyFont="1" applyBorder="1" applyAlignment="1">
      <alignment horizontal="center" vertical="center" wrapText="1"/>
    </xf>
    <xf numFmtId="0" fontId="12" fillId="0" borderId="5" xfId="3" applyFont="1" applyBorder="1" applyAlignment="1">
      <alignment horizontal="center" vertical="center"/>
    </xf>
    <xf numFmtId="0" fontId="12" fillId="0" borderId="6" xfId="3" applyFont="1" applyBorder="1" applyAlignment="1">
      <alignment horizontal="center" vertical="center"/>
    </xf>
    <xf numFmtId="0" fontId="12" fillId="0" borderId="0" xfId="3" applyFont="1" applyAlignment="1">
      <alignment horizontal="center" vertical="center"/>
    </xf>
    <xf numFmtId="0" fontId="12" fillId="0" borderId="2" xfId="3" applyFont="1" applyBorder="1" applyAlignment="1">
      <alignment horizontal="center" vertical="center"/>
    </xf>
    <xf numFmtId="0" fontId="12" fillId="0" borderId="72" xfId="3" applyFont="1" applyBorder="1" applyAlignment="1">
      <alignment horizontal="center" vertical="center"/>
    </xf>
    <xf numFmtId="0" fontId="12" fillId="0" borderId="124" xfId="3" applyFont="1" applyBorder="1" applyAlignment="1">
      <alignment horizontal="center" vertical="center"/>
    </xf>
    <xf numFmtId="165" fontId="12" fillId="0" borderId="98" xfId="3" applyNumberFormat="1" applyFont="1" applyBorder="1" applyAlignment="1">
      <alignment horizontal="center" vertical="center" wrapText="1"/>
    </xf>
    <xf numFmtId="165" fontId="12" fillId="0" borderId="116" xfId="3" applyNumberFormat="1" applyFont="1" applyBorder="1" applyAlignment="1">
      <alignment horizontal="center" vertical="center" wrapText="1"/>
    </xf>
    <xf numFmtId="165" fontId="12" fillId="0" borderId="87" xfId="3" applyNumberFormat="1" applyFont="1" applyBorder="1" applyAlignment="1">
      <alignment horizontal="center" vertical="center" wrapText="1"/>
    </xf>
    <xf numFmtId="165" fontId="12" fillId="0" borderId="114" xfId="3" applyNumberFormat="1" applyFont="1" applyBorder="1" applyAlignment="1">
      <alignment horizontal="center" vertical="center" wrapText="1"/>
    </xf>
    <xf numFmtId="165" fontId="12" fillId="0" borderId="117" xfId="3" applyNumberFormat="1" applyFont="1" applyBorder="1" applyAlignment="1">
      <alignment horizontal="center" vertical="center" wrapText="1"/>
    </xf>
    <xf numFmtId="165" fontId="12" fillId="0" borderId="118" xfId="3" applyNumberFormat="1" applyFont="1" applyBorder="1" applyAlignment="1">
      <alignment horizontal="center" vertical="center" wrapText="1"/>
    </xf>
    <xf numFmtId="0" fontId="13" fillId="0" borderId="0" xfId="0" applyFont="1" applyAlignment="1">
      <alignment horizontal="left" vertical="center"/>
    </xf>
    <xf numFmtId="169" fontId="13" fillId="0" borderId="0" xfId="3" applyNumberFormat="1" applyFont="1" applyAlignment="1">
      <alignment horizontal="left"/>
    </xf>
    <xf numFmtId="0" fontId="13" fillId="0" borderId="5" xfId="3" applyFont="1" applyBorder="1" applyAlignment="1">
      <alignment horizontal="center" vertical="center"/>
    </xf>
    <xf numFmtId="0" fontId="13" fillId="0" borderId="94" xfId="3" applyFont="1" applyBorder="1" applyAlignment="1">
      <alignment horizontal="center" vertical="center"/>
    </xf>
    <xf numFmtId="0" fontId="13" fillId="0" borderId="0" xfId="3" applyFont="1" applyAlignment="1">
      <alignment horizontal="center" vertical="center"/>
    </xf>
    <xf numFmtId="0" fontId="13" fillId="0" borderId="43" xfId="3" applyFont="1" applyBorder="1" applyAlignment="1">
      <alignment horizontal="center" vertical="center"/>
    </xf>
    <xf numFmtId="0" fontId="13" fillId="0" borderId="72" xfId="3" applyFont="1" applyBorder="1" applyAlignment="1">
      <alignment horizontal="center" vertical="center"/>
    </xf>
    <xf numFmtId="0" fontId="13" fillId="0" borderId="73" xfId="3" applyFont="1" applyBorder="1" applyAlignment="1">
      <alignment horizontal="center" vertical="center"/>
    </xf>
    <xf numFmtId="165" fontId="13" fillId="0" borderId="113" xfId="3" applyNumberFormat="1" applyFont="1" applyBorder="1" applyAlignment="1">
      <alignment horizontal="center" vertical="center" wrapText="1"/>
    </xf>
    <xf numFmtId="165" fontId="13" fillId="0" borderId="98" xfId="3" applyNumberFormat="1" applyFont="1" applyBorder="1" applyAlignment="1">
      <alignment horizontal="center" vertical="center" wrapText="1"/>
    </xf>
    <xf numFmtId="165" fontId="13" fillId="0" borderId="115" xfId="3" applyNumberFormat="1" applyFont="1" applyBorder="1" applyAlignment="1">
      <alignment horizontal="center" vertical="center" wrapText="1"/>
    </xf>
    <xf numFmtId="165" fontId="13" fillId="0" borderId="116" xfId="3" applyNumberFormat="1" applyFont="1" applyBorder="1" applyAlignment="1">
      <alignment horizontal="center" vertical="center" wrapText="1"/>
    </xf>
    <xf numFmtId="165" fontId="13" fillId="0" borderId="87" xfId="3" applyNumberFormat="1" applyFont="1" applyBorder="1" applyAlignment="1">
      <alignment horizontal="center" vertical="center" wrapText="1"/>
    </xf>
    <xf numFmtId="165" fontId="13" fillId="0" borderId="114" xfId="3" applyNumberFormat="1" applyFont="1" applyBorder="1" applyAlignment="1">
      <alignment horizontal="center" vertical="center" wrapText="1"/>
    </xf>
    <xf numFmtId="165" fontId="13" fillId="0" borderId="117" xfId="3" applyNumberFormat="1" applyFont="1" applyBorder="1" applyAlignment="1">
      <alignment horizontal="center" vertical="center" wrapText="1"/>
    </xf>
    <xf numFmtId="165" fontId="13" fillId="0" borderId="118" xfId="3" applyNumberFormat="1" applyFont="1" applyBorder="1" applyAlignment="1">
      <alignment horizontal="center" vertical="center" wrapText="1"/>
    </xf>
    <xf numFmtId="0" fontId="13" fillId="0" borderId="0" xfId="3" applyFont="1" applyAlignment="1">
      <alignment horizontal="left" vertical="top" wrapText="1"/>
    </xf>
    <xf numFmtId="165" fontId="13" fillId="0" borderId="100" xfId="3" applyNumberFormat="1" applyFont="1" applyBorder="1" applyAlignment="1">
      <alignment horizontal="center" vertical="center" wrapText="1"/>
    </xf>
    <xf numFmtId="165" fontId="13" fillId="0" borderId="106" xfId="3" applyNumberFormat="1" applyFont="1" applyBorder="1" applyAlignment="1">
      <alignment horizontal="center" vertical="center" wrapText="1"/>
    </xf>
    <xf numFmtId="165" fontId="13" fillId="0" borderId="101" xfId="3" applyNumberFormat="1" applyFont="1" applyBorder="1" applyAlignment="1">
      <alignment horizontal="center" vertical="center" wrapText="1"/>
    </xf>
    <xf numFmtId="165" fontId="13" fillId="0" borderId="107" xfId="3" applyNumberFormat="1" applyFont="1" applyBorder="1" applyAlignment="1">
      <alignment horizontal="center" vertical="center" wrapText="1"/>
    </xf>
    <xf numFmtId="0" fontId="13" fillId="0" borderId="102" xfId="3" applyFont="1" applyBorder="1" applyAlignment="1">
      <alignment horizontal="center" vertical="center" wrapText="1"/>
    </xf>
    <xf numFmtId="0" fontId="13" fillId="0" borderId="103" xfId="3" applyFont="1" applyBorder="1" applyAlignment="1">
      <alignment horizontal="center" vertical="center" wrapText="1"/>
    </xf>
    <xf numFmtId="0" fontId="13" fillId="0" borderId="104" xfId="3" applyFont="1" applyBorder="1" applyAlignment="1">
      <alignment horizontal="center" vertical="center" wrapText="1"/>
    </xf>
    <xf numFmtId="165" fontId="13" fillId="0" borderId="99" xfId="3" applyNumberFormat="1" applyFont="1" applyBorder="1" applyAlignment="1">
      <alignment horizontal="center" vertical="center" wrapText="1"/>
    </xf>
    <xf numFmtId="165" fontId="13" fillId="0" borderId="105" xfId="3" applyNumberFormat="1" applyFont="1" applyBorder="1" applyAlignment="1">
      <alignment horizontal="center" vertical="center" wrapText="1"/>
    </xf>
    <xf numFmtId="165" fontId="13" fillId="0" borderId="95" xfId="3" applyNumberFormat="1" applyFont="1" applyBorder="1" applyAlignment="1">
      <alignment horizontal="center" vertical="center" wrapText="1"/>
    </xf>
    <xf numFmtId="165" fontId="13" fillId="0" borderId="96" xfId="3" applyNumberFormat="1" applyFont="1" applyBorder="1" applyAlignment="1">
      <alignment horizontal="center" vertical="center" wrapText="1"/>
    </xf>
    <xf numFmtId="165" fontId="13" fillId="0" borderId="97" xfId="3" applyNumberFormat="1" applyFont="1" applyBorder="1" applyAlignment="1">
      <alignment horizontal="center" vertical="center" wrapText="1"/>
    </xf>
    <xf numFmtId="0" fontId="13" fillId="0" borderId="95" xfId="3" applyFont="1" applyBorder="1" applyAlignment="1">
      <alignment horizontal="center" vertical="center"/>
    </xf>
    <xf numFmtId="0" fontId="13" fillId="0" borderId="96" xfId="3" applyFont="1" applyBorder="1" applyAlignment="1">
      <alignment horizontal="center" vertical="center"/>
    </xf>
    <xf numFmtId="0" fontId="13" fillId="0" borderId="97" xfId="3" applyFont="1" applyBorder="1" applyAlignment="1">
      <alignment horizontal="center" vertical="center"/>
    </xf>
    <xf numFmtId="0" fontId="13" fillId="0" borderId="98" xfId="3" applyFont="1" applyBorder="1" applyAlignment="1">
      <alignment horizontal="center" vertical="center" wrapText="1"/>
    </xf>
    <xf numFmtId="0" fontId="13" fillId="0" borderId="0" xfId="3" applyFont="1" applyAlignment="1">
      <alignment horizontal="center" vertical="center" wrapText="1"/>
    </xf>
    <xf numFmtId="0" fontId="13" fillId="0" borderId="72" xfId="3" applyFont="1" applyBorder="1" applyAlignment="1">
      <alignment horizontal="center" vertical="center" wrapText="1"/>
    </xf>
    <xf numFmtId="0" fontId="20" fillId="0" borderId="0" xfId="3" applyFont="1" applyAlignment="1">
      <alignment horizontal="left" wrapText="1"/>
    </xf>
    <xf numFmtId="0" fontId="20" fillId="0" borderId="0" xfId="3" applyFont="1" applyAlignment="1">
      <alignment horizontal="left" vertical="top" wrapText="1"/>
    </xf>
    <xf numFmtId="0" fontId="13" fillId="0" borderId="64" xfId="3" applyFont="1" applyBorder="1" applyAlignment="1">
      <alignment horizontal="center" vertical="center" wrapText="1"/>
    </xf>
    <xf numFmtId="0" fontId="13" fillId="0" borderId="65" xfId="3" applyFont="1" applyBorder="1" applyAlignment="1">
      <alignment horizontal="center" vertical="center" wrapText="1"/>
    </xf>
    <xf numFmtId="0" fontId="13" fillId="0" borderId="73" xfId="3" applyFont="1" applyBorder="1" applyAlignment="1">
      <alignment horizontal="center" vertical="center" wrapText="1"/>
    </xf>
    <xf numFmtId="0" fontId="13" fillId="0" borderId="66" xfId="3" applyFont="1" applyBorder="1" applyAlignment="1">
      <alignment horizontal="center" vertical="center"/>
    </xf>
    <xf numFmtId="0" fontId="13" fillId="0" borderId="67" xfId="3" applyFont="1" applyBorder="1" applyAlignment="1">
      <alignment horizontal="center" vertical="center"/>
    </xf>
    <xf numFmtId="0" fontId="13" fillId="0" borderId="68" xfId="3" applyFont="1" applyBorder="1" applyAlignment="1">
      <alignment horizontal="center" vertical="center"/>
    </xf>
    <xf numFmtId="0" fontId="13" fillId="0" borderId="69" xfId="3" applyFont="1" applyBorder="1" applyAlignment="1">
      <alignment horizontal="center" vertical="center"/>
    </xf>
    <xf numFmtId="0" fontId="13" fillId="0" borderId="70" xfId="3" applyFont="1" applyBorder="1" applyAlignment="1">
      <alignment horizontal="center" vertical="center"/>
    </xf>
    <xf numFmtId="0" fontId="13" fillId="0" borderId="71" xfId="3" applyFont="1" applyBorder="1" applyAlignment="1">
      <alignment horizontal="center" vertical="center"/>
    </xf>
    <xf numFmtId="0" fontId="13" fillId="0" borderId="0" xfId="3" applyFont="1" applyAlignment="1">
      <alignment horizontal="right"/>
    </xf>
    <xf numFmtId="0" fontId="13" fillId="0" borderId="58" xfId="3" applyFont="1" applyBorder="1" applyAlignment="1">
      <alignment horizontal="center" vertical="center"/>
    </xf>
    <xf numFmtId="0" fontId="13" fillId="0" borderId="59" xfId="3" applyFont="1" applyBorder="1" applyAlignment="1">
      <alignment horizontal="center" vertical="center"/>
    </xf>
    <xf numFmtId="0" fontId="13" fillId="0" borderId="60" xfId="3" applyFont="1" applyBorder="1" applyAlignment="1">
      <alignment horizontal="center" vertical="center"/>
    </xf>
    <xf numFmtId="0" fontId="13" fillId="0" borderId="61" xfId="3" applyFont="1" applyBorder="1" applyAlignment="1">
      <alignment horizontal="center" vertical="center"/>
    </xf>
    <xf numFmtId="0" fontId="13" fillId="0" borderId="62" xfId="3" applyFont="1" applyBorder="1" applyAlignment="1">
      <alignment horizontal="center" vertical="center"/>
    </xf>
    <xf numFmtId="0" fontId="13" fillId="0" borderId="63" xfId="3" applyFont="1" applyBorder="1" applyAlignment="1">
      <alignment horizontal="center" vertical="center"/>
    </xf>
    <xf numFmtId="0" fontId="13" fillId="0" borderId="31" xfId="3" applyFont="1" applyBorder="1" applyAlignment="1">
      <alignment horizontal="center" vertical="center"/>
    </xf>
    <xf numFmtId="0" fontId="13" fillId="0" borderId="29" xfId="3" applyFont="1" applyBorder="1" applyAlignment="1">
      <alignment horizontal="center" vertical="center"/>
    </xf>
    <xf numFmtId="0" fontId="13" fillId="0" borderId="30" xfId="3" applyFont="1" applyBorder="1" applyAlignment="1">
      <alignment horizontal="center" vertical="center"/>
    </xf>
    <xf numFmtId="0" fontId="9" fillId="0" borderId="0" xfId="3" applyFont="1" applyAlignment="1">
      <alignment horizontal="center" vertical="center"/>
    </xf>
    <xf numFmtId="0" fontId="13" fillId="0" borderId="25" xfId="3" applyFont="1" applyBorder="1" applyAlignment="1">
      <alignment horizontal="center" vertical="center"/>
    </xf>
    <xf numFmtId="0" fontId="13" fillId="0" borderId="26" xfId="3" applyFont="1" applyBorder="1" applyAlignment="1">
      <alignment horizontal="center" vertical="center"/>
    </xf>
    <xf numFmtId="0" fontId="13" fillId="0" borderId="27" xfId="3" applyFont="1" applyBorder="1" applyAlignment="1">
      <alignment horizontal="center" vertical="center"/>
    </xf>
    <xf numFmtId="0" fontId="13" fillId="0" borderId="32" xfId="3" applyFont="1" applyBorder="1" applyAlignment="1">
      <alignment horizontal="center" vertical="center"/>
    </xf>
    <xf numFmtId="0" fontId="13" fillId="0" borderId="33" xfId="3" applyFont="1" applyBorder="1" applyAlignment="1">
      <alignment horizontal="center" vertical="center"/>
    </xf>
    <xf numFmtId="0" fontId="13" fillId="0" borderId="34" xfId="3" applyFont="1" applyBorder="1" applyAlignment="1">
      <alignment horizontal="center" vertical="center"/>
    </xf>
    <xf numFmtId="0" fontId="13" fillId="0" borderId="28" xfId="3" applyFont="1" applyBorder="1" applyAlignment="1">
      <alignment horizontal="center" vertical="center"/>
    </xf>
  </cellXfs>
  <cellStyles count="35">
    <cellStyle name="Comma" xfId="1" builtinId="3"/>
    <cellStyle name="Comma 10" xfId="31" xr:uid="{4524371F-F1C0-45E3-AF8D-8E1E652B115A}"/>
    <cellStyle name="Comma 10 2" xfId="34" xr:uid="{517BCD26-586E-4A14-A362-CB45F309D947}"/>
    <cellStyle name="Comma 2" xfId="10" xr:uid="{7CB33C8E-69AC-4DE4-ABD4-385C703D633C}"/>
    <cellStyle name="Comma 2 2" xfId="20" xr:uid="{DD803F51-A82B-4E0E-8FB0-084F12093382}"/>
    <cellStyle name="Comma 2 2 2" xfId="33" xr:uid="{1A367B57-2240-46D5-AF2F-D36963F017FD}"/>
    <cellStyle name="Comma 2 3" xfId="16" xr:uid="{3F2AB437-E500-413D-8D04-41E5D4628249}"/>
    <cellStyle name="Comma 2 4" xfId="26" xr:uid="{A01D3C0F-0CDF-49A5-B216-7FC1762F4DF9}"/>
    <cellStyle name="Comma 2 5" xfId="8" xr:uid="{2C1F8223-1A05-46F8-99CB-064F47CD5C33}"/>
    <cellStyle name="Comma 3" xfId="14" xr:uid="{3AAA7EFF-8864-4A53-A545-FD084F79D8FE}"/>
    <cellStyle name="Comma 3 2" xfId="30" xr:uid="{A4DD3F49-48DE-4EE5-B147-1DE5F90310F4}"/>
    <cellStyle name="Comma 4" xfId="7" xr:uid="{0D2B823B-0EE9-49A4-AC88-0ABD7F1301B4}"/>
    <cellStyle name="Comma 5" xfId="25" xr:uid="{B0E154A8-ED93-4C2B-877D-6992DB0EBCB5}"/>
    <cellStyle name="Comma 6" xfId="15" xr:uid="{118F7989-D5E2-4F31-820A-80F5FC47678B}"/>
    <cellStyle name="Comma 8" xfId="21" xr:uid="{46080F73-D61F-4BE2-AC88-2B16A909C8D8}"/>
    <cellStyle name="Hyperlink" xfId="2" builtinId="8"/>
    <cellStyle name="Normal" xfId="0" builtinId="0"/>
    <cellStyle name="Normal 11" xfId="3" xr:uid="{F38B11D6-9C0E-43D9-A85D-C125E89D750C}"/>
    <cellStyle name="Normal 2" xfId="11" xr:uid="{1D235BF7-7F72-4DDF-BDF9-C4C87C51F053}"/>
    <cellStyle name="Normal 2 2" xfId="17" xr:uid="{AC4411E5-1A8F-44C9-B3B1-BDDE160E50D2}"/>
    <cellStyle name="Normal 2 2 2" xfId="5" xr:uid="{CAC23C29-4F1D-46D2-A333-9A3D7ECDF83E}"/>
    <cellStyle name="Normal 2 3" xfId="27" xr:uid="{978DD02A-E2D2-4DFA-A5CB-01A2D51A6773}"/>
    <cellStyle name="Normal 2_Appendix Tables-AR2010" xfId="4" xr:uid="{6CB3F754-110F-41B2-B201-9CBFE70B90FB}"/>
    <cellStyle name="Normal 3" xfId="28" xr:uid="{B76B2C4C-A955-4B00-8B0E-DB095D3316B4}"/>
    <cellStyle name="Normal 3 2" xfId="32" xr:uid="{55E59864-D179-4738-82CF-C9DE4628AC57}"/>
    <cellStyle name="Normal 3 3" xfId="29" xr:uid="{3AACEA02-C7D9-4FEC-8250-3479D68DCB0F}"/>
    <cellStyle name="Normal 4" xfId="13" xr:uid="{DB9E6EC3-2A18-4B35-B4F7-200DD753A9A1}"/>
    <cellStyle name="Normal_20" xfId="19" xr:uid="{AEEFFBC2-AF22-4F13-893E-0BE7939F2316}"/>
    <cellStyle name="Normal_23" xfId="24" xr:uid="{72846E96-2B9C-4F7C-9EF8-259B23B632CD}"/>
    <cellStyle name="Normal_Appendix Tables-AR2010" xfId="9" xr:uid="{96864DB2-8DD6-40D5-9202-EDFB4F535EF5}"/>
    <cellStyle name="Normal_Sheet2" xfId="18" xr:uid="{F1DC887F-073E-4492-8137-B1DDA024DF73}"/>
    <cellStyle name="Normal_table 2.3 FDI by sector" xfId="22" xr:uid="{6A91D4AE-796D-467F-865E-E2FE19808CB9}"/>
    <cellStyle name="Normal_Xl0000090" xfId="23" xr:uid="{C99337C8-6526-4E8F-9E0A-F12555936FC0}"/>
    <cellStyle name="Percent" xfId="12" builtinId="5"/>
    <cellStyle name="Percent 2 2" xfId="6" xr:uid="{8C3A9406-426A-4963-AFF3-4B12DA38DB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5.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externalLink" Target="externalLinks/externalLink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6.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tdserver\Na\Dammika\N.A%20Data\GDP%20data%20ar2004.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atastore-a\erd$\ERD_TRADE\Annual%20Reports\Annual%20Economic%20Review%202023\Appendix%20Web%20Uploaad\Final%20responces%20from%20depts\RS\updated%2022042024\12%20Trends%20in%20Principal%20Agricultural%20Crops.xlsx" TargetMode="External"/><Relationship Id="rId1" Type="http://schemas.openxmlformats.org/officeDocument/2006/relationships/externalLinkPath" Target="file:///\\datastore-a\erd$\ERD_TRADE\Annual%20Reports\Annual%20Economic%20Review%202023\Appendix%20Web%20Uploaad\Final%20responces%20from%20depts\RS\updated%2022042024\12%20Trends%20in%20Principal%20Agricultural%20Crops.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datastore-a\erd$\ERD_TRADE\Annual%20Reports\Annual%20Economic%20Review%202023\Appendix%20Web%20Uploaad\Final%20responces%20from%20depts\RS\updated%2022042024\13%20Production%20of%20Tea,%20Rubber,%20%20Coconut%20and%20Other%20Export%20Agriculture%20Crops.xlsx" TargetMode="External"/><Relationship Id="rId1" Type="http://schemas.openxmlformats.org/officeDocument/2006/relationships/externalLinkPath" Target="file:///\\datastore-a\erd$\ERD_TRADE\Annual%20Reports\Annual%20Economic%20Review%202023\Appendix%20Web%20Uploaad\Final%20responces%20from%20depts\RS\updated%2022042024\13%20Production%20of%20Tea,%20Rubber,%20%20Coconut%20and%20Other%20Export%20Agriculture%20Crops.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datastore-a\erd$\ERD_TRADE\Annual%20Reports\Annual%20Economic%20Review%202023\Appendix%20Web%20Uploaad\Final%20responces%20from%20depts\RS\updated%2022042024\14%20Annual%20Rainfall%20and%20Rainy%20Days.xlsx" TargetMode="External"/><Relationship Id="rId1" Type="http://schemas.openxmlformats.org/officeDocument/2006/relationships/externalLinkPath" Target="file:///\\datastore-a\erd$\ERD_TRADE\Annual%20Reports\Annual%20Economic%20Review%202023\Appendix%20Web%20Uploaad\Final%20responces%20from%20depts\RS\updated%2022042024\14%20Annual%20Rainfall%20and%20Rainy%20Days.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datastore-a\erd$\ERD_TRADE\Annual%20Reports\Annual%20Economic%20Review%202023\Appendix%20Web%20Uploaad\Final%20responces%20from%20depts\RS\updated%2022042024\17%20Performance%20of%20Other%20Field%20Crops.xlsx" TargetMode="External"/><Relationship Id="rId1" Type="http://schemas.openxmlformats.org/officeDocument/2006/relationships/externalLinkPath" Target="file:///\\datastore-a\erd$\ERD_TRADE\Annual%20Reports\Annual%20Economic%20Review%202023\Appendix%20Web%20Uploaad\Final%20responces%20from%20depts\RS\updated%2022042024\17%20Performance%20of%20Other%20Field%20Crops.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datastore-a\erd$\ERD_TRADE\Annual%20Reports\Annual%20Economic%20Review%202023\Appendix%20Web%20Uploaad\Final%20responces%20from%20depts\RS\updated%2022042024\19%20Sugar%20Sector%20Statistics.xlsx" TargetMode="External"/><Relationship Id="rId1" Type="http://schemas.openxmlformats.org/officeDocument/2006/relationships/externalLinkPath" Target="file:///\\datastore-a\erd$\ERD_TRADE\Annual%20Reports\Annual%20Economic%20Review%202023\Appendix%20Web%20Uploaad\Final%20responces%20from%20depts\RS\updated%2022042024\19%20Sugar%20Sector%20Statistic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rd-archive\DIV-Industry\Industry%20Division%20-%202012\Industry-Annual%20Report%20work\Appendix%20Tables\Appendix%20tables-Industry%20(for%20AR%2020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_Annual"/>
      <sheetName val="Annual"/>
      <sheetName val="R_Indicators"/>
      <sheetName val="R_All Qtrs"/>
      <sheetName val="R_Q 1"/>
      <sheetName val="R_Q 2"/>
      <sheetName val="R_Q 3"/>
      <sheetName val="R_Q 4"/>
      <sheetName val="R_QtrTrends"/>
      <sheetName val="R_1st Half"/>
      <sheetName val="R_Q 1+Q 2+Q 3"/>
      <sheetName val="R_2nd Half"/>
      <sheetName val="Indicators"/>
      <sheetName val="All Qtrs"/>
      <sheetName val="Q 1"/>
      <sheetName val="Q 2"/>
      <sheetName val="Q 3"/>
      <sheetName val="Q 4"/>
      <sheetName val="QtrTrends"/>
      <sheetName val="1st Half"/>
      <sheetName val="Q 1+Q 2+Q 3"/>
      <sheetName val="2nd Half"/>
      <sheetName val="Deflator"/>
      <sheetName val="BOP "/>
      <sheetName val=" FISCAL "/>
      <sheetName val="P C Exp."/>
      <sheetName val="T.T effect"/>
      <sheetName val="Exp.Tabls"/>
      <sheetName val="Agg.Demand"/>
      <sheetName val="Appendix"/>
      <sheetName val="Key Econ"/>
      <sheetName val="Text tab."/>
      <sheetName val="Charts"/>
      <sheetName val="Indus&amp;Trad"/>
      <sheetName val="CCPI"/>
      <sheetName val="SLCPI"/>
      <sheetName val="CDCPI"/>
      <sheetName val="IMF"/>
      <sheetName val="IMF-2004"/>
    </sheetNames>
    <sheetDataSet>
      <sheetData sheetId="0">
        <row r="3">
          <cell r="L3" t="str">
            <v>(Rs.Mn)</v>
          </cell>
        </row>
        <row r="4">
          <cell r="A4" t="str">
            <v xml:space="preserve">                        SECTOR</v>
          </cell>
          <cell r="B4">
            <v>1996</v>
          </cell>
          <cell r="C4">
            <v>1997</v>
          </cell>
          <cell r="D4">
            <v>1998</v>
          </cell>
          <cell r="E4">
            <v>1999</v>
          </cell>
          <cell r="F4">
            <v>2000</v>
          </cell>
          <cell r="G4">
            <v>2001</v>
          </cell>
          <cell r="H4">
            <v>2002</v>
          </cell>
          <cell r="I4" t="str">
            <v>2003(a)</v>
          </cell>
          <cell r="J4" t="str">
            <v>2004(b)</v>
          </cell>
          <cell r="K4" t="str">
            <v>2005(b)</v>
          </cell>
          <cell r="L4" t="str">
            <v>2005(c )</v>
          </cell>
        </row>
        <row r="5">
          <cell r="M5" t="str">
            <v>97/96</v>
          </cell>
          <cell r="N5" t="str">
            <v>98/97</v>
          </cell>
        </row>
        <row r="7">
          <cell r="A7" t="str">
            <v>Agriculture</v>
          </cell>
          <cell r="B7">
            <v>156108</v>
          </cell>
          <cell r="C7">
            <v>160753</v>
          </cell>
          <cell r="D7">
            <v>164804</v>
          </cell>
          <cell r="E7">
            <v>172238</v>
          </cell>
          <cell r="F7">
            <v>175317</v>
          </cell>
          <cell r="G7">
            <v>169376.83280000003</v>
          </cell>
          <cell r="H7">
            <v>173622.97322554002</v>
          </cell>
          <cell r="I7">
            <v>176449.56158525005</v>
          </cell>
          <cell r="J7">
            <v>175182.35209445556</v>
          </cell>
          <cell r="K7">
            <v>180285.3989639701</v>
          </cell>
          <cell r="L7">
            <v>172851.76507321946</v>
          </cell>
          <cell r="M7">
            <v>2.9755041381607672</v>
          </cell>
          <cell r="N7">
            <v>2.520015178565882</v>
          </cell>
        </row>
        <row r="8">
          <cell r="A8" t="str">
            <v>1.  Agriculture, forestry &amp; fishing</v>
          </cell>
          <cell r="B8">
            <v>156108</v>
          </cell>
          <cell r="C8">
            <v>160753</v>
          </cell>
          <cell r="D8">
            <v>164804</v>
          </cell>
          <cell r="E8">
            <v>172238</v>
          </cell>
          <cell r="F8">
            <v>175317</v>
          </cell>
          <cell r="G8">
            <v>169376.83280000003</v>
          </cell>
          <cell r="H8">
            <v>173622.97322554002</v>
          </cell>
          <cell r="I8">
            <v>176449.56158525005</v>
          </cell>
          <cell r="J8">
            <v>175182.35209445556</v>
          </cell>
          <cell r="K8">
            <v>180285.3989639701</v>
          </cell>
          <cell r="L8">
            <v>172851.76507321946</v>
          </cell>
          <cell r="M8">
            <v>2.9755041381607672</v>
          </cell>
          <cell r="N8">
            <v>2.520015178565882</v>
          </cell>
        </row>
        <row r="9">
          <cell r="A9" t="str">
            <v xml:space="preserve">          1.1  Agriculture</v>
          </cell>
          <cell r="B9">
            <v>122594</v>
          </cell>
          <cell r="C9">
            <v>126107</v>
          </cell>
          <cell r="D9">
            <v>128337</v>
          </cell>
          <cell r="E9">
            <v>133952</v>
          </cell>
          <cell r="F9">
            <v>136212</v>
          </cell>
          <cell r="G9">
            <v>130406.75560000002</v>
          </cell>
          <cell r="H9">
            <v>132902.65934666002</v>
          </cell>
          <cell r="I9">
            <v>137150.13506524113</v>
          </cell>
          <cell r="J9">
            <v>135296.71272425613</v>
          </cell>
          <cell r="K9">
            <v>139374.25571258337</v>
          </cell>
          <cell r="L9">
            <v>138318.77244776528</v>
          </cell>
          <cell r="M9">
            <v>2.8655562262427159</v>
          </cell>
          <cell r="N9">
            <v>1.7683395846384453</v>
          </cell>
        </row>
        <row r="10">
          <cell r="A10" t="str">
            <v xml:space="preserve">                             Tea</v>
          </cell>
          <cell r="B10">
            <v>10332</v>
          </cell>
          <cell r="C10">
            <v>11069</v>
          </cell>
          <cell r="D10">
            <v>11195</v>
          </cell>
          <cell r="E10">
            <v>11341</v>
          </cell>
          <cell r="F10">
            <v>12226</v>
          </cell>
          <cell r="G10">
            <v>11802.9804</v>
          </cell>
          <cell r="H10">
            <v>12403.75210236</v>
          </cell>
          <cell r="I10">
            <v>12133.497888553051</v>
          </cell>
          <cell r="J10">
            <v>12324.868084432868</v>
          </cell>
          <cell r="K10">
            <v>12448.116765277196</v>
          </cell>
          <cell r="L10">
            <v>12571.365446121526</v>
          </cell>
          <cell r="M10">
            <v>7.1331784746418991</v>
          </cell>
          <cell r="N10">
            <v>1.1383142108591482</v>
          </cell>
        </row>
        <row r="11">
          <cell r="A11" t="str">
            <v xml:space="preserve">                             Rubber</v>
          </cell>
          <cell r="B11">
            <v>4011</v>
          </cell>
          <cell r="C11">
            <v>3795</v>
          </cell>
          <cell r="D11">
            <v>3452</v>
          </cell>
          <cell r="E11">
            <v>3487</v>
          </cell>
          <cell r="F11">
            <v>3149</v>
          </cell>
          <cell r="G11">
            <v>3102.0798999999997</v>
          </cell>
          <cell r="H11">
            <v>3255.6328550500002</v>
          </cell>
          <cell r="I11">
            <v>3264.4672814768251</v>
          </cell>
          <cell r="J11">
            <v>3370.9662847025461</v>
          </cell>
          <cell r="K11">
            <v>3610.3048909164268</v>
          </cell>
          <cell r="L11">
            <v>3556.369430361186</v>
          </cell>
          <cell r="M11">
            <v>-5.385190725504863</v>
          </cell>
          <cell r="N11">
            <v>-9.0382081686429476</v>
          </cell>
        </row>
        <row r="12">
          <cell r="A12" t="str">
            <v xml:space="preserve">                             Coconut</v>
          </cell>
          <cell r="B12">
            <v>12838</v>
          </cell>
          <cell r="C12">
            <v>13258</v>
          </cell>
          <cell r="D12">
            <v>12829</v>
          </cell>
          <cell r="E12">
            <v>13996</v>
          </cell>
          <cell r="F12">
            <v>15116</v>
          </cell>
          <cell r="G12">
            <v>13073.8284</v>
          </cell>
          <cell r="H12">
            <v>11293.172971920001</v>
          </cell>
          <cell r="I12">
            <v>12196.66085666827</v>
          </cell>
          <cell r="J12">
            <v>11998.441950097791</v>
          </cell>
          <cell r="K12">
            <v>11518.504272093878</v>
          </cell>
          <cell r="L12">
            <v>12010.440392047887</v>
          </cell>
          <cell r="M12">
            <v>3.2715376226826631</v>
          </cell>
          <cell r="N12">
            <v>-3.235782169256296</v>
          </cell>
        </row>
        <row r="13">
          <cell r="A13" t="str">
            <v xml:space="preserve">                             Paddy</v>
          </cell>
          <cell r="B13">
            <v>19892</v>
          </cell>
          <cell r="C13">
            <v>22122</v>
          </cell>
          <cell r="D13">
            <v>26165</v>
          </cell>
          <cell r="E13">
            <v>27892</v>
          </cell>
          <cell r="F13">
            <v>27808</v>
          </cell>
          <cell r="G13">
            <v>26222.944</v>
          </cell>
          <cell r="H13">
            <v>27553.225669120002</v>
          </cell>
          <cell r="I13">
            <v>29633.217385072559</v>
          </cell>
          <cell r="J13">
            <v>25152.169477602522</v>
          </cell>
          <cell r="K13">
            <v>28522.560187601255</v>
          </cell>
          <cell r="L13">
            <v>26988.277849467504</v>
          </cell>
          <cell r="M13">
            <v>11.210536899255974</v>
          </cell>
          <cell r="N13">
            <v>18.275924419130284</v>
          </cell>
        </row>
        <row r="14">
          <cell r="A14" t="str">
            <v xml:space="preserve">                            Other</v>
          </cell>
          <cell r="B14">
            <v>75521</v>
          </cell>
          <cell r="C14">
            <v>75863</v>
          </cell>
          <cell r="D14">
            <v>74696</v>
          </cell>
          <cell r="E14">
            <v>77236</v>
          </cell>
          <cell r="F14">
            <v>77913</v>
          </cell>
          <cell r="G14">
            <v>76204.92290000002</v>
          </cell>
          <cell r="H14">
            <v>78396.875748210005</v>
          </cell>
          <cell r="I14">
            <v>79922.291653470427</v>
          </cell>
          <cell r="J14">
            <v>82450.266927420394</v>
          </cell>
          <cell r="K14">
            <v>83274.769596694605</v>
          </cell>
          <cell r="L14">
            <v>83192.319329767168</v>
          </cell>
          <cell r="M14">
            <v>0.45285417301148545</v>
          </cell>
          <cell r="N14">
            <v>-1.5382993026903713</v>
          </cell>
        </row>
        <row r="15">
          <cell r="A15" t="str">
            <v xml:space="preserve">                                          Vegetables</v>
          </cell>
          <cell r="B15">
            <v>31189</v>
          </cell>
          <cell r="C15">
            <v>31676</v>
          </cell>
          <cell r="D15">
            <v>33126</v>
          </cell>
          <cell r="E15">
            <v>35235</v>
          </cell>
          <cell r="F15">
            <v>36426</v>
          </cell>
          <cell r="G15">
            <v>35165.660400000001</v>
          </cell>
          <cell r="H15">
            <v>34155.464364449996</v>
          </cell>
          <cell r="I15">
            <v>35912.97000678398</v>
          </cell>
          <cell r="J15">
            <v>37430.178109901019</v>
          </cell>
          <cell r="M15">
            <v>1.5614479463913478</v>
          </cell>
          <cell r="N15">
            <v>4.5775981815885824</v>
          </cell>
        </row>
        <row r="16">
          <cell r="A16" t="str">
            <v xml:space="preserve">                                          Subsidiary food crops</v>
          </cell>
          <cell r="B16">
            <v>19712</v>
          </cell>
          <cell r="C16">
            <v>18501</v>
          </cell>
          <cell r="D16">
            <v>15577</v>
          </cell>
          <cell r="E16">
            <v>15781</v>
          </cell>
          <cell r="F16">
            <v>16032</v>
          </cell>
          <cell r="G16">
            <v>15312.163199999999</v>
          </cell>
          <cell r="H16">
            <v>17125.782354809999</v>
          </cell>
          <cell r="I16">
            <v>16247.881501705386</v>
          </cell>
          <cell r="J16">
            <v>16900.517849650045</v>
          </cell>
          <cell r="M16">
            <v>-6.1434659090909065</v>
          </cell>
          <cell r="N16">
            <v>-15.804551105345654</v>
          </cell>
        </row>
        <row r="17">
          <cell r="A17" t="str">
            <v xml:space="preserve">                                          Minor export crops</v>
          </cell>
          <cell r="B17">
            <v>7137</v>
          </cell>
          <cell r="C17">
            <v>7874</v>
          </cell>
          <cell r="D17">
            <v>7825</v>
          </cell>
          <cell r="E17">
            <v>7666</v>
          </cell>
          <cell r="F17">
            <v>6960</v>
          </cell>
          <cell r="G17">
            <v>6297.4080000000013</v>
          </cell>
          <cell r="H17">
            <v>7116.0710399999998</v>
          </cell>
          <cell r="I17">
            <v>7522.4229405839988</v>
          </cell>
          <cell r="J17">
            <v>6601.8490095571788</v>
          </cell>
          <cell r="M17">
            <v>10.326467703516883</v>
          </cell>
          <cell r="N17">
            <v>-0.62230124460248559</v>
          </cell>
        </row>
        <row r="18">
          <cell r="A18" t="str">
            <v xml:space="preserve">                                         Sugarcane</v>
          </cell>
          <cell r="B18">
            <v>1260</v>
          </cell>
          <cell r="C18">
            <v>1203</v>
          </cell>
          <cell r="D18">
            <v>1202</v>
          </cell>
          <cell r="E18">
            <v>1281</v>
          </cell>
          <cell r="F18">
            <v>1345</v>
          </cell>
          <cell r="G18">
            <v>1047.7578000000001</v>
          </cell>
          <cell r="H18">
            <v>1058.2353780000001</v>
          </cell>
          <cell r="I18">
            <v>1217.2305070365601</v>
          </cell>
          <cell r="J18">
            <v>1201.4065104450847</v>
          </cell>
          <cell r="M18">
            <v>-4.5238095238095184</v>
          </cell>
          <cell r="N18">
            <v>-8.3125519534499315E-2</v>
          </cell>
        </row>
        <row r="19">
          <cell r="A19" t="str">
            <v xml:space="preserve">                                         Tobacco</v>
          </cell>
          <cell r="B19">
            <v>1496</v>
          </cell>
          <cell r="C19">
            <v>1553</v>
          </cell>
          <cell r="D19">
            <v>1569</v>
          </cell>
          <cell r="E19">
            <v>1484</v>
          </cell>
          <cell r="F19">
            <v>1325</v>
          </cell>
          <cell r="G19">
            <v>1297.0425</v>
          </cell>
          <cell r="H19">
            <v>1486.5404092499998</v>
          </cell>
          <cell r="I19">
            <v>1290.0311659553279</v>
          </cell>
          <cell r="J19">
            <v>1080.8387882509742</v>
          </cell>
          <cell r="M19">
            <v>3.8101604278074852</v>
          </cell>
          <cell r="N19">
            <v>1.0302640051513157</v>
          </cell>
        </row>
        <row r="20">
          <cell r="A20" t="str">
            <v xml:space="preserve">                                         Animal husbandry</v>
          </cell>
          <cell r="B20">
            <v>6065</v>
          </cell>
          <cell r="C20">
            <v>6293</v>
          </cell>
          <cell r="D20">
            <v>6560</v>
          </cell>
          <cell r="E20">
            <v>6597</v>
          </cell>
          <cell r="F20">
            <v>6630</v>
          </cell>
          <cell r="G20">
            <v>7376.8099999999995</v>
          </cell>
          <cell r="H20">
            <v>7303.0418999999993</v>
          </cell>
          <cell r="I20">
            <v>7437.57446043648</v>
          </cell>
          <cell r="J20">
            <v>7974.9284035033161</v>
          </cell>
          <cell r="M20">
            <v>3.75927452596867</v>
          </cell>
          <cell r="N20">
            <v>4.2428094708406139</v>
          </cell>
        </row>
        <row r="21">
          <cell r="A21" t="str">
            <v xml:space="preserve">                                        Other</v>
          </cell>
          <cell r="B21">
            <v>8662</v>
          </cell>
          <cell r="C21">
            <v>8763</v>
          </cell>
          <cell r="D21">
            <v>8837</v>
          </cell>
          <cell r="E21">
            <v>9192</v>
          </cell>
          <cell r="F21">
            <v>9195</v>
          </cell>
          <cell r="G21">
            <v>9708.0810000000001</v>
          </cell>
          <cell r="H21">
            <v>10151.740301700002</v>
          </cell>
          <cell r="I21">
            <v>10294.181070968702</v>
          </cell>
          <cell r="J21">
            <v>11260.548256112766</v>
          </cell>
          <cell r="M21">
            <v>1.1660124682521422</v>
          </cell>
          <cell r="N21">
            <v>0.84445965993380501</v>
          </cell>
        </row>
        <row r="22">
          <cell r="A22" t="str">
            <v xml:space="preserve">        1.2  Forestry</v>
          </cell>
          <cell r="B22">
            <v>14751</v>
          </cell>
          <cell r="C22">
            <v>14942</v>
          </cell>
          <cell r="D22">
            <v>15122</v>
          </cell>
          <cell r="E22">
            <v>15319</v>
          </cell>
          <cell r="F22">
            <v>15564</v>
          </cell>
          <cell r="G22">
            <v>16342.468000000001</v>
          </cell>
          <cell r="H22">
            <v>16657.580892400001</v>
          </cell>
          <cell r="I22">
            <v>16887.06572847944</v>
          </cell>
          <cell r="J22">
            <v>17106.529991868851</v>
          </cell>
          <cell r="K22">
            <v>17448.66059170623</v>
          </cell>
          <cell r="L22">
            <v>17448.66059170623</v>
          </cell>
          <cell r="M22">
            <v>1.2948274693241224</v>
          </cell>
          <cell r="N22">
            <v>1.2046580109757787</v>
          </cell>
        </row>
        <row r="23">
          <cell r="A23" t="str">
            <v xml:space="preserve">        1.3  Fishing</v>
          </cell>
          <cell r="B23">
            <v>18763</v>
          </cell>
          <cell r="C23">
            <v>19704</v>
          </cell>
          <cell r="D23">
            <v>21345</v>
          </cell>
          <cell r="E23">
            <v>22967</v>
          </cell>
          <cell r="F23">
            <v>23541</v>
          </cell>
          <cell r="G23">
            <v>22627.609200000003</v>
          </cell>
          <cell r="H23">
            <v>24062.732986479998</v>
          </cell>
          <cell r="I23">
            <v>22412.360791529463</v>
          </cell>
          <cell r="J23">
            <v>22779.109378330599</v>
          </cell>
          <cell r="K23">
            <v>23462.482659680518</v>
          </cell>
          <cell r="L23">
            <v>17084.332033747949</v>
          </cell>
          <cell r="M23">
            <v>5.015189468635084</v>
          </cell>
          <cell r="N23">
            <v>8.3282582216808834</v>
          </cell>
        </row>
        <row r="24">
          <cell r="A24" t="str">
            <v>Industry</v>
          </cell>
          <cell r="B24">
            <v>184054</v>
          </cell>
          <cell r="C24">
            <v>198149</v>
          </cell>
          <cell r="D24">
            <v>209761</v>
          </cell>
          <cell r="E24">
            <v>219769</v>
          </cell>
          <cell r="F24">
            <v>236347</v>
          </cell>
          <cell r="G24">
            <v>231350.33677970961</v>
          </cell>
          <cell r="H24">
            <v>233562.36584964575</v>
          </cell>
          <cell r="I24">
            <v>246416.54835371781</v>
          </cell>
          <cell r="J24">
            <v>259256.04649053051</v>
          </cell>
          <cell r="K24">
            <v>273235.20584219787</v>
          </cell>
          <cell r="L24">
            <v>275288.40462300967</v>
          </cell>
          <cell r="M24">
            <v>7.6580786073652263</v>
          </cell>
          <cell r="N24">
            <v>5.8602364887029523</v>
          </cell>
        </row>
        <row r="25">
          <cell r="A25" t="str">
            <v>2.  Mining &amp; quarrying</v>
          </cell>
          <cell r="B25">
            <v>13926</v>
          </cell>
          <cell r="C25">
            <v>14460</v>
          </cell>
          <cell r="D25">
            <v>13677</v>
          </cell>
          <cell r="E25">
            <v>14238</v>
          </cell>
          <cell r="F25">
            <v>14921</v>
          </cell>
          <cell r="G25">
            <v>15018.856125455764</v>
          </cell>
          <cell r="H25">
            <v>14858.015653761893</v>
          </cell>
          <cell r="I25">
            <v>15699.374087039936</v>
          </cell>
          <cell r="J25">
            <v>16946.256298066895</v>
          </cell>
          <cell r="K25">
            <v>18116.747210378202</v>
          </cell>
          <cell r="L25">
            <v>18548.902923957638</v>
          </cell>
          <cell r="M25">
            <v>3.8345540715208903</v>
          </cell>
          <cell r="N25">
            <v>-5.4149377593361026</v>
          </cell>
        </row>
        <row r="26">
          <cell r="A26" t="str">
            <v xml:space="preserve">       2.1  Mining</v>
          </cell>
          <cell r="B26">
            <v>5239</v>
          </cell>
          <cell r="C26">
            <v>5316</v>
          </cell>
          <cell r="D26">
            <v>3863</v>
          </cell>
          <cell r="E26">
            <v>3925</v>
          </cell>
          <cell r="F26">
            <v>4113</v>
          </cell>
          <cell r="G26">
            <v>3943.6697778581001</v>
          </cell>
          <cell r="H26">
            <v>3872.5137876402041</v>
          </cell>
          <cell r="I26">
            <v>4114.0638190280042</v>
          </cell>
          <cell r="J26">
            <v>4598.9501957973744</v>
          </cell>
          <cell r="K26">
            <v>4966.8662114611643</v>
          </cell>
          <cell r="L26">
            <v>4966.8662114611643</v>
          </cell>
          <cell r="M26">
            <v>1.4697461347585428</v>
          </cell>
          <cell r="N26">
            <v>-27.332580887885626</v>
          </cell>
        </row>
        <row r="27">
          <cell r="A27" t="str">
            <v xml:space="preserve">       2.2  Quarrying</v>
          </cell>
          <cell r="B27">
            <v>8687</v>
          </cell>
          <cell r="C27">
            <v>9144</v>
          </cell>
          <cell r="D27">
            <v>9814</v>
          </cell>
          <cell r="E27">
            <v>10313</v>
          </cell>
          <cell r="F27">
            <v>10808</v>
          </cell>
          <cell r="G27">
            <v>11075.186347597664</v>
          </cell>
          <cell r="H27">
            <v>10985.501866121689</v>
          </cell>
          <cell r="I27">
            <v>11585.310268011932</v>
          </cell>
          <cell r="J27">
            <v>12347.30610226952</v>
          </cell>
          <cell r="K27">
            <v>13149.880998917037</v>
          </cell>
          <cell r="L27">
            <v>13582.036712496472</v>
          </cell>
          <cell r="M27">
            <v>5.2607344307586068</v>
          </cell>
          <cell r="N27">
            <v>7.3272090988626415</v>
          </cell>
        </row>
        <row r="28">
          <cell r="A28" t="str">
            <v>3.  Manufacturing</v>
          </cell>
          <cell r="B28">
            <v>112724</v>
          </cell>
          <cell r="C28">
            <v>122929</v>
          </cell>
          <cell r="D28">
            <v>130702</v>
          </cell>
          <cell r="E28">
            <v>136498</v>
          </cell>
          <cell r="F28">
            <v>149115</v>
          </cell>
          <cell r="G28">
            <v>142909.06902320709</v>
          </cell>
          <cell r="H28">
            <v>145864.2491964573</v>
          </cell>
          <cell r="I28">
            <v>151950.81213110249</v>
          </cell>
          <cell r="J28">
            <v>159695.82717449224</v>
          </cell>
          <cell r="K28">
            <v>167615.42587547356</v>
          </cell>
          <cell r="L28">
            <v>166885.77626661118</v>
          </cell>
          <cell r="M28">
            <v>9.0530854121571238</v>
          </cell>
          <cell r="N28">
            <v>6.3231621505096536</v>
          </cell>
        </row>
        <row r="29">
          <cell r="A29" t="str">
            <v xml:space="preserve">      3.1     Processing    of  tea,     rubber    &amp;         coconut  kernel   products</v>
          </cell>
          <cell r="B29">
            <v>16203</v>
          </cell>
          <cell r="C29">
            <v>16771</v>
          </cell>
          <cell r="D29">
            <v>16575</v>
          </cell>
          <cell r="E29">
            <v>17204</v>
          </cell>
          <cell r="F29">
            <v>17928</v>
          </cell>
          <cell r="G29">
            <v>16735.548023207106</v>
          </cell>
          <cell r="H29">
            <v>16578.983291457327</v>
          </cell>
          <cell r="I29">
            <v>16555.345586272513</v>
          </cell>
          <cell r="J29">
            <v>16759.425633930619</v>
          </cell>
          <cell r="K29">
            <v>17161.651849144953</v>
          </cell>
          <cell r="L29">
            <v>16729.346029995813</v>
          </cell>
          <cell r="M29">
            <v>3.5055236684564672</v>
          </cell>
          <cell r="N29">
            <v>-1.1686840379226071</v>
          </cell>
        </row>
        <row r="30">
          <cell r="A30" t="str">
            <v xml:space="preserve">       3.2  Factory industry</v>
          </cell>
          <cell r="B30">
            <v>87771</v>
          </cell>
          <cell r="C30">
            <v>96795</v>
          </cell>
          <cell r="D30">
            <v>104151</v>
          </cell>
          <cell r="E30">
            <v>108839</v>
          </cell>
          <cell r="F30">
            <v>120157</v>
          </cell>
          <cell r="G30">
            <v>115525.24099999999</v>
          </cell>
          <cell r="H30">
            <v>118413.37202499999</v>
          </cell>
          <cell r="I30">
            <v>123860.38713814999</v>
          </cell>
          <cell r="J30">
            <v>131465.4149084324</v>
          </cell>
          <cell r="K30">
            <v>138696.01272839616</v>
          </cell>
          <cell r="L30">
            <v>138433.08189857932</v>
          </cell>
          <cell r="M30">
            <v>10.281300201661136</v>
          </cell>
          <cell r="N30">
            <v>7.5995660932899334</v>
          </cell>
        </row>
        <row r="31">
          <cell r="A31" t="str">
            <v xml:space="preserve">       3.3  Small industry</v>
          </cell>
          <cell r="B31">
            <v>8750</v>
          </cell>
          <cell r="C31">
            <v>9363</v>
          </cell>
          <cell r="D31">
            <v>9976</v>
          </cell>
          <cell r="E31">
            <v>10455</v>
          </cell>
          <cell r="F31">
            <v>11030</v>
          </cell>
          <cell r="G31">
            <v>10648.279999999999</v>
          </cell>
          <cell r="H31">
            <v>10871.893879999998</v>
          </cell>
          <cell r="I31">
            <v>11535.079406679997</v>
          </cell>
          <cell r="J31">
            <v>11470.986632129207</v>
          </cell>
          <cell r="K31">
            <v>11757.761297932435</v>
          </cell>
          <cell r="L31">
            <v>11723.348338036049</v>
          </cell>
          <cell r="M31">
            <v>7.0057142857142818</v>
          </cell>
          <cell r="N31">
            <v>6.5470468866816178</v>
          </cell>
        </row>
        <row r="32">
          <cell r="A32" t="str">
            <v>4.  Construction</v>
          </cell>
          <cell r="B32">
            <v>48234</v>
          </cell>
          <cell r="C32">
            <v>50842</v>
          </cell>
          <cell r="D32">
            <v>54461</v>
          </cell>
          <cell r="E32">
            <v>57075</v>
          </cell>
          <cell r="F32">
            <v>59815</v>
          </cell>
          <cell r="G32">
            <v>61292.015200000002</v>
          </cell>
          <cell r="H32">
            <v>60795.953106000001</v>
          </cell>
          <cell r="I32">
            <v>64115.412145587601</v>
          </cell>
          <cell r="J32">
            <v>68332.44870623466</v>
          </cell>
          <cell r="K32">
            <v>72774.057872139907</v>
          </cell>
          <cell r="L32">
            <v>75165.693576858132</v>
          </cell>
          <cell r="M32">
            <v>5.4069743334577369</v>
          </cell>
          <cell r="N32">
            <v>7.11813067935958</v>
          </cell>
        </row>
        <row r="33">
          <cell r="A33" t="str">
            <v>5.  Electricity,gas,water and Sanitary Services</v>
          </cell>
          <cell r="B33">
            <v>9170</v>
          </cell>
          <cell r="C33">
            <v>9918</v>
          </cell>
          <cell r="D33">
            <v>10921</v>
          </cell>
          <cell r="E33">
            <v>11958</v>
          </cell>
          <cell r="F33">
            <v>12496</v>
          </cell>
          <cell r="G33">
            <v>12130.396431046767</v>
          </cell>
          <cell r="H33">
            <v>12044.147893426547</v>
          </cell>
          <cell r="I33">
            <v>14650.949989987805</v>
          </cell>
          <cell r="J33">
            <v>14281.51431173671</v>
          </cell>
          <cell r="K33">
            <v>14728.974884206178</v>
          </cell>
          <cell r="L33">
            <v>14688.031855582703</v>
          </cell>
          <cell r="M33">
            <v>8.1570338058887693</v>
          </cell>
          <cell r="N33">
            <v>10.112925993143772</v>
          </cell>
        </row>
        <row r="34">
          <cell r="A34" t="str">
            <v xml:space="preserve">       5.1  Electricity</v>
          </cell>
          <cell r="B34">
            <v>7973</v>
          </cell>
          <cell r="C34">
            <v>8648</v>
          </cell>
          <cell r="D34">
            <v>9498</v>
          </cell>
          <cell r="E34">
            <v>10340</v>
          </cell>
          <cell r="F34">
            <v>10805</v>
          </cell>
          <cell r="G34">
            <v>10403.278999999999</v>
          </cell>
          <cell r="H34">
            <v>10251.4</v>
          </cell>
          <cell r="I34">
            <v>12834</v>
          </cell>
          <cell r="J34">
            <v>12380</v>
          </cell>
          <cell r="K34">
            <v>12751.4</v>
          </cell>
          <cell r="L34">
            <v>12714.259999999998</v>
          </cell>
          <cell r="M34">
            <v>8.4660729963627279</v>
          </cell>
          <cell r="N34">
            <v>9.8288621646623433</v>
          </cell>
        </row>
        <row r="35">
          <cell r="A35" t="str">
            <v xml:space="preserve">       5.2  Water and gas</v>
          </cell>
          <cell r="B35">
            <v>1197</v>
          </cell>
          <cell r="C35">
            <v>1270</v>
          </cell>
          <cell r="D35">
            <v>1423</v>
          </cell>
          <cell r="E35">
            <v>1618</v>
          </cell>
          <cell r="F35">
            <v>1691</v>
          </cell>
          <cell r="G35">
            <v>1727.1174310467691</v>
          </cell>
          <cell r="H35">
            <v>1792.7478934265464</v>
          </cell>
          <cell r="I35">
            <v>1816.9499899878049</v>
          </cell>
          <cell r="J35">
            <v>1901.5143117367093</v>
          </cell>
          <cell r="K35">
            <v>1977.5748842061778</v>
          </cell>
          <cell r="L35">
            <v>1973.7718555827043</v>
          </cell>
          <cell r="M35">
            <v>6.0985797827903143</v>
          </cell>
          <cell r="N35">
            <v>12.047244094488185</v>
          </cell>
        </row>
        <row r="36">
          <cell r="A36" t="str">
            <v>Services</v>
          </cell>
          <cell r="B36">
            <v>355772</v>
          </cell>
          <cell r="C36">
            <v>380861</v>
          </cell>
          <cell r="D36">
            <v>400231</v>
          </cell>
          <cell r="E36">
            <v>416333</v>
          </cell>
          <cell r="F36">
            <v>445371</v>
          </cell>
          <cell r="G36">
            <v>443067.32714357489</v>
          </cell>
          <cell r="H36">
            <v>470062.82153840724</v>
          </cell>
          <cell r="I36">
            <v>507191.23996037757</v>
          </cell>
          <cell r="J36">
            <v>545486.29175361502</v>
          </cell>
          <cell r="K36">
            <v>584687.93015227269</v>
          </cell>
          <cell r="L36">
            <v>582708.80177642743</v>
          </cell>
          <cell r="M36">
            <v>7.0519883520906657</v>
          </cell>
          <cell r="N36">
            <v>5.0858449670614814</v>
          </cell>
        </row>
        <row r="37">
          <cell r="A37" t="str">
            <v>6.  Transport, storage and communication</v>
          </cell>
          <cell r="B37">
            <v>73785</v>
          </cell>
          <cell r="C37">
            <v>80268</v>
          </cell>
          <cell r="D37">
            <v>86442</v>
          </cell>
          <cell r="E37">
            <v>93444</v>
          </cell>
          <cell r="F37">
            <v>100706</v>
          </cell>
          <cell r="G37">
            <v>104510.30366362155</v>
          </cell>
          <cell r="H37">
            <v>112472.03681470887</v>
          </cell>
          <cell r="I37">
            <v>124415.07602679323</v>
          </cell>
          <cell r="J37">
            <v>141465.75574454141</v>
          </cell>
          <cell r="K37">
            <v>159223.94041593606</v>
          </cell>
          <cell r="L37">
            <v>156272.47889139567</v>
          </cell>
          <cell r="M37">
            <v>8.7863386867249371</v>
          </cell>
          <cell r="N37">
            <v>7.6917326954701659</v>
          </cell>
        </row>
        <row r="38">
          <cell r="A38" t="str">
            <v xml:space="preserve">      6.1  Port services</v>
          </cell>
          <cell r="B38">
            <v>5347</v>
          </cell>
          <cell r="C38">
            <v>6247</v>
          </cell>
          <cell r="D38">
            <v>6402</v>
          </cell>
          <cell r="E38">
            <v>6478</v>
          </cell>
          <cell r="F38">
            <v>6504</v>
          </cell>
          <cell r="G38">
            <v>6506.0442828323467</v>
          </cell>
          <cell r="H38">
            <v>6664.1411589051722</v>
          </cell>
          <cell r="I38">
            <v>7383.8684040669314</v>
          </cell>
          <cell r="J38">
            <v>8371.3939094040252</v>
          </cell>
          <cell r="K38">
            <v>9041.1054221563481</v>
          </cell>
          <cell r="L38">
            <v>9375.9611785325087</v>
          </cell>
          <cell r="M38">
            <v>16.831868337385458</v>
          </cell>
          <cell r="N38">
            <v>2.4811909716663916</v>
          </cell>
        </row>
        <row r="39">
          <cell r="A39" t="str">
            <v xml:space="preserve">      6.2  Telecommunications</v>
          </cell>
          <cell r="B39">
            <v>6558</v>
          </cell>
          <cell r="C39">
            <v>8630</v>
          </cell>
          <cell r="D39">
            <v>12584</v>
          </cell>
          <cell r="E39">
            <v>17520</v>
          </cell>
          <cell r="F39">
            <v>21911</v>
          </cell>
          <cell r="G39">
            <v>26981.205400000003</v>
          </cell>
          <cell r="H39">
            <v>32199.370524360005</v>
          </cell>
          <cell r="I39">
            <v>40088.216302828208</v>
          </cell>
          <cell r="J39">
            <v>52894.342529414942</v>
          </cell>
          <cell r="K39">
            <v>67175.815012356979</v>
          </cell>
          <cell r="L39">
            <v>64531.097885886229</v>
          </cell>
          <cell r="M39">
            <v>31.594998475144862</v>
          </cell>
          <cell r="N39">
            <v>45.816917728852836</v>
          </cell>
        </row>
        <row r="40">
          <cell r="A40" t="str">
            <v xml:space="preserve">      6.3  Transport</v>
          </cell>
          <cell r="B40">
            <v>61880</v>
          </cell>
          <cell r="C40">
            <v>65391</v>
          </cell>
          <cell r="D40">
            <v>67456</v>
          </cell>
          <cell r="E40">
            <v>69446</v>
          </cell>
          <cell r="F40">
            <v>72291</v>
          </cell>
          <cell r="G40">
            <v>71023.053980789206</v>
          </cell>
          <cell r="H40">
            <v>73608.525131443705</v>
          </cell>
          <cell r="I40">
            <v>76942.991319898094</v>
          </cell>
          <cell r="J40">
            <v>80200.019305722439</v>
          </cell>
          <cell r="K40">
            <v>83007.019981422724</v>
          </cell>
          <cell r="L40">
            <v>82365.41982697694</v>
          </cell>
          <cell r="M40">
            <v>5.673884938590823</v>
          </cell>
          <cell r="N40">
            <v>3.1579269318407821</v>
          </cell>
        </row>
        <row r="41">
          <cell r="A41" t="str">
            <v>7.  Wholesale and retail trade</v>
          </cell>
          <cell r="B41">
            <v>155317</v>
          </cell>
          <cell r="C41">
            <v>165132</v>
          </cell>
          <cell r="D41">
            <v>172486</v>
          </cell>
          <cell r="E41">
            <v>174160</v>
          </cell>
          <cell r="F41">
            <v>189366</v>
          </cell>
          <cell r="G41">
            <v>176762.41087995336</v>
          </cell>
          <cell r="H41">
            <v>186637.44167489832</v>
          </cell>
          <cell r="I41">
            <v>200353.92675360152</v>
          </cell>
          <cell r="J41">
            <v>211793.83962153093</v>
          </cell>
          <cell r="K41">
            <v>223166.90797313914</v>
          </cell>
          <cell r="L41">
            <v>227894.15393230307</v>
          </cell>
          <cell r="M41">
            <v>6.3193340072239312</v>
          </cell>
          <cell r="N41">
            <v>4.4534069713925817</v>
          </cell>
        </row>
        <row r="42">
          <cell r="A42" t="str">
            <v xml:space="preserve">      7.1  Imports</v>
          </cell>
          <cell r="B42">
            <v>64629</v>
          </cell>
          <cell r="C42">
            <v>70833</v>
          </cell>
          <cell r="D42">
            <v>76609</v>
          </cell>
          <cell r="E42">
            <v>75536</v>
          </cell>
          <cell r="F42">
            <v>85280</v>
          </cell>
          <cell r="G42">
            <v>76154.975605636137</v>
          </cell>
          <cell r="H42">
            <v>82530.11497283823</v>
          </cell>
          <cell r="I42">
            <v>91773.487849796118</v>
          </cell>
          <cell r="J42">
            <v>100052.2932267978</v>
          </cell>
          <cell r="K42">
            <v>107156.00604590045</v>
          </cell>
          <cell r="L42">
            <v>112058.56841401356</v>
          </cell>
          <cell r="M42">
            <v>9.599405839483822</v>
          </cell>
          <cell r="N42">
            <v>8.1543913147826608</v>
          </cell>
        </row>
        <row r="43">
          <cell r="A43" t="str">
            <v xml:space="preserve">      7.2  Exports</v>
          </cell>
          <cell r="B43">
            <v>16365</v>
          </cell>
          <cell r="C43">
            <v>18323</v>
          </cell>
          <cell r="D43">
            <v>18346</v>
          </cell>
          <cell r="E43">
            <v>19465</v>
          </cell>
          <cell r="F43">
            <v>23027</v>
          </cell>
          <cell r="G43">
            <v>21184.65263265929</v>
          </cell>
          <cell r="H43">
            <v>21608.345685312477</v>
          </cell>
          <cell r="I43">
            <v>22364.637784298411</v>
          </cell>
          <cell r="J43">
            <v>24083.341920149578</v>
          </cell>
          <cell r="K43">
            <v>25985.925931841393</v>
          </cell>
          <cell r="L43">
            <v>25985.925931841393</v>
          </cell>
          <cell r="M43">
            <v>11.964558509013145</v>
          </cell>
          <cell r="N43">
            <v>0.12552529607596785</v>
          </cell>
        </row>
        <row r="44">
          <cell r="A44" t="str">
            <v xml:space="preserve">      7.3  Domestic</v>
          </cell>
          <cell r="B44">
            <v>74323</v>
          </cell>
          <cell r="C44">
            <v>75976</v>
          </cell>
          <cell r="D44">
            <v>77531</v>
          </cell>
          <cell r="E44">
            <v>79159</v>
          </cell>
          <cell r="F44">
            <v>81059</v>
          </cell>
          <cell r="G44">
            <v>79422.782641657948</v>
          </cell>
          <cell r="H44">
            <v>82498.98101674761</v>
          </cell>
          <cell r="I44">
            <v>86215.801119507014</v>
          </cell>
          <cell r="J44">
            <v>87658.204474583559</v>
          </cell>
          <cell r="K44">
            <v>90024.975995397312</v>
          </cell>
          <cell r="L44">
            <v>89849.659586448135</v>
          </cell>
          <cell r="M44">
            <v>2.2240759926267728</v>
          </cell>
          <cell r="N44">
            <v>2.0466989575655514</v>
          </cell>
        </row>
        <row r="45">
          <cell r="A45" t="str">
            <v>8.  Banking, insurance and real estate</v>
          </cell>
          <cell r="B45">
            <v>49675</v>
          </cell>
          <cell r="C45">
            <v>54767</v>
          </cell>
          <cell r="D45">
            <v>58247</v>
          </cell>
          <cell r="E45">
            <v>60926</v>
          </cell>
          <cell r="F45">
            <v>64810</v>
          </cell>
          <cell r="G45">
            <v>69948.628599999996</v>
          </cell>
          <cell r="H45">
            <v>77695.364788800012</v>
          </cell>
          <cell r="I45">
            <v>85931.073456412822</v>
          </cell>
          <cell r="J45">
            <v>91613.112922252796</v>
          </cell>
          <cell r="K45">
            <v>97830.440826810489</v>
          </cell>
          <cell r="L45">
            <v>96584.948568365449</v>
          </cell>
          <cell r="M45">
            <v>10.250629089079011</v>
          </cell>
          <cell r="N45">
            <v>6.35419139262694</v>
          </cell>
        </row>
        <row r="46">
          <cell r="A46" t="str">
            <v xml:space="preserve">       8.1   Banking</v>
          </cell>
          <cell r="B46">
            <v>17019.744875008037</v>
          </cell>
          <cell r="C46">
            <v>18738.605745427245</v>
          </cell>
          <cell r="D46">
            <v>20522.581235352282</v>
          </cell>
          <cell r="E46">
            <v>22272.01015664763</v>
          </cell>
          <cell r="F46">
            <v>23926.168256148638</v>
          </cell>
          <cell r="G46">
            <v>28095.61422588108</v>
          </cell>
          <cell r="H46">
            <v>33072.794222509598</v>
          </cell>
          <cell r="I46">
            <v>38121.316696619753</v>
          </cell>
          <cell r="J46">
            <v>39118</v>
          </cell>
          <cell r="K46">
            <v>41660.67</v>
          </cell>
          <cell r="L46">
            <v>41465.08</v>
          </cell>
          <cell r="M46">
            <v>10.099216427992408</v>
          </cell>
          <cell r="N46">
            <v>9.5203213844251788</v>
          </cell>
        </row>
        <row r="47">
          <cell r="A47" t="str">
            <v xml:space="preserve">       8.2   Insurance, real estate and other financial services</v>
          </cell>
          <cell r="B47">
            <v>32655.255124991963</v>
          </cell>
          <cell r="C47">
            <v>36028.394254572762</v>
          </cell>
          <cell r="D47">
            <v>37724.418764647722</v>
          </cell>
          <cell r="E47">
            <v>38653.98984335237</v>
          </cell>
          <cell r="F47">
            <v>40883.831743851362</v>
          </cell>
          <cell r="G47">
            <v>41853.014374118924</v>
          </cell>
          <cell r="H47">
            <v>44622.570566290415</v>
          </cell>
          <cell r="I47">
            <v>47809.756759793068</v>
          </cell>
          <cell r="J47">
            <v>52495.112922252796</v>
          </cell>
          <cell r="K47">
            <v>56169.770826810498</v>
          </cell>
          <cell r="L47">
            <v>55119.86856836544</v>
          </cell>
          <cell r="M47">
            <v>10.329544560805592</v>
          </cell>
          <cell r="N47">
            <v>4.7074662781000809</v>
          </cell>
        </row>
        <row r="48">
          <cell r="A48" t="str">
            <v>9.  Ownership of dwellings</v>
          </cell>
          <cell r="B48">
            <v>14232</v>
          </cell>
          <cell r="C48">
            <v>14416</v>
          </cell>
          <cell r="D48">
            <v>14592</v>
          </cell>
          <cell r="E48">
            <v>14767</v>
          </cell>
          <cell r="F48">
            <v>15018</v>
          </cell>
          <cell r="G48">
            <v>15228.252</v>
          </cell>
          <cell r="H48">
            <v>15456.67578</v>
          </cell>
          <cell r="I48">
            <v>15657.612565139998</v>
          </cell>
          <cell r="J48">
            <v>15845.503915921678</v>
          </cell>
          <cell r="K48">
            <v>16067.340970744581</v>
          </cell>
          <cell r="L48">
            <v>16051.495466828657</v>
          </cell>
          <cell r="M48">
            <v>1.2928611579539062</v>
          </cell>
          <cell r="N48">
            <v>1.2208657047724669</v>
          </cell>
        </row>
        <row r="49">
          <cell r="A49" t="str">
            <v>10. Public admninstration and defence</v>
          </cell>
          <cell r="B49">
            <v>35215</v>
          </cell>
          <cell r="C49">
            <v>37055</v>
          </cell>
          <cell r="D49">
            <v>38170</v>
          </cell>
          <cell r="E49">
            <v>39773</v>
          </cell>
          <cell r="F49">
            <v>41443</v>
          </cell>
          <cell r="G49">
            <v>41857.154999999999</v>
          </cell>
          <cell r="H49">
            <v>41869.112479999996</v>
          </cell>
          <cell r="I49">
            <v>42125.281462759995</v>
          </cell>
          <cell r="J49">
            <v>42987.104989012958</v>
          </cell>
          <cell r="K49">
            <v>44276.718138683347</v>
          </cell>
          <cell r="L49">
            <v>44276.718138683347</v>
          </cell>
          <cell r="M49">
            <v>5.2250461451086139</v>
          </cell>
          <cell r="N49">
            <v>3.0090406153015836</v>
          </cell>
        </row>
        <row r="50">
          <cell r="A50" t="str">
            <v>11. Services (n.e.s.)</v>
          </cell>
          <cell r="B50">
            <v>27548</v>
          </cell>
          <cell r="C50">
            <v>29223</v>
          </cell>
          <cell r="D50">
            <v>30294</v>
          </cell>
          <cell r="E50">
            <v>33263</v>
          </cell>
          <cell r="F50">
            <v>34028</v>
          </cell>
          <cell r="G50">
            <v>34760.577000000005</v>
          </cell>
          <cell r="H50">
            <v>35932.19</v>
          </cell>
          <cell r="I50">
            <v>38708.269695670002</v>
          </cell>
          <cell r="J50">
            <v>41780.9745603552</v>
          </cell>
          <cell r="K50">
            <v>44122.581826959111</v>
          </cell>
          <cell r="L50">
            <v>41629.006778851261</v>
          </cell>
          <cell r="M50">
            <v>6.0802962102511904</v>
          </cell>
          <cell r="N50">
            <v>3.6649214659685958</v>
          </cell>
        </row>
        <row r="51">
          <cell r="A51" t="str">
            <v xml:space="preserve">       11.1  Hotels and restaurants</v>
          </cell>
          <cell r="B51">
            <v>4434.4548950270655</v>
          </cell>
          <cell r="C51">
            <v>5015.915540470116</v>
          </cell>
          <cell r="D51">
            <v>5124.5003515917215</v>
          </cell>
          <cell r="E51">
            <v>5780.4899290464782</v>
          </cell>
          <cell r="F51">
            <v>5866.5147730310373</v>
          </cell>
          <cell r="G51">
            <v>4970.4647001409112</v>
          </cell>
          <cell r="H51">
            <v>4867.6332146247078</v>
          </cell>
          <cell r="I51">
            <v>6152.9065924349024</v>
          </cell>
          <cell r="J51">
            <v>7130.2162691927169</v>
          </cell>
          <cell r="K51">
            <v>7843.2378961119894</v>
          </cell>
          <cell r="L51">
            <v>5418.9643645864653</v>
          </cell>
          <cell r="M51">
            <v>13.112336447375261</v>
          </cell>
          <cell r="N51">
            <v>2.1648054128006411</v>
          </cell>
        </row>
        <row r="52">
          <cell r="A52" t="str">
            <v xml:space="preserve">       11.2  Other</v>
          </cell>
          <cell r="B52">
            <v>23113.545104972938</v>
          </cell>
          <cell r="C52">
            <v>24207.084459529884</v>
          </cell>
          <cell r="D52">
            <v>25169.499648408277</v>
          </cell>
          <cell r="E52">
            <v>27482.510070953522</v>
          </cell>
          <cell r="F52">
            <v>28161.485226968965</v>
          </cell>
          <cell r="G52">
            <v>29790.112299859087</v>
          </cell>
          <cell r="H52">
            <v>31064.556785375295</v>
          </cell>
          <cell r="I52">
            <v>32555.3631032351</v>
          </cell>
          <cell r="J52">
            <v>34650.758291162485</v>
          </cell>
          <cell r="K52">
            <v>36279.343930847121</v>
          </cell>
          <cell r="L52">
            <v>36210.042414264797</v>
          </cell>
          <cell r="M52">
            <v>4.7311623967267069</v>
          </cell>
          <cell r="N52">
            <v>3.9757583796899976</v>
          </cell>
        </row>
        <row r="53">
          <cell r="A53" t="str">
            <v>12. Gross domestic product</v>
          </cell>
          <cell r="B53">
            <v>695934</v>
          </cell>
          <cell r="C53">
            <v>739763</v>
          </cell>
          <cell r="D53">
            <v>774796</v>
          </cell>
          <cell r="E53">
            <v>808340</v>
          </cell>
          <cell r="F53">
            <v>857035</v>
          </cell>
          <cell r="G53">
            <v>843794.4967232846</v>
          </cell>
          <cell r="H53">
            <v>877248.16061359306</v>
          </cell>
          <cell r="I53">
            <v>930057.34989934543</v>
          </cell>
          <cell r="J53">
            <v>979924.69033860113</v>
          </cell>
          <cell r="K53">
            <v>1038208.5349584407</v>
          </cell>
          <cell r="L53">
            <v>1030848.9714726566</v>
          </cell>
          <cell r="M53">
            <v>6.2978673264993512</v>
          </cell>
          <cell r="N53">
            <v>4.7357058949961006</v>
          </cell>
        </row>
        <row r="54">
          <cell r="A54" t="str">
            <v>13. Net factor income from abroad</v>
          </cell>
          <cell r="B54">
            <v>-11258</v>
          </cell>
          <cell r="C54">
            <v>-8816</v>
          </cell>
          <cell r="D54">
            <v>-9888</v>
          </cell>
          <cell r="E54">
            <v>-14000</v>
          </cell>
          <cell r="F54">
            <v>-16835.242000000009</v>
          </cell>
          <cell r="G54">
            <v>-14738.850900000005</v>
          </cell>
          <cell r="H54">
            <v>-13966.729000000007</v>
          </cell>
          <cell r="I54">
            <v>-9468.2490838771773</v>
          </cell>
          <cell r="J54">
            <v>-11299.735477814022</v>
          </cell>
          <cell r="K54">
            <v>-13485.88000000001</v>
          </cell>
          <cell r="M54">
            <v>21.691241783620534</v>
          </cell>
          <cell r="N54">
            <v>-12.159709618874773</v>
          </cell>
        </row>
        <row r="55">
          <cell r="A55" t="str">
            <v>14. Gross national product</v>
          </cell>
          <cell r="B55">
            <v>684676</v>
          </cell>
          <cell r="C55">
            <v>730947</v>
          </cell>
          <cell r="D55">
            <v>764908</v>
          </cell>
          <cell r="E55">
            <v>794340</v>
          </cell>
          <cell r="F55">
            <v>840199.75800000003</v>
          </cell>
          <cell r="G55">
            <v>829055.64582328452</v>
          </cell>
          <cell r="H55">
            <v>863281.43161359301</v>
          </cell>
          <cell r="I55">
            <v>920589.10081546823</v>
          </cell>
          <cell r="J55">
            <v>968624.95486078714</v>
          </cell>
          <cell r="M55">
            <v>6.7580870367881962</v>
          </cell>
          <cell r="N55">
            <v>4.6461644961946602</v>
          </cell>
        </row>
        <row r="57">
          <cell r="A57" t="str">
            <v xml:space="preserve">  (a)  Revised                      </v>
          </cell>
        </row>
        <row r="58">
          <cell r="A58" t="str">
            <v xml:space="preserve">  (b)  Provisional                             </v>
          </cell>
        </row>
      </sheetData>
      <sheetData sheetId="1">
        <row r="2">
          <cell r="A2" t="str">
            <v xml:space="preserve">       GrossDdomestic Product at Current Factor Cost Prices - Annual Estimates</v>
          </cell>
        </row>
        <row r="3">
          <cell r="J3" t="str">
            <v>(Rs.Mn)</v>
          </cell>
        </row>
        <row r="4">
          <cell r="A4" t="str">
            <v xml:space="preserve">                        SECTOR</v>
          </cell>
          <cell r="B4">
            <v>1996</v>
          </cell>
          <cell r="C4">
            <v>1997</v>
          </cell>
          <cell r="D4">
            <v>1998</v>
          </cell>
          <cell r="E4">
            <v>1999</v>
          </cell>
          <cell r="F4">
            <v>2000</v>
          </cell>
          <cell r="G4">
            <v>2001</v>
          </cell>
          <cell r="H4" t="str">
            <v>2002(a)</v>
          </cell>
          <cell r="I4" t="str">
            <v>2003(a)</v>
          </cell>
          <cell r="J4" t="str">
            <v>2004(b)</v>
          </cell>
          <cell r="K4" t="str">
            <v>2005(b)</v>
          </cell>
        </row>
        <row r="5">
          <cell r="L5" t="str">
            <v>97/96</v>
          </cell>
          <cell r="M5" t="str">
            <v>98/97</v>
          </cell>
          <cell r="N5" t="str">
            <v>99/98</v>
          </cell>
          <cell r="O5" t="str">
            <v>00/99</v>
          </cell>
          <cell r="P5" t="str">
            <v>01/00</v>
          </cell>
        </row>
        <row r="7">
          <cell r="A7" t="str">
            <v>Agriculture</v>
          </cell>
          <cell r="B7">
            <v>156108</v>
          </cell>
          <cell r="C7">
            <v>175774</v>
          </cell>
          <cell r="D7">
            <v>192665</v>
          </cell>
          <cell r="E7">
            <v>205599</v>
          </cell>
          <cell r="F7">
            <v>223926</v>
          </cell>
          <cell r="G7">
            <v>249790.10553291213</v>
          </cell>
          <cell r="H7">
            <v>287840.48660951667</v>
          </cell>
          <cell r="I7">
            <v>297342.0929316745</v>
          </cell>
          <cell r="J7">
            <v>320200.73952637013</v>
          </cell>
          <cell r="K7">
            <v>346622.308408788</v>
          </cell>
          <cell r="L7">
            <v>12.597688779562866</v>
          </cell>
          <cell r="M7">
            <v>9.6094985606517405</v>
          </cell>
          <cell r="N7">
            <v>6.7132068616510443</v>
          </cell>
          <cell r="O7">
            <v>8.9139538616432858</v>
          </cell>
          <cell r="P7">
            <v>11.550291405603685</v>
          </cell>
        </row>
        <row r="8">
          <cell r="A8" t="str">
            <v>1.  Agriculture, forestry &amp; fishing</v>
          </cell>
          <cell r="B8">
            <v>156108</v>
          </cell>
          <cell r="C8">
            <v>175774</v>
          </cell>
          <cell r="D8">
            <v>192665</v>
          </cell>
          <cell r="E8">
            <v>205599</v>
          </cell>
          <cell r="F8">
            <v>223926</v>
          </cell>
          <cell r="G8">
            <v>249790.10553291213</v>
          </cell>
          <cell r="H8">
            <v>287840.48660951667</v>
          </cell>
          <cell r="I8">
            <v>297342.0929316745</v>
          </cell>
          <cell r="J8">
            <v>320200.73952637013</v>
          </cell>
          <cell r="K8">
            <v>346622.308408788</v>
          </cell>
          <cell r="L8">
            <v>12.597688779562866</v>
          </cell>
          <cell r="M8">
            <v>9.6094985606517405</v>
          </cell>
          <cell r="N8">
            <v>6.7132068616510443</v>
          </cell>
          <cell r="O8">
            <v>8.9139538616432858</v>
          </cell>
          <cell r="P8">
            <v>11.550291405603685</v>
          </cell>
        </row>
        <row r="9">
          <cell r="A9" t="str">
            <v xml:space="preserve">          1.1  Agriculture</v>
          </cell>
          <cell r="B9">
            <v>122594</v>
          </cell>
          <cell r="C9">
            <v>138999</v>
          </cell>
          <cell r="D9">
            <v>153335</v>
          </cell>
          <cell r="E9">
            <v>163481</v>
          </cell>
          <cell r="F9">
            <v>177396</v>
          </cell>
          <cell r="G9">
            <v>199584.47759856304</v>
          </cell>
          <cell r="H9">
            <v>232852.79121496974</v>
          </cell>
          <cell r="I9">
            <v>238240.2341172235</v>
          </cell>
          <cell r="J9">
            <v>257411.47675463252</v>
          </cell>
          <cell r="K9">
            <v>281991.29065903078</v>
          </cell>
          <cell r="L9">
            <v>13.381568429123769</v>
          </cell>
          <cell r="M9">
            <v>10.313743264340026</v>
          </cell>
          <cell r="N9">
            <v>6.6168845990804526</v>
          </cell>
          <cell r="O9">
            <v>8.5116924902588043</v>
          </cell>
          <cell r="P9">
            <v>12.507879320031478</v>
          </cell>
        </row>
        <row r="10">
          <cell r="A10" t="str">
            <v xml:space="preserve">                             Tea</v>
          </cell>
          <cell r="B10">
            <v>10332</v>
          </cell>
          <cell r="C10">
            <v>12685</v>
          </cell>
          <cell r="D10">
            <v>14448</v>
          </cell>
          <cell r="E10">
            <v>12295</v>
          </cell>
          <cell r="F10">
            <v>15551</v>
          </cell>
          <cell r="G10">
            <v>15883.685653200002</v>
          </cell>
          <cell r="H10">
            <v>17314.78301688284</v>
          </cell>
          <cell r="I10">
            <v>16886.714181164683</v>
          </cell>
          <cell r="J10">
            <v>20820.374961578262</v>
          </cell>
          <cell r="K10">
            <v>23785.196356107008</v>
          </cell>
          <cell r="L10">
            <v>22.773906310491675</v>
          </cell>
          <cell r="M10">
            <v>13.898305084745765</v>
          </cell>
          <cell r="N10">
            <v>-14.901716500553707</v>
          </cell>
          <cell r="O10">
            <v>26.482309882065881</v>
          </cell>
          <cell r="P10">
            <v>2.1393200000000112</v>
          </cell>
        </row>
        <row r="11">
          <cell r="A11" t="str">
            <v xml:space="preserve">                             Rubber</v>
          </cell>
          <cell r="B11">
            <v>4011</v>
          </cell>
          <cell r="C11">
            <v>3132</v>
          </cell>
          <cell r="D11">
            <v>2462</v>
          </cell>
          <cell r="E11">
            <v>2253</v>
          </cell>
          <cell r="F11">
            <v>2506</v>
          </cell>
          <cell r="G11">
            <v>2487.4224205599999</v>
          </cell>
          <cell r="H11">
            <v>3243.6081642443169</v>
          </cell>
          <cell r="I11">
            <v>4925.4496444654169</v>
          </cell>
          <cell r="J11">
            <v>6330.2049141536691</v>
          </cell>
          <cell r="K11">
            <v>8014.0394213185446</v>
          </cell>
          <cell r="L11">
            <v>-21.914734480179511</v>
          </cell>
          <cell r="M11">
            <v>-21.392081736909319</v>
          </cell>
          <cell r="N11">
            <v>-8.4890333062550773</v>
          </cell>
          <cell r="O11">
            <v>11.229471815357295</v>
          </cell>
          <cell r="P11">
            <v>-0.74132400000000986</v>
          </cell>
        </row>
        <row r="12">
          <cell r="A12" t="str">
            <v xml:space="preserve">                             Coconut</v>
          </cell>
          <cell r="B12">
            <v>12838</v>
          </cell>
          <cell r="C12">
            <v>14960</v>
          </cell>
          <cell r="D12">
            <v>15573</v>
          </cell>
          <cell r="E12">
            <v>17675</v>
          </cell>
          <cell r="F12">
            <v>13249</v>
          </cell>
          <cell r="G12">
            <v>13250.111193630002</v>
          </cell>
          <cell r="H12">
            <v>20182.899562908166</v>
          </cell>
          <cell r="I12">
            <v>19269.071660338323</v>
          </cell>
          <cell r="J12">
            <v>19062.06575491737</v>
          </cell>
          <cell r="K12">
            <v>20989.240602739515</v>
          </cell>
          <cell r="L12">
            <v>16.529054369839535</v>
          </cell>
          <cell r="M12">
            <v>4.0975935828877041</v>
          </cell>
          <cell r="N12">
            <v>13.497720413536252</v>
          </cell>
          <cell r="O12">
            <v>-25.041018387553038</v>
          </cell>
          <cell r="P12">
            <v>8.3870000000096923E-3</v>
          </cell>
        </row>
        <row r="13">
          <cell r="A13" t="str">
            <v xml:space="preserve">                             Paddy</v>
          </cell>
          <cell r="B13">
            <v>19892</v>
          </cell>
          <cell r="C13">
            <v>24469</v>
          </cell>
          <cell r="D13">
            <v>26842</v>
          </cell>
          <cell r="E13">
            <v>30197</v>
          </cell>
          <cell r="F13">
            <v>32063</v>
          </cell>
          <cell r="G13">
            <v>34731.414318299998</v>
          </cell>
          <cell r="H13">
            <v>41767.463871853608</v>
          </cell>
          <cell r="I13">
            <v>40961.06505607711</v>
          </cell>
          <cell r="J13">
            <v>45082.43810146254</v>
          </cell>
          <cell r="K13">
            <v>53210.801691156244</v>
          </cell>
          <cell r="L13">
            <v>23.009249949728527</v>
          </cell>
          <cell r="M13">
            <v>9.6979852057705642</v>
          </cell>
          <cell r="N13">
            <v>12.499068623798525</v>
          </cell>
          <cell r="O13">
            <v>6.1794217968672349</v>
          </cell>
          <cell r="P13">
            <v>8.3224100000000014</v>
          </cell>
        </row>
        <row r="14">
          <cell r="A14" t="str">
            <v xml:space="preserve">                            Other</v>
          </cell>
          <cell r="B14">
            <v>75521</v>
          </cell>
          <cell r="C14">
            <v>83753</v>
          </cell>
          <cell r="D14">
            <v>94010</v>
          </cell>
          <cell r="E14">
            <v>101061</v>
          </cell>
          <cell r="F14">
            <v>114027</v>
          </cell>
          <cell r="G14">
            <v>133231.84401287304</v>
          </cell>
          <cell r="H14">
            <v>150344.03659908081</v>
          </cell>
          <cell r="I14">
            <v>156197.93357517797</v>
          </cell>
          <cell r="J14">
            <v>166116.39302252067</v>
          </cell>
          <cell r="K14">
            <v>175992.0125877095</v>
          </cell>
          <cell r="L14">
            <v>10.900279392486855</v>
          </cell>
          <cell r="M14">
            <v>12.246725490430199</v>
          </cell>
          <cell r="N14">
            <v>7.5002659291564688</v>
          </cell>
          <cell r="O14">
            <v>12.829875025974413</v>
          </cell>
          <cell r="P14">
            <v>16.842365415974324</v>
          </cell>
        </row>
        <row r="15">
          <cell r="A15" t="str">
            <v xml:space="preserve">                                          Vegetables</v>
          </cell>
          <cell r="B15">
            <v>31189</v>
          </cell>
          <cell r="C15">
            <v>37135</v>
          </cell>
          <cell r="D15">
            <v>43575</v>
          </cell>
          <cell r="E15">
            <v>55616</v>
          </cell>
          <cell r="F15">
            <v>65637</v>
          </cell>
          <cell r="G15">
            <v>77743.696078620007</v>
          </cell>
          <cell r="H15">
            <v>85645.78466077242</v>
          </cell>
          <cell r="I15">
            <v>93532.419715684679</v>
          </cell>
          <cell r="J15">
            <v>101351.7300039159</v>
          </cell>
          <cell r="L15">
            <v>19.064413735611918</v>
          </cell>
          <cell r="M15">
            <v>17.342130065975493</v>
          </cell>
          <cell r="N15">
            <v>27.632816982214582</v>
          </cell>
          <cell r="O15">
            <v>18.018196202531644</v>
          </cell>
          <cell r="P15">
            <v>18.444926000000006</v>
          </cell>
        </row>
        <row r="16">
          <cell r="A16" t="str">
            <v xml:space="preserve">                                          Subsidiary food crops</v>
          </cell>
          <cell r="B16">
            <v>19712</v>
          </cell>
          <cell r="C16">
            <v>18484</v>
          </cell>
          <cell r="D16">
            <v>20810</v>
          </cell>
          <cell r="E16">
            <v>12833</v>
          </cell>
          <cell r="F16">
            <v>13342</v>
          </cell>
          <cell r="G16">
            <v>14713.003373320002</v>
          </cell>
          <cell r="H16">
            <v>16213.894414929757</v>
          </cell>
          <cell r="I16">
            <v>15725.078734279421</v>
          </cell>
          <cell r="J16">
            <v>16545.927844208807</v>
          </cell>
          <cell r="L16">
            <v>-6.2297077922077948</v>
          </cell>
          <cell r="M16">
            <v>12.583856308158413</v>
          </cell>
          <cell r="N16">
            <v>-38.332532436328691</v>
          </cell>
          <cell r="O16">
            <v>3.9663367879685163</v>
          </cell>
          <cell r="P16">
            <v>10.275846000000023</v>
          </cell>
        </row>
        <row r="17">
          <cell r="A17" t="str">
            <v xml:space="preserve">                                          Minor export crops</v>
          </cell>
          <cell r="B17">
            <v>7137</v>
          </cell>
          <cell r="C17">
            <v>8588</v>
          </cell>
          <cell r="D17">
            <v>10681</v>
          </cell>
          <cell r="E17">
            <v>11382</v>
          </cell>
          <cell r="F17">
            <v>11484</v>
          </cell>
          <cell r="G17">
            <v>10694.132317439999</v>
          </cell>
          <cell r="H17">
            <v>14707.597399645962</v>
          </cell>
          <cell r="I17">
            <v>10313.261448579742</v>
          </cell>
          <cell r="J17">
            <v>11344.587593437718</v>
          </cell>
          <cell r="L17">
            <v>20.330671150343282</v>
          </cell>
          <cell r="M17">
            <v>24.371215649743828</v>
          </cell>
          <cell r="N17">
            <v>6.5630558936429217</v>
          </cell>
          <cell r="O17">
            <v>0.89615181866105065</v>
          </cell>
          <cell r="P17">
            <v>-6.8779840000000148</v>
          </cell>
        </row>
        <row r="18">
          <cell r="A18" t="str">
            <v xml:space="preserve">                                         Sugarcane</v>
          </cell>
          <cell r="B18">
            <v>1260</v>
          </cell>
          <cell r="C18">
            <v>1203</v>
          </cell>
          <cell r="D18">
            <v>1306</v>
          </cell>
          <cell r="E18">
            <v>1530</v>
          </cell>
          <cell r="F18">
            <v>2253</v>
          </cell>
          <cell r="G18">
            <v>2106.1100283122682</v>
          </cell>
          <cell r="H18">
            <v>1476.5976868700077</v>
          </cell>
          <cell r="I18">
            <v>1150.272672029746</v>
          </cell>
          <cell r="J18">
            <v>1396.2009693097057</v>
          </cell>
          <cell r="L18">
            <v>-4.5238095238095184</v>
          </cell>
          <cell r="M18">
            <v>8.5619285120531963</v>
          </cell>
          <cell r="N18">
            <v>17.151607963246551</v>
          </cell>
          <cell r="O18">
            <v>47.254901960784323</v>
          </cell>
          <cell r="P18">
            <v>-6.5197501858735851</v>
          </cell>
        </row>
        <row r="19">
          <cell r="A19" t="str">
            <v xml:space="preserve">                                         Tobacco</v>
          </cell>
          <cell r="B19">
            <v>1496</v>
          </cell>
          <cell r="C19">
            <v>1576</v>
          </cell>
          <cell r="D19">
            <v>1507</v>
          </cell>
          <cell r="E19">
            <v>1700</v>
          </cell>
          <cell r="F19">
            <v>1695</v>
          </cell>
          <cell r="G19">
            <v>1827.9797503499999</v>
          </cell>
          <cell r="H19">
            <v>2035.6321079777986</v>
          </cell>
          <cell r="I19">
            <v>1995.8685589322663</v>
          </cell>
          <cell r="J19">
            <v>2095.6619868788798</v>
          </cell>
          <cell r="L19">
            <v>5.3475935828876997</v>
          </cell>
          <cell r="M19">
            <v>-4.3781725888324852</v>
          </cell>
          <cell r="N19">
            <v>12.806901128069015</v>
          </cell>
          <cell r="O19">
            <v>-0.29411764705882248</v>
          </cell>
          <cell r="P19">
            <v>7.84541299999999</v>
          </cell>
        </row>
        <row r="20">
          <cell r="A20" t="str">
            <v xml:space="preserve">                                         Animal husbandry</v>
          </cell>
          <cell r="B20">
            <v>6065</v>
          </cell>
          <cell r="C20">
            <v>7017</v>
          </cell>
          <cell r="D20">
            <v>7055</v>
          </cell>
          <cell r="E20">
            <v>8300</v>
          </cell>
          <cell r="F20">
            <v>10206</v>
          </cell>
          <cell r="G20">
            <v>13626.737169230768</v>
          </cell>
          <cell r="H20">
            <v>15948.557328077504</v>
          </cell>
          <cell r="I20">
            <v>18387.388877431695</v>
          </cell>
          <cell r="J20">
            <v>19858.379987626231</v>
          </cell>
          <cell r="L20">
            <v>15.696619950535862</v>
          </cell>
          <cell r="M20">
            <v>0.54154196950264577</v>
          </cell>
          <cell r="N20">
            <v>17.647058823529417</v>
          </cell>
          <cell r="O20">
            <v>22.963855421686752</v>
          </cell>
          <cell r="P20">
            <v>33.516923076923064</v>
          </cell>
        </row>
        <row r="21">
          <cell r="A21" t="str">
            <v xml:space="preserve">                                        Other</v>
          </cell>
          <cell r="B21">
            <v>8662</v>
          </cell>
          <cell r="C21">
            <v>9750</v>
          </cell>
          <cell r="D21">
            <v>9076</v>
          </cell>
          <cell r="E21">
            <v>9700</v>
          </cell>
          <cell r="F21">
            <v>9410</v>
          </cell>
          <cell r="G21">
            <v>12520.185295600002</v>
          </cell>
          <cell r="H21">
            <v>14315.973000807326</v>
          </cell>
          <cell r="I21">
            <v>15093.643568240423</v>
          </cell>
          <cell r="J21">
            <v>13523.90463714342</v>
          </cell>
          <cell r="L21">
            <v>12.560609558993296</v>
          </cell>
          <cell r="M21">
            <v>-6.9128205128205167</v>
          </cell>
          <cell r="N21">
            <v>6.8752754517408476</v>
          </cell>
          <cell r="O21">
            <v>-2.989690721649485</v>
          </cell>
          <cell r="P21">
            <v>33.051916000000013</v>
          </cell>
        </row>
        <row r="22">
          <cell r="A22" t="str">
            <v xml:space="preserve">        1.2  Forestry</v>
          </cell>
          <cell r="B22">
            <v>14751</v>
          </cell>
          <cell r="C22">
            <v>15362</v>
          </cell>
          <cell r="D22">
            <v>15669</v>
          </cell>
          <cell r="E22">
            <v>16280</v>
          </cell>
          <cell r="F22">
            <v>17144</v>
          </cell>
          <cell r="G22">
            <v>19061.783274029091</v>
          </cell>
          <cell r="H22">
            <v>20567.01630882734</v>
          </cell>
          <cell r="I22">
            <v>24659.914267823704</v>
          </cell>
          <cell r="J22">
            <v>28977.257563301551</v>
          </cell>
          <cell r="K22">
            <v>35468.163257481101</v>
          </cell>
          <cell r="L22">
            <v>4.1420920615551582</v>
          </cell>
          <cell r="M22">
            <v>1.9984377034240275</v>
          </cell>
          <cell r="N22">
            <v>3.8994192354330215</v>
          </cell>
          <cell r="O22">
            <v>5.3071253071253155</v>
          </cell>
          <cell r="P22">
            <v>11.186323343613447</v>
          </cell>
        </row>
        <row r="23">
          <cell r="A23" t="str">
            <v xml:space="preserve">        1.3  Fishing</v>
          </cell>
          <cell r="B23">
            <v>18763</v>
          </cell>
          <cell r="C23">
            <v>21413</v>
          </cell>
          <cell r="D23">
            <v>23661</v>
          </cell>
          <cell r="E23">
            <v>25838</v>
          </cell>
          <cell r="F23">
            <v>29386</v>
          </cell>
          <cell r="G23">
            <v>31143.844660320006</v>
          </cell>
          <cell r="H23">
            <v>34420.679085719545</v>
          </cell>
          <cell r="I23">
            <v>34441.944546627274</v>
          </cell>
          <cell r="J23">
            <v>33812.00520843605</v>
          </cell>
          <cell r="K23">
            <v>29162.854492276092</v>
          </cell>
          <cell r="L23">
            <v>14.123541011565322</v>
          </cell>
          <cell r="M23">
            <v>10.498295428011017</v>
          </cell>
          <cell r="N23">
            <v>9.2007945564430926</v>
          </cell>
          <cell r="O23">
            <v>13.731712980880872</v>
          </cell>
          <cell r="P23">
            <v>5.9819120000000225</v>
          </cell>
        </row>
        <row r="24">
          <cell r="A24" t="str">
            <v>Industry</v>
          </cell>
          <cell r="B24">
            <v>184056</v>
          </cell>
          <cell r="C24">
            <v>216177</v>
          </cell>
          <cell r="D24">
            <v>251401</v>
          </cell>
          <cell r="E24">
            <v>271388</v>
          </cell>
          <cell r="F24">
            <v>306977</v>
          </cell>
          <cell r="G24">
            <v>333864.20568834175</v>
          </cell>
          <cell r="H24">
            <v>368695.35036580765</v>
          </cell>
          <cell r="I24">
            <v>412774.3331077827</v>
          </cell>
          <cell r="J24">
            <v>481692.88873330987</v>
          </cell>
          <cell r="K24">
            <v>565714.4352850127</v>
          </cell>
          <cell r="L24">
            <v>17.451753814056591</v>
          </cell>
          <cell r="M24">
            <v>16.294055334286249</v>
          </cell>
          <cell r="N24">
            <v>7.9502468168384466</v>
          </cell>
          <cell r="O24">
            <v>13.113696994708679</v>
          </cell>
          <cell r="P24">
            <v>8.7587036450098132</v>
          </cell>
        </row>
        <row r="25">
          <cell r="A25" t="str">
            <v>2.  Mining &amp; quarrying</v>
          </cell>
          <cell r="B25">
            <v>13927</v>
          </cell>
          <cell r="C25">
            <v>16587</v>
          </cell>
          <cell r="D25">
            <v>17433</v>
          </cell>
          <cell r="E25">
            <v>18322</v>
          </cell>
          <cell r="F25">
            <v>21547</v>
          </cell>
          <cell r="G25">
            <v>23959.034864120134</v>
          </cell>
          <cell r="H25">
            <v>25821.069051023573</v>
          </cell>
          <cell r="I25">
            <v>27489.138708208793</v>
          </cell>
          <cell r="J25">
            <v>35964.881265835065</v>
          </cell>
          <cell r="K25">
            <v>42606.621597907055</v>
          </cell>
          <cell r="L25">
            <v>19.099590723055936</v>
          </cell>
          <cell r="M25">
            <v>5.1003798155181856</v>
          </cell>
          <cell r="N25">
            <v>5.0995238914701924</v>
          </cell>
          <cell r="O25">
            <v>17.601790197576683</v>
          </cell>
          <cell r="P25">
            <v>11.194295559103985</v>
          </cell>
        </row>
        <row r="26">
          <cell r="A26" t="str">
            <v xml:space="preserve">       2.1  Mining</v>
          </cell>
          <cell r="B26">
            <v>5306</v>
          </cell>
          <cell r="C26">
            <v>5714</v>
          </cell>
          <cell r="D26">
            <v>4372</v>
          </cell>
          <cell r="E26">
            <v>4711</v>
          </cell>
          <cell r="F26">
            <v>6983</v>
          </cell>
          <cell r="G26">
            <v>7215.6577461636662</v>
          </cell>
          <cell r="H26">
            <v>8103.1836489417974</v>
          </cell>
          <cell r="I26">
            <v>7535.2661926476067</v>
          </cell>
          <cell r="J26">
            <v>10877.231024351226</v>
          </cell>
          <cell r="K26">
            <v>12332.07320523035</v>
          </cell>
          <cell r="L26">
            <v>7.6894082171127032</v>
          </cell>
          <cell r="M26">
            <v>-23.486174308715434</v>
          </cell>
          <cell r="N26">
            <v>7.7538883806038461</v>
          </cell>
          <cell r="O26">
            <v>48.227552536616436</v>
          </cell>
          <cell r="P26">
            <v>3.3317735380734126</v>
          </cell>
        </row>
        <row r="27">
          <cell r="A27" t="str">
            <v xml:space="preserve">       2.2  Quarrying</v>
          </cell>
          <cell r="B27">
            <v>8621</v>
          </cell>
          <cell r="C27">
            <v>10873</v>
          </cell>
          <cell r="D27">
            <v>13061</v>
          </cell>
          <cell r="E27">
            <v>13611</v>
          </cell>
          <cell r="F27">
            <v>14564</v>
          </cell>
          <cell r="G27">
            <v>16743.377117956468</v>
          </cell>
          <cell r="H27">
            <v>17717.885402081774</v>
          </cell>
          <cell r="I27">
            <v>19953.872515561186</v>
          </cell>
          <cell r="J27">
            <v>25087.650241483843</v>
          </cell>
          <cell r="K27">
            <v>30274.548392676705</v>
          </cell>
          <cell r="L27">
            <v>26.122259598654441</v>
          </cell>
          <cell r="M27">
            <v>20.123241055826369</v>
          </cell>
          <cell r="N27">
            <v>4.2110098767322635</v>
          </cell>
          <cell r="O27">
            <v>7.0016898097127411</v>
          </cell>
          <cell r="P27">
            <v>14.964138409478632</v>
          </cell>
        </row>
        <row r="28">
          <cell r="A28" t="str">
            <v>3.  Manufacturing</v>
          </cell>
          <cell r="B28">
            <v>112724</v>
          </cell>
          <cell r="C28">
            <v>131876</v>
          </cell>
          <cell r="D28">
            <v>151007</v>
          </cell>
          <cell r="E28">
            <v>163103</v>
          </cell>
          <cell r="F28">
            <v>189331</v>
          </cell>
          <cell r="G28">
            <v>198721.45383855081</v>
          </cell>
          <cell r="H28">
            <v>221970.49929499536</v>
          </cell>
          <cell r="I28">
            <v>243596.46807434398</v>
          </cell>
          <cell r="J28">
            <v>275629.94164937036</v>
          </cell>
          <cell r="K28">
            <v>317798.30294719094</v>
          </cell>
          <cell r="L28">
            <v>16.99017068237465</v>
          </cell>
          <cell r="M28">
            <v>14.506809427037526</v>
          </cell>
          <cell r="N28">
            <v>8.010224691570599</v>
          </cell>
          <cell r="O28">
            <v>16.080636162424966</v>
          </cell>
          <cell r="P28">
            <v>4.9598078701062143</v>
          </cell>
        </row>
        <row r="29">
          <cell r="A29" t="str">
            <v>3.1     Processing    of  tea,     rubber    &amp;         coconut  kernel   product</v>
          </cell>
          <cell r="B29">
            <v>16203</v>
          </cell>
          <cell r="C29">
            <v>19476</v>
          </cell>
          <cell r="D29">
            <v>23176</v>
          </cell>
          <cell r="E29">
            <v>24821</v>
          </cell>
          <cell r="F29">
            <v>28197</v>
          </cell>
          <cell r="G29">
            <v>28556.482669983725</v>
          </cell>
          <cell r="H29">
            <v>35015.439321836326</v>
          </cell>
          <cell r="I29">
            <v>35925.798277842587</v>
          </cell>
          <cell r="J29">
            <v>41906.344217398291</v>
          </cell>
          <cell r="K29">
            <v>48317.965271713285</v>
          </cell>
          <cell r="L29">
            <v>20.199962969820405</v>
          </cell>
          <cell r="M29">
            <v>18.997740809201069</v>
          </cell>
          <cell r="N29">
            <v>7.0978598550224481</v>
          </cell>
          <cell r="O29">
            <v>13.601385923210184</v>
          </cell>
          <cell r="P29">
            <v>1.2748968684034745</v>
          </cell>
        </row>
        <row r="30">
          <cell r="A30" t="str">
            <v xml:space="preserve">       3.2  Factory industry</v>
          </cell>
          <cell r="B30">
            <v>87771</v>
          </cell>
          <cell r="C30">
            <v>102253</v>
          </cell>
          <cell r="D30">
            <v>116568</v>
          </cell>
          <cell r="E30">
            <v>125892</v>
          </cell>
          <cell r="F30">
            <v>147295</v>
          </cell>
          <cell r="G30">
            <v>155495.61681515275</v>
          </cell>
          <cell r="H30">
            <v>170539.81774201876</v>
          </cell>
          <cell r="I30">
            <v>189801.26691707334</v>
          </cell>
          <cell r="J30">
            <v>214549.64391165745</v>
          </cell>
          <cell r="K30">
            <v>248512.85254287283</v>
          </cell>
          <cell r="L30">
            <v>16.49975504437684</v>
          </cell>
          <cell r="M30">
            <v>13.999589254105004</v>
          </cell>
          <cell r="N30">
            <v>7.9987646695490966</v>
          </cell>
          <cell r="O30">
            <v>17.001080291043124</v>
          </cell>
          <cell r="P30">
            <v>5.5674780645322386</v>
          </cell>
        </row>
        <row r="31">
          <cell r="A31" t="str">
            <v xml:space="preserve">       3.3  Small industry</v>
          </cell>
          <cell r="B31">
            <v>8750</v>
          </cell>
          <cell r="C31">
            <v>10147</v>
          </cell>
          <cell r="D31">
            <v>11263</v>
          </cell>
          <cell r="E31">
            <v>12390</v>
          </cell>
          <cell r="F31">
            <v>13839</v>
          </cell>
          <cell r="G31">
            <v>14669.354353414326</v>
          </cell>
          <cell r="H31">
            <v>16415.242231140284</v>
          </cell>
          <cell r="I31">
            <v>17869.402879428075</v>
          </cell>
          <cell r="J31">
            <v>19173.953520314619</v>
          </cell>
          <cell r="K31">
            <v>20967.485132604852</v>
          </cell>
          <cell r="L31">
            <v>15.965714285714295</v>
          </cell>
          <cell r="M31">
            <v>10.998324627968859</v>
          </cell>
          <cell r="N31">
            <v>10.006215040397759</v>
          </cell>
          <cell r="O31">
            <v>11.694915254237293</v>
          </cell>
          <cell r="P31">
            <v>6.0001037171351079</v>
          </cell>
        </row>
        <row r="32">
          <cell r="A32" t="str">
            <v>4.  Construction</v>
          </cell>
          <cell r="B32">
            <v>48234</v>
          </cell>
          <cell r="C32">
            <v>56434</v>
          </cell>
          <cell r="D32">
            <v>69301</v>
          </cell>
          <cell r="E32">
            <v>75538</v>
          </cell>
          <cell r="F32">
            <v>82684</v>
          </cell>
          <cell r="G32">
            <v>95056.94820249331</v>
          </cell>
          <cell r="H32">
            <v>100589.51088888558</v>
          </cell>
          <cell r="I32">
            <v>113283.85025244858</v>
          </cell>
          <cell r="J32">
            <v>142429.77702326627</v>
          </cell>
          <cell r="K32">
            <v>171877.28366520739</v>
          </cell>
          <cell r="L32">
            <v>17.000456109798058</v>
          </cell>
          <cell r="M32">
            <v>22.800085055108621</v>
          </cell>
          <cell r="N32">
            <v>8.9998701317441245</v>
          </cell>
          <cell r="O32">
            <v>9.4601392676533678</v>
          </cell>
          <cell r="P32">
            <v>14.964138409478632</v>
          </cell>
        </row>
        <row r="33">
          <cell r="A33" t="str">
            <v>5.  Electricity, water and gas</v>
          </cell>
          <cell r="B33">
            <v>9171</v>
          </cell>
          <cell r="C33">
            <v>11280</v>
          </cell>
          <cell r="D33">
            <v>13660</v>
          </cell>
          <cell r="E33">
            <v>14425</v>
          </cell>
          <cell r="F33">
            <v>13415</v>
          </cell>
          <cell r="G33">
            <v>16126.768783177491</v>
          </cell>
          <cell r="H33">
            <v>20314.271130903173</v>
          </cell>
          <cell r="I33">
            <v>28404.876072781317</v>
          </cell>
          <cell r="J33">
            <v>27668.28879483819</v>
          </cell>
          <cell r="K33">
            <v>33432.227074707414</v>
          </cell>
          <cell r="L33">
            <v>22.996401701014069</v>
          </cell>
          <cell r="M33">
            <v>21.099290780141857</v>
          </cell>
          <cell r="N33">
            <v>5.6002928257686602</v>
          </cell>
          <cell r="O33">
            <v>-7.0017331022530378</v>
          </cell>
          <cell r="P33">
            <v>20.214452353168035</v>
          </cell>
        </row>
        <row r="34">
          <cell r="A34" t="str">
            <v xml:space="preserve">       5.1  Electricity</v>
          </cell>
          <cell r="B34">
            <v>7973</v>
          </cell>
          <cell r="C34">
            <v>9965</v>
          </cell>
          <cell r="D34">
            <v>12072</v>
          </cell>
          <cell r="E34">
            <v>12694</v>
          </cell>
          <cell r="F34">
            <v>11443</v>
          </cell>
          <cell r="G34">
            <v>13731.6</v>
          </cell>
          <cell r="H34">
            <v>17455.1581544242</v>
          </cell>
          <cell r="I34">
            <v>25130.462640903894</v>
          </cell>
          <cell r="J34">
            <v>24241.477909801324</v>
          </cell>
          <cell r="K34">
            <v>29875.197376039148</v>
          </cell>
          <cell r="L34">
            <v>24.984322087043775</v>
          </cell>
          <cell r="M34">
            <v>21.144004014049166</v>
          </cell>
          <cell r="N34">
            <v>5.1524188204108645</v>
          </cell>
          <cell r="O34">
            <v>-9.8550496297463379</v>
          </cell>
          <cell r="P34">
            <v>19.999999999999996</v>
          </cell>
        </row>
        <row r="35">
          <cell r="A35" t="str">
            <v xml:space="preserve">       5.2  Water and gas</v>
          </cell>
          <cell r="B35">
            <v>1198</v>
          </cell>
          <cell r="C35">
            <v>1315</v>
          </cell>
          <cell r="D35">
            <v>1588</v>
          </cell>
          <cell r="E35">
            <v>1731</v>
          </cell>
          <cell r="F35">
            <v>1972</v>
          </cell>
          <cell r="G35">
            <v>2395.1687831774912</v>
          </cell>
          <cell r="H35">
            <v>2859.1129764789712</v>
          </cell>
          <cell r="I35">
            <v>3274.413431877424</v>
          </cell>
          <cell r="J35">
            <v>3426.8108850368671</v>
          </cell>
          <cell r="K35">
            <v>3557.0296986682683</v>
          </cell>
          <cell r="L35">
            <v>9.7662771285475856</v>
          </cell>
          <cell r="M35">
            <v>20.760456273764262</v>
          </cell>
          <cell r="N35">
            <v>9.0050377833753146</v>
          </cell>
          <cell r="O35">
            <v>13.92258809936453</v>
          </cell>
          <cell r="P35">
            <v>21.45886324429469</v>
          </cell>
        </row>
        <row r="36">
          <cell r="A36" t="str">
            <v>Services</v>
          </cell>
          <cell r="B36">
            <v>355770</v>
          </cell>
          <cell r="C36">
            <v>411747</v>
          </cell>
          <cell r="D36">
            <v>468773</v>
          </cell>
          <cell r="E36">
            <v>517743</v>
          </cell>
          <cell r="F36">
            <v>594356</v>
          </cell>
          <cell r="G36">
            <v>661943.59937881108</v>
          </cell>
          <cell r="H36">
            <v>746750.63703075715</v>
          </cell>
          <cell r="I36">
            <v>852620.86060828913</v>
          </cell>
          <cell r="J36">
            <v>996047.5594053627</v>
          </cell>
          <cell r="K36">
            <v>1175809.0098116426</v>
          </cell>
          <cell r="L36">
            <v>15.734041656126152</v>
          </cell>
          <cell r="M36">
            <v>13.849766968551069</v>
          </cell>
          <cell r="N36">
            <v>10.446420762287921</v>
          </cell>
          <cell r="O36">
            <v>14.797496054992543</v>
          </cell>
          <cell r="P36">
            <v>11.371568450358227</v>
          </cell>
        </row>
        <row r="37">
          <cell r="A37" t="str">
            <v>6.  Transport, storage and communication</v>
          </cell>
          <cell r="B37">
            <v>73784</v>
          </cell>
          <cell r="C37">
            <v>86327</v>
          </cell>
          <cell r="D37">
            <v>101620</v>
          </cell>
          <cell r="E37">
            <v>113814</v>
          </cell>
          <cell r="F37">
            <v>131669</v>
          </cell>
          <cell r="G37">
            <v>150436.73781949465</v>
          </cell>
          <cell r="H37">
            <v>173890.06088222776</v>
          </cell>
          <cell r="I37">
            <v>214036.11235707719</v>
          </cell>
          <cell r="J37">
            <v>255654.0568493818</v>
          </cell>
          <cell r="K37">
            <v>303640.2744363072</v>
          </cell>
          <cell r="L37">
            <v>16.999620513932555</v>
          </cell>
          <cell r="M37">
            <v>17.715199184496157</v>
          </cell>
          <cell r="N37">
            <v>11.999606376697503</v>
          </cell>
          <cell r="O37">
            <v>15.68787671112517</v>
          </cell>
          <cell r="P37">
            <v>14.253725493088453</v>
          </cell>
        </row>
        <row r="38">
          <cell r="A38" t="str">
            <v xml:space="preserve">      6.1  Port services</v>
          </cell>
          <cell r="B38">
            <v>5163</v>
          </cell>
          <cell r="C38">
            <v>7212</v>
          </cell>
          <cell r="D38">
            <v>9579</v>
          </cell>
          <cell r="E38">
            <v>10111</v>
          </cell>
          <cell r="F38">
            <v>10781</v>
          </cell>
          <cell r="G38">
            <v>11895.180618815612</v>
          </cell>
          <cell r="H38">
            <v>12712.805500217008</v>
          </cell>
          <cell r="I38">
            <v>14874.592649917911</v>
          </cell>
          <cell r="J38">
            <v>17305.1010889145</v>
          </cell>
          <cell r="K38">
            <v>20350.798880563456</v>
          </cell>
          <cell r="L38">
            <v>39.686228936664733</v>
          </cell>
          <cell r="M38">
            <v>32.820299500831936</v>
          </cell>
          <cell r="N38">
            <v>5.5538156383756032</v>
          </cell>
          <cell r="O38">
            <v>6.6264464444664162</v>
          </cell>
          <cell r="P38">
            <v>10.334668572633454</v>
          </cell>
        </row>
        <row r="39">
          <cell r="A39" t="str">
            <v xml:space="preserve">      6.2  Telecommunications</v>
          </cell>
          <cell r="B39">
            <v>5979</v>
          </cell>
          <cell r="C39">
            <v>9223</v>
          </cell>
          <cell r="D39">
            <v>14468</v>
          </cell>
          <cell r="E39">
            <v>20895</v>
          </cell>
          <cell r="F39">
            <v>27463</v>
          </cell>
          <cell r="G39">
            <v>37301.185834600001</v>
          </cell>
          <cell r="H39">
            <v>49074.475564918539</v>
          </cell>
          <cell r="I39">
            <v>70262.380390072125</v>
          </cell>
          <cell r="J39">
            <v>92707.602334063587</v>
          </cell>
          <cell r="K39">
            <v>118758.43858993547</v>
          </cell>
          <cell r="L39">
            <v>54.256564642916885</v>
          </cell>
          <cell r="M39">
            <v>56.868697820665723</v>
          </cell>
          <cell r="N39">
            <v>44.422173071606295</v>
          </cell>
          <cell r="O39">
            <v>31.43335726250298</v>
          </cell>
          <cell r="P39">
            <v>35.823420000000006</v>
          </cell>
        </row>
        <row r="40">
          <cell r="A40" t="str">
            <v xml:space="preserve">      6.3  Transport</v>
          </cell>
          <cell r="B40">
            <v>62642</v>
          </cell>
          <cell r="C40">
            <v>69892</v>
          </cell>
          <cell r="D40">
            <v>77573</v>
          </cell>
          <cell r="E40">
            <v>82808</v>
          </cell>
          <cell r="F40">
            <v>93425</v>
          </cell>
          <cell r="G40">
            <v>101240.37136607904</v>
          </cell>
          <cell r="H40">
            <v>112102.77981709222</v>
          </cell>
          <cell r="I40">
            <v>128899.13931708715</v>
          </cell>
          <cell r="J40">
            <v>145641.35342640372</v>
          </cell>
          <cell r="K40">
            <v>164531.03696580828</v>
          </cell>
          <cell r="L40">
            <v>11.573704543277664</v>
          </cell>
          <cell r="M40">
            <v>10.989812854117776</v>
          </cell>
          <cell r="N40">
            <v>6.7484820749487584</v>
          </cell>
          <cell r="O40">
            <v>12.821225002415225</v>
          </cell>
          <cell r="P40">
            <v>8.3653961638523242</v>
          </cell>
        </row>
        <row r="41">
          <cell r="A41" t="str">
            <v>7.  Wholesale and retail trade</v>
          </cell>
          <cell r="B41">
            <v>155316</v>
          </cell>
          <cell r="C41">
            <v>177123</v>
          </cell>
          <cell r="D41">
            <v>196262</v>
          </cell>
          <cell r="E41">
            <v>211376</v>
          </cell>
          <cell r="F41">
            <v>254100</v>
          </cell>
          <cell r="G41">
            <v>263222.52756912122</v>
          </cell>
          <cell r="H41">
            <v>288257.15391424956</v>
          </cell>
          <cell r="I41">
            <v>313949.19098583865</v>
          </cell>
          <cell r="J41">
            <v>369727.20195696573</v>
          </cell>
          <cell r="K41">
            <v>435959.3693859909</v>
          </cell>
          <cell r="L41">
            <v>14.040407942517197</v>
          </cell>
          <cell r="M41">
            <v>10.805485453611329</v>
          </cell>
          <cell r="N41">
            <v>7.7009303889698399</v>
          </cell>
          <cell r="O41">
            <v>20.212323064113246</v>
          </cell>
          <cell r="P41">
            <v>3.5901328489261086</v>
          </cell>
        </row>
        <row r="42">
          <cell r="A42" t="str">
            <v xml:space="preserve">      7.1  Imports</v>
          </cell>
          <cell r="B42">
            <v>64629</v>
          </cell>
          <cell r="C42">
            <v>74129</v>
          </cell>
          <cell r="D42">
            <v>81469</v>
          </cell>
          <cell r="E42">
            <v>88882</v>
          </cell>
          <cell r="F42">
            <v>116702</v>
          </cell>
          <cell r="G42">
            <v>116731.03988590308</v>
          </cell>
          <cell r="H42">
            <v>127691.79832142206</v>
          </cell>
          <cell r="I42">
            <v>140808.156321777</v>
          </cell>
          <cell r="J42">
            <v>177001.92701894257</v>
          </cell>
          <cell r="K42">
            <v>216084.07582358914</v>
          </cell>
          <cell r="L42">
            <v>14.699283603335967</v>
          </cell>
          <cell r="M42">
            <v>9.9016579206518287</v>
          </cell>
          <cell r="N42">
            <v>9.0991665541494413</v>
          </cell>
          <cell r="O42">
            <v>31.299925744245183</v>
          </cell>
          <cell r="P42">
            <v>2.4883794539154458E-2</v>
          </cell>
        </row>
        <row r="43">
          <cell r="A43" t="str">
            <v xml:space="preserve">      7.2  Exports</v>
          </cell>
          <cell r="B43">
            <v>16365</v>
          </cell>
          <cell r="C43">
            <v>19753</v>
          </cell>
          <cell r="D43">
            <v>22064</v>
          </cell>
          <cell r="E43">
            <v>23366</v>
          </cell>
          <cell r="F43">
            <v>30142</v>
          </cell>
          <cell r="G43">
            <v>30681.224634512164</v>
          </cell>
          <cell r="H43">
            <v>32041.302470150869</v>
          </cell>
          <cell r="I43">
            <v>35320.990674786975</v>
          </cell>
          <cell r="J43">
            <v>41529.543093243134</v>
          </cell>
          <cell r="K43">
            <v>46457.56902973519</v>
          </cell>
          <cell r="L43">
            <v>20.702719217842947</v>
          </cell>
          <cell r="M43">
            <v>11.699488685263004</v>
          </cell>
          <cell r="N43">
            <v>5.9010152284263873</v>
          </cell>
          <cell r="O43">
            <v>28.99940083882564</v>
          </cell>
          <cell r="P43">
            <v>1.7889477622989869</v>
          </cell>
        </row>
        <row r="44">
          <cell r="A44" t="str">
            <v xml:space="preserve">      7.3  Domestic</v>
          </cell>
          <cell r="B44">
            <v>74322</v>
          </cell>
          <cell r="C44">
            <v>83241</v>
          </cell>
          <cell r="D44">
            <v>92729</v>
          </cell>
          <cell r="E44">
            <v>99128</v>
          </cell>
          <cell r="F44">
            <v>107256</v>
          </cell>
          <cell r="G44">
            <v>115810.26304870599</v>
          </cell>
          <cell r="H44">
            <v>128524.05312267662</v>
          </cell>
          <cell r="I44">
            <v>137820.04398927465</v>
          </cell>
          <cell r="J44">
            <v>151195.73184478001</v>
          </cell>
          <cell r="K44">
            <v>173417.72453266653</v>
          </cell>
          <cell r="L44">
            <v>12.000484378784204</v>
          </cell>
          <cell r="M44">
            <v>11.398229237995693</v>
          </cell>
          <cell r="N44">
            <v>6.9007538094878695</v>
          </cell>
          <cell r="O44">
            <v>8.1994996368331954</v>
          </cell>
          <cell r="P44">
            <v>7.9755566576284798</v>
          </cell>
        </row>
        <row r="45">
          <cell r="A45" t="str">
            <v>8.  Banking, insurance and real estate</v>
          </cell>
          <cell r="B45">
            <v>49675</v>
          </cell>
          <cell r="C45">
            <v>59610</v>
          </cell>
          <cell r="D45">
            <v>69267</v>
          </cell>
          <cell r="E45">
            <v>80696</v>
          </cell>
          <cell r="F45">
            <v>85668</v>
          </cell>
          <cell r="G45">
            <v>105589.78721217837</v>
          </cell>
          <cell r="H45">
            <v>122506.97869552742</v>
          </cell>
          <cell r="I45">
            <v>155338.84898592878</v>
          </cell>
          <cell r="J45">
            <v>177893.03556353727</v>
          </cell>
          <cell r="K45">
            <v>209865.4008195255</v>
          </cell>
          <cell r="L45">
            <v>19.999999999999996</v>
          </cell>
          <cell r="M45">
            <v>16.200301962757923</v>
          </cell>
          <cell r="N45">
            <v>16.499920597109742</v>
          </cell>
          <cell r="O45">
            <v>6.1613958560523541</v>
          </cell>
          <cell r="P45">
            <v>23.254642587872219</v>
          </cell>
        </row>
        <row r="46">
          <cell r="A46" t="str">
            <v xml:space="preserve">     8.1   Banking</v>
          </cell>
          <cell r="B46">
            <v>17019.744875008037</v>
          </cell>
          <cell r="C46">
            <v>20355.614870509609</v>
          </cell>
          <cell r="D46">
            <v>24365.671000000002</v>
          </cell>
          <cell r="E46">
            <v>24374.620915000014</v>
          </cell>
          <cell r="F46">
            <v>25959.781580000006</v>
          </cell>
          <cell r="G46">
            <v>28260.716000000022</v>
          </cell>
          <cell r="H46">
            <v>34282.677000000003</v>
          </cell>
          <cell r="I46">
            <v>48769.624999999993</v>
          </cell>
          <cell r="J46">
            <v>51636</v>
          </cell>
          <cell r="K46">
            <v>64545</v>
          </cell>
          <cell r="L46">
            <v>19.599999999999994</v>
          </cell>
          <cell r="M46">
            <v>19.700000000000006</v>
          </cell>
          <cell r="N46">
            <v>3.6731658241673237E-2</v>
          </cell>
          <cell r="O46">
            <v>6.5033243820604048</v>
          </cell>
          <cell r="P46">
            <v>8.8634583188200047</v>
          </cell>
        </row>
        <row r="47">
          <cell r="A47" t="str">
            <v xml:space="preserve">     8.2   Insurance, real estate and other financial services</v>
          </cell>
          <cell r="B47">
            <v>32655.255124991963</v>
          </cell>
          <cell r="C47">
            <v>39254.385129490387</v>
          </cell>
          <cell r="D47">
            <v>44901.328999999998</v>
          </cell>
          <cell r="E47">
            <v>56321.379084999986</v>
          </cell>
          <cell r="F47">
            <v>59708.21841999999</v>
          </cell>
          <cell r="G47">
            <v>77329.071212178358</v>
          </cell>
          <cell r="H47">
            <v>88224.301695527422</v>
          </cell>
          <cell r="I47">
            <v>106569.22398592878</v>
          </cell>
          <cell r="J47">
            <v>126257.03556353727</v>
          </cell>
          <cell r="K47">
            <v>145320.4008195255</v>
          </cell>
          <cell r="L47">
            <v>20.208477867465579</v>
          </cell>
          <cell r="M47">
            <v>14.385510948348212</v>
          </cell>
          <cell r="N47">
            <v>25.433657175269776</v>
          </cell>
          <cell r="O47">
            <v>6.0134169120550141</v>
          </cell>
          <cell r="P47">
            <v>29.511603692861232</v>
          </cell>
        </row>
        <row r="48">
          <cell r="A48" t="str">
            <v>9.  Ownership of dwellings</v>
          </cell>
          <cell r="B48">
            <v>14232</v>
          </cell>
          <cell r="C48">
            <v>15769</v>
          </cell>
          <cell r="D48">
            <v>17346</v>
          </cell>
          <cell r="E48">
            <v>18387</v>
          </cell>
          <cell r="F48">
            <v>19858</v>
          </cell>
          <cell r="G48">
            <v>22210.021235999997</v>
          </cell>
          <cell r="H48">
            <v>24085.12448887053</v>
          </cell>
          <cell r="I48">
            <v>24910.593960477585</v>
          </cell>
          <cell r="J48">
            <v>26192.692410435444</v>
          </cell>
          <cell r="K48">
            <v>29186.517152948218</v>
          </cell>
          <cell r="L48">
            <v>10.799606520517147</v>
          </cell>
          <cell r="M48">
            <v>10.000634155621778</v>
          </cell>
          <cell r="N48">
            <v>6.0013836042891677</v>
          </cell>
          <cell r="O48">
            <v>8.0002175450046167</v>
          </cell>
          <cell r="P48">
            <v>11.844199999999994</v>
          </cell>
        </row>
        <row r="49">
          <cell r="A49" t="str">
            <v>10. Public admninstration and defence</v>
          </cell>
          <cell r="B49">
            <v>35215</v>
          </cell>
          <cell r="C49">
            <v>40990</v>
          </cell>
          <cell r="D49">
            <v>48040</v>
          </cell>
          <cell r="E49">
            <v>52412</v>
          </cell>
          <cell r="F49">
            <v>58020</v>
          </cell>
          <cell r="G49">
            <v>69409.167542016803</v>
          </cell>
          <cell r="H49">
            <v>81525.319049881873</v>
          </cell>
          <cell r="I49">
            <v>81548.608673174051</v>
          </cell>
          <cell r="J49">
            <v>97485.112636602033</v>
          </cell>
          <cell r="K49">
            <v>120491.59921884011</v>
          </cell>
          <cell r="L49">
            <v>16.399261678262111</v>
          </cell>
          <cell r="M49">
            <v>17.199316906562579</v>
          </cell>
          <cell r="N49">
            <v>9.1007493755203903</v>
          </cell>
          <cell r="O49">
            <v>10.699839731359241</v>
          </cell>
          <cell r="P49">
            <v>19.629726890756306</v>
          </cell>
        </row>
        <row r="50">
          <cell r="A50" t="str">
            <v>11. Services (n.e.s.)</v>
          </cell>
          <cell r="B50">
            <v>27548</v>
          </cell>
          <cell r="C50">
            <v>31928</v>
          </cell>
          <cell r="D50">
            <v>36238</v>
          </cell>
          <cell r="E50">
            <v>41058</v>
          </cell>
          <cell r="F50">
            <v>45041</v>
          </cell>
          <cell r="G50">
            <v>51075.358</v>
          </cell>
          <cell r="H50">
            <v>56486</v>
          </cell>
          <cell r="I50">
            <v>62837.505645792786</v>
          </cell>
          <cell r="J50">
            <v>69095.459988440445</v>
          </cell>
          <cell r="K50">
            <v>76665.848798030725</v>
          </cell>
          <cell r="L50">
            <v>15.899520836358349</v>
          </cell>
          <cell r="M50">
            <v>13.499123026810334</v>
          </cell>
          <cell r="N50">
            <v>13.300954798829956</v>
          </cell>
          <cell r="O50">
            <v>9.7009109065224752</v>
          </cell>
          <cell r="P50">
            <v>13.397477853511241</v>
          </cell>
        </row>
        <row r="51">
          <cell r="A51" t="str">
            <v xml:space="preserve">       11.1  Hotels and restaurants</v>
          </cell>
          <cell r="B51">
            <v>4434.4548950270655</v>
          </cell>
          <cell r="C51">
            <v>5395.3584822617449</v>
          </cell>
          <cell r="D51">
            <v>5986.6665516492139</v>
          </cell>
          <cell r="E51">
            <v>6917.1372652522532</v>
          </cell>
          <cell r="F51">
            <v>7137.80979330432</v>
          </cell>
          <cell r="G51">
            <v>6699.9540858899672</v>
          </cell>
          <cell r="H51">
            <v>7227.9585019119568</v>
          </cell>
          <cell r="I51">
            <v>9336.2518902038173</v>
          </cell>
          <cell r="J51">
            <v>11248.198816066548</v>
          </cell>
          <cell r="K51">
            <v>9565.9182011356352</v>
          </cell>
          <cell r="L51">
            <v>21.669035089572475</v>
          </cell>
          <cell r="M51">
            <v>10.959569625104715</v>
          </cell>
          <cell r="N51">
            <v>15.542384156116263</v>
          </cell>
          <cell r="O51">
            <v>3.1902291307792874</v>
          </cell>
          <cell r="P51">
            <v>-6.134314587999901</v>
          </cell>
        </row>
        <row r="52">
          <cell r="A52" t="str">
            <v xml:space="preserve">       11.2  Other</v>
          </cell>
          <cell r="B52">
            <v>23113.545104972934</v>
          </cell>
          <cell r="C52">
            <v>26532.641517738255</v>
          </cell>
          <cell r="D52">
            <v>30251.333448350786</v>
          </cell>
          <cell r="E52">
            <v>34140.862734747745</v>
          </cell>
          <cell r="F52">
            <v>37903.190206695683</v>
          </cell>
          <cell r="G52">
            <v>44375.403914110037</v>
          </cell>
          <cell r="H52">
            <v>49258.041498088045</v>
          </cell>
          <cell r="I52">
            <v>53501.253755588972</v>
          </cell>
          <cell r="J52">
            <v>57847.261172373896</v>
          </cell>
          <cell r="K52">
            <v>67099.930596895094</v>
          </cell>
          <cell r="L52">
            <v>14.792609256767332</v>
          </cell>
          <cell r="M52">
            <v>14.015536026167696</v>
          </cell>
          <cell r="N52">
            <v>12.857381288787462</v>
          </cell>
          <cell r="O52">
            <v>11.020012883619179</v>
          </cell>
          <cell r="P52">
            <v>17.075643691519726</v>
          </cell>
        </row>
        <row r="53">
          <cell r="A53" t="str">
            <v>12. Gross domestic product</v>
          </cell>
          <cell r="B53">
            <v>695934</v>
          </cell>
          <cell r="C53">
            <v>803698</v>
          </cell>
          <cell r="D53">
            <v>912839</v>
          </cell>
          <cell r="E53">
            <v>994730</v>
          </cell>
          <cell r="F53">
            <v>1125259</v>
          </cell>
          <cell r="G53">
            <v>1245597.9106000648</v>
          </cell>
          <cell r="H53">
            <v>1403286.4740060815</v>
          </cell>
          <cell r="I53">
            <v>1562737.2866477461</v>
          </cell>
          <cell r="J53">
            <v>1797941.1876650429</v>
          </cell>
          <cell r="K53">
            <v>2088145.7535054432</v>
          </cell>
          <cell r="L53">
            <v>15.484801719703301</v>
          </cell>
          <cell r="M53">
            <v>13.579852133512826</v>
          </cell>
          <cell r="N53">
            <v>8.9710233677570805</v>
          </cell>
          <cell r="O53">
            <v>13.122053220471885</v>
          </cell>
          <cell r="P53">
            <v>10.694329980925698</v>
          </cell>
        </row>
        <row r="54">
          <cell r="A54" t="str">
            <v>13. Net factor income from abroad</v>
          </cell>
          <cell r="B54">
            <v>-11258</v>
          </cell>
          <cell r="C54">
            <v>-9409</v>
          </cell>
          <cell r="D54">
            <v>-11556</v>
          </cell>
          <cell r="E54">
            <v>-17831</v>
          </cell>
          <cell r="F54">
            <v>-23082.5</v>
          </cell>
          <cell r="G54">
            <v>-23829.6312</v>
          </cell>
          <cell r="H54">
            <v>-24173.7</v>
          </cell>
          <cell r="I54">
            <v>-16534.900000000001</v>
          </cell>
          <cell r="J54">
            <v>-20687.900000000001</v>
          </cell>
          <cell r="L54">
            <v>16.423876354592291</v>
          </cell>
          <cell r="M54">
            <v>-22.81857795727495</v>
          </cell>
          <cell r="N54">
            <v>-54.300796123226021</v>
          </cell>
          <cell r="O54">
            <v>-29.451517020918626</v>
          </cell>
          <cell r="P54">
            <v>-3.2367863099750886</v>
          </cell>
        </row>
        <row r="55">
          <cell r="A55" t="str">
            <v>14. Gross national product</v>
          </cell>
          <cell r="B55">
            <v>684676</v>
          </cell>
          <cell r="C55">
            <v>794289</v>
          </cell>
          <cell r="D55">
            <v>901283</v>
          </cell>
          <cell r="E55">
            <v>976899</v>
          </cell>
          <cell r="F55">
            <v>1102176.5</v>
          </cell>
          <cell r="G55">
            <v>1221768.2794000648</v>
          </cell>
          <cell r="H55">
            <v>1379112.7740060815</v>
          </cell>
          <cell r="I55">
            <v>1546202.3866477462</v>
          </cell>
          <cell r="J55">
            <v>1777253.287665043</v>
          </cell>
          <cell r="L55">
            <v>16.009470172753247</v>
          </cell>
          <cell r="M55">
            <v>13.470411902972334</v>
          </cell>
          <cell r="N55">
            <v>8.3898176266500091</v>
          </cell>
          <cell r="O55">
            <v>12.82399715835516</v>
          </cell>
          <cell r="P55">
            <v>10.850510730365315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12"/>
    </sheetNames>
    <sheetDataSet>
      <sheetData sheetId="0">
        <row r="1">
          <cell r="A1" t="str">
            <v>REAL SECTOR</v>
          </cell>
        </row>
        <row r="3">
          <cell r="A3" t="str">
            <v>Trends in Principal Agricultural Crops</v>
          </cell>
        </row>
        <row r="5">
          <cell r="A5" t="str">
            <v>Category</v>
          </cell>
          <cell r="B5" t="str">
            <v>Unit</v>
          </cell>
          <cell r="C5">
            <v>2014</v>
          </cell>
        </row>
        <row r="6">
          <cell r="A6" t="str">
            <v>1. Tea</v>
          </cell>
        </row>
        <row r="7">
          <cell r="A7" t="str">
            <v>1.1 Production (c)</v>
          </cell>
          <cell r="B7" t="str">
            <v>kg mn</v>
          </cell>
          <cell r="C7">
            <v>338.03</v>
          </cell>
        </row>
        <row r="8">
          <cell r="A8" t="str">
            <v xml:space="preserve">1.2 Total Extent </v>
          </cell>
          <cell r="B8" t="str">
            <v>hectares '000</v>
          </cell>
          <cell r="C8">
            <v>203</v>
          </cell>
        </row>
        <row r="9">
          <cell r="A9" t="str">
            <v xml:space="preserve">1.3 Extent Bearing </v>
          </cell>
          <cell r="B9" t="str">
            <v>hectares '000</v>
          </cell>
          <cell r="C9">
            <v>195</v>
          </cell>
        </row>
        <row r="10">
          <cell r="A10" t="str">
            <v>1.4 Cost of Production (d)</v>
          </cell>
          <cell r="B10" t="str">
            <v>Rs./kg</v>
          </cell>
          <cell r="C10">
            <v>475.11</v>
          </cell>
        </row>
        <row r="11">
          <cell r="A11" t="str">
            <v>1.5 Average Price</v>
          </cell>
        </row>
        <row r="12">
          <cell r="A12" t="str">
            <v xml:space="preserve">         Colombo Auction</v>
          </cell>
          <cell r="B12" t="str">
            <v>Rs./kg</v>
          </cell>
          <cell r="C12">
            <v>459.01</v>
          </cell>
        </row>
        <row r="13">
          <cell r="A13" t="str">
            <v xml:space="preserve">         Export (F.O.B.)</v>
          </cell>
          <cell r="B13" t="str">
            <v>Rs./kg</v>
          </cell>
          <cell r="C13">
            <v>649.44000000000005</v>
          </cell>
        </row>
        <row r="14">
          <cell r="A14" t="str">
            <v xml:space="preserve">1.6 Replanting </v>
          </cell>
          <cell r="B14" t="str">
            <v>hectares</v>
          </cell>
          <cell r="C14">
            <v>1293</v>
          </cell>
        </row>
        <row r="15">
          <cell r="A15" t="str">
            <v>1.7 New Planting</v>
          </cell>
          <cell r="B15" t="str">
            <v>hectares</v>
          </cell>
          <cell r="C15">
            <v>500</v>
          </cell>
        </row>
        <row r="17">
          <cell r="A17" t="str">
            <v>2. Rubber</v>
          </cell>
        </row>
        <row r="18">
          <cell r="A18" t="str">
            <v>2.1 Production</v>
          </cell>
          <cell r="B18" t="str">
            <v>kg mn</v>
          </cell>
          <cell r="C18">
            <v>98.572490000000016</v>
          </cell>
        </row>
        <row r="19">
          <cell r="A19" t="str">
            <v xml:space="preserve">2.2 Total Extent </v>
          </cell>
          <cell r="B19" t="str">
            <v>hectares '000</v>
          </cell>
          <cell r="C19">
            <v>134</v>
          </cell>
        </row>
        <row r="20">
          <cell r="A20" t="str">
            <v>2.3 Area under Tapping</v>
          </cell>
          <cell r="B20" t="str">
            <v>hectares '000</v>
          </cell>
          <cell r="C20">
            <v>111</v>
          </cell>
        </row>
        <row r="21">
          <cell r="A21" t="str">
            <v xml:space="preserve">2.4 Average Yield </v>
          </cell>
          <cell r="B21" t="str">
            <v>kg/hectare</v>
          </cell>
          <cell r="C21">
            <v>889</v>
          </cell>
        </row>
        <row r="22">
          <cell r="A22" t="str">
            <v xml:space="preserve">2.5 Cost of Production  </v>
          </cell>
          <cell r="B22" t="str">
            <v>Rs./kg</v>
          </cell>
          <cell r="C22">
            <v>160</v>
          </cell>
        </row>
        <row r="23">
          <cell r="A23" t="str">
            <v>2.6 Average Price</v>
          </cell>
        </row>
        <row r="24">
          <cell r="A24" t="str">
            <v>Colombo  Auction (RSS 1)</v>
          </cell>
          <cell r="B24" t="str">
            <v>Rs./kg</v>
          </cell>
          <cell r="C24">
            <v>286.04995535714289</v>
          </cell>
        </row>
        <row r="25">
          <cell r="A25" t="str">
            <v>Export (F.O.B.)</v>
          </cell>
          <cell r="B25" t="str">
            <v>Rs./kg</v>
          </cell>
          <cell r="C25">
            <v>362.83</v>
          </cell>
        </row>
        <row r="26">
          <cell r="A26" t="str">
            <v>2.7 Replanting (e)</v>
          </cell>
          <cell r="B26" t="str">
            <v>hectares</v>
          </cell>
          <cell r="C26">
            <v>2096</v>
          </cell>
        </row>
        <row r="27">
          <cell r="A27" t="str">
            <v>2.8 New Planting (e)</v>
          </cell>
          <cell r="B27" t="str">
            <v>hectares</v>
          </cell>
          <cell r="C27">
            <v>1428</v>
          </cell>
        </row>
        <row r="29">
          <cell r="A29" t="str">
            <v>3. Coconut</v>
          </cell>
        </row>
        <row r="30">
          <cell r="A30" t="str">
            <v>3.1 Production</v>
          </cell>
          <cell r="B30" t="str">
            <v>nuts mn</v>
          </cell>
          <cell r="C30">
            <v>2870</v>
          </cell>
        </row>
        <row r="31">
          <cell r="A31" t="str">
            <v>3.2 Total Extent</v>
          </cell>
          <cell r="B31" t="str">
            <v>hectares '000</v>
          </cell>
          <cell r="C31">
            <v>441</v>
          </cell>
        </row>
        <row r="32">
          <cell r="A32" t="str">
            <v>3.3 Cost of Production</v>
          </cell>
          <cell r="B32" t="str">
            <v>Rs./nut</v>
          </cell>
          <cell r="C32">
            <v>13.67</v>
          </cell>
        </row>
        <row r="33">
          <cell r="A33" t="str">
            <v>3.4 Average Export Price</v>
          </cell>
        </row>
        <row r="34">
          <cell r="A34" t="str">
            <v>(F.O.B.) (f)</v>
          </cell>
          <cell r="B34" t="str">
            <v>Rs./nut</v>
          </cell>
          <cell r="C34">
            <v>39.08</v>
          </cell>
        </row>
        <row r="35">
          <cell r="A35" t="str">
            <v>3.5 Replanting / Under Planting (g)</v>
          </cell>
          <cell r="B35" t="str">
            <v>hectares</v>
          </cell>
          <cell r="C35">
            <v>5796</v>
          </cell>
        </row>
        <row r="36">
          <cell r="A36" t="str">
            <v>3.6 New Planting (h)</v>
          </cell>
          <cell r="B36" t="str">
            <v>hectares</v>
          </cell>
          <cell r="C36">
            <v>30771</v>
          </cell>
        </row>
        <row r="38">
          <cell r="A38" t="str">
            <v>4. Paddy</v>
          </cell>
        </row>
        <row r="39">
          <cell r="A39" t="str">
            <v>4.1 Production (i) (j)</v>
          </cell>
          <cell r="B39" t="str">
            <v>mt '000</v>
          </cell>
          <cell r="C39">
            <v>3380.78</v>
          </cell>
        </row>
        <row r="40">
          <cell r="A40" t="str">
            <v>4.2 Area Sown (i) (j)</v>
          </cell>
          <cell r="B40" t="str">
            <v>hectares '000</v>
          </cell>
          <cell r="C40">
            <v>964</v>
          </cell>
        </row>
        <row r="41">
          <cell r="A41" t="str">
            <v>4.3 Area Harvested (i) (j)</v>
          </cell>
          <cell r="B41" t="str">
            <v>hectares '000</v>
          </cell>
          <cell r="C41">
            <v>793</v>
          </cell>
        </row>
        <row r="42">
          <cell r="A42" t="str">
            <v>4.4 Yield Per Hectare (i) (j) (k)</v>
          </cell>
          <cell r="B42" t="str">
            <v>kg/hectare</v>
          </cell>
          <cell r="C42">
            <v>4264</v>
          </cell>
        </row>
        <row r="43">
          <cell r="A43" t="str">
            <v>4.5 Rice Imported</v>
          </cell>
          <cell r="B43" t="str">
            <v>mt '000</v>
          </cell>
          <cell r="C43">
            <v>600.02</v>
          </cell>
        </row>
        <row r="44">
          <cell r="A44" t="str">
            <v xml:space="preserve">4.6 Credit Granted </v>
          </cell>
          <cell r="B44" t="str">
            <v>Rs. million</v>
          </cell>
          <cell r="C44">
            <v>4761</v>
          </cell>
        </row>
        <row r="45">
          <cell r="A45" t="str">
            <v>4.7 Fertiliser Issued (l)</v>
          </cell>
          <cell r="B45" t="str">
            <v>mt '000</v>
          </cell>
          <cell r="C45">
            <v>272</v>
          </cell>
        </row>
        <row r="46">
          <cell r="A46" t="str">
            <v>(a) Revised</v>
          </cell>
        </row>
        <row r="47">
          <cell r="A47" t="str">
            <v>(b) Provisional</v>
          </cell>
        </row>
        <row r="48">
          <cell r="A48" t="str">
            <v>(c) Including green tea</v>
          </cell>
        </row>
        <row r="49">
          <cell r="A49" t="str">
            <v>(d) The weighted average cost of production of public sector estates and private plantation companies,</v>
          </cell>
        </row>
        <row r="50">
          <cell r="A50" t="str">
            <v>including green leaf suppliers' profit margin</v>
          </cell>
        </row>
        <row r="51">
          <cell r="A51" t="str">
            <v>(e) Extents covered by cultivation assistance schemes of the Rubber Development Department</v>
          </cell>
        </row>
        <row r="52">
          <cell r="A52" t="str">
            <v>(f) Three major coconut kernel products only</v>
          </cell>
        </row>
        <row r="53">
          <cell r="A53" t="str">
            <v>(g) Extents covered by cultivation assistance schemes of the Coconut Cultivation Board (CCB)</v>
          </cell>
        </row>
        <row r="54">
          <cell r="A54" t="str">
            <v>(h) Data on newly planted extent of the period 2013-2015 are calculated based on the amount of coconut</v>
          </cell>
        </row>
        <row r="55">
          <cell r="A55" t="str">
            <v>seedlings distributed by the CCB at a conversion rate of 158 seedlings for one hectare.</v>
          </cell>
        </row>
        <row r="56">
          <cell r="A56" t="str">
            <v>(i) On a cultivation year basis</v>
          </cell>
        </row>
        <row r="57">
          <cell r="A57" t="str">
            <v>(j) Annual data related to paddy production, extent and yield per hectare were not available at the time of publication</v>
          </cell>
        </row>
        <row r="58">
          <cell r="A58" t="str">
            <v>(k) Yield per hectare is calculated by dividing total production by the net extent harvested</v>
          </cell>
        </row>
        <row r="59">
          <cell r="A59" t="str">
            <v>(l) Data on inorganic fertiliser issued are from the National Fertiliser Secretariat</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13"/>
    </sheetNames>
    <sheetDataSet>
      <sheetData sheetId="0">
        <row r="5">
          <cell r="B5" t="str">
            <v xml:space="preserve"> Unit</v>
          </cell>
          <cell r="C5">
            <v>2014</v>
          </cell>
        </row>
        <row r="7">
          <cell r="B7" t="str">
            <v>kg mn</v>
          </cell>
          <cell r="C7">
            <v>209.95</v>
          </cell>
        </row>
        <row r="8">
          <cell r="B8" t="str">
            <v>"</v>
          </cell>
          <cell r="C8">
            <v>49.21</v>
          </cell>
        </row>
        <row r="9">
          <cell r="B9" t="str">
            <v>"</v>
          </cell>
          <cell r="C9">
            <v>78.87</v>
          </cell>
        </row>
        <row r="10">
          <cell r="B10" t="str">
            <v>"</v>
          </cell>
          <cell r="C10">
            <v>338</v>
          </cell>
        </row>
        <row r="13">
          <cell r="B13" t="str">
            <v>kg mn</v>
          </cell>
          <cell r="C13">
            <v>48.538842000000002</v>
          </cell>
        </row>
        <row r="14">
          <cell r="B14" t="str">
            <v>"</v>
          </cell>
          <cell r="C14">
            <v>15.264072000000001</v>
          </cell>
        </row>
        <row r="15">
          <cell r="B15" t="str">
            <v>"</v>
          </cell>
          <cell r="C15">
            <v>34.769662999999994</v>
          </cell>
        </row>
        <row r="16">
          <cell r="B16" t="str">
            <v>"</v>
          </cell>
          <cell r="C16">
            <v>98.572576999999995</v>
          </cell>
        </row>
        <row r="19">
          <cell r="B19" t="str">
            <v xml:space="preserve">nuts mn </v>
          </cell>
          <cell r="C19">
            <v>393</v>
          </cell>
        </row>
        <row r="20">
          <cell r="B20" t="str">
            <v>"</v>
          </cell>
          <cell r="C20">
            <v>318</v>
          </cell>
        </row>
        <row r="21">
          <cell r="B21" t="str">
            <v>"</v>
          </cell>
          <cell r="C21">
            <v>25</v>
          </cell>
        </row>
        <row r="22">
          <cell r="B22" t="str">
            <v>"</v>
          </cell>
          <cell r="C22">
            <v>33</v>
          </cell>
        </row>
        <row r="23">
          <cell r="B23" t="str">
            <v>"</v>
          </cell>
          <cell r="C23">
            <v>248</v>
          </cell>
        </row>
        <row r="24">
          <cell r="B24" t="str">
            <v>"</v>
          </cell>
          <cell r="C24">
            <v>1829.76</v>
          </cell>
        </row>
        <row r="25">
          <cell r="C25">
            <v>2870</v>
          </cell>
        </row>
        <row r="28">
          <cell r="B28" t="str">
            <v>mt</v>
          </cell>
          <cell r="C28">
            <v>2674</v>
          </cell>
        </row>
        <row r="29">
          <cell r="B29" t="str">
            <v>"</v>
          </cell>
          <cell r="C29">
            <v>500</v>
          </cell>
        </row>
        <row r="30">
          <cell r="B30" t="str">
            <v>"</v>
          </cell>
          <cell r="C30">
            <v>17600</v>
          </cell>
        </row>
        <row r="31">
          <cell r="B31" t="str">
            <v>"</v>
          </cell>
          <cell r="C31">
            <v>18660</v>
          </cell>
        </row>
        <row r="32">
          <cell r="B32" t="str">
            <v>"</v>
          </cell>
          <cell r="C32">
            <v>3225</v>
          </cell>
        </row>
        <row r="33">
          <cell r="B33" t="str">
            <v>"</v>
          </cell>
          <cell r="C33">
            <v>87</v>
          </cell>
        </row>
        <row r="34">
          <cell r="B34" t="str">
            <v>"</v>
          </cell>
          <cell r="C34">
            <v>2960</v>
          </cell>
        </row>
        <row r="37">
          <cell r="B37" t="str">
            <v>Low grown</v>
          </cell>
          <cell r="C37" t="str">
            <v xml:space="preserve"> - 0 to 610 metres above Mean Sea Level (MSL)</v>
          </cell>
        </row>
        <row r="38">
          <cell r="B38" t="str">
            <v>Medium grown</v>
          </cell>
          <cell r="C38" t="str">
            <v xml:space="preserve"> - 610 to 1,220 metres above MSL</v>
          </cell>
        </row>
        <row r="39">
          <cell r="B39" t="str">
            <v>High grown</v>
          </cell>
          <cell r="C39" t="str">
            <v xml:space="preserve"> - over 1,220 metres above MSL</v>
          </cell>
        </row>
        <row r="41">
          <cell r="B41" t="str">
            <v>8,960 nuts</v>
          </cell>
        </row>
        <row r="42">
          <cell r="B42" t="str">
            <v>9,250 nuts</v>
          </cell>
        </row>
        <row r="43">
          <cell r="B43" t="str">
            <v>5,500 nuts</v>
          </cell>
        </row>
        <row r="44">
          <cell r="B44" t="str">
            <v>16,000 nuts</v>
          </cell>
        </row>
        <row r="45">
          <cell r="B45" t="str">
            <v>8,960 nuts</v>
          </cell>
        </row>
        <row r="46">
          <cell r="B46" t="str">
            <v>4,000 nuts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14"/>
    </sheetNames>
    <sheetDataSet>
      <sheetData sheetId="0">
        <row r="5">
          <cell r="B5" t="str">
            <v>1961-1990</v>
          </cell>
          <cell r="D5" t="str">
            <v>1991-2010</v>
          </cell>
        </row>
        <row r="6">
          <cell r="B6" t="str">
            <v>Annual Average</v>
          </cell>
          <cell r="D6" t="str">
            <v>Annual Average</v>
          </cell>
        </row>
        <row r="7">
          <cell r="B7" t="str">
            <v>Rainfall
(mm)</v>
          </cell>
          <cell r="C7" t="str">
            <v>No. of
Rainy
Days</v>
          </cell>
          <cell r="D7" t="str">
            <v>Rainfall
(mm)</v>
          </cell>
        </row>
        <row r="8">
          <cell r="B8">
            <v>1285</v>
          </cell>
          <cell r="C8">
            <v>89</v>
          </cell>
          <cell r="D8">
            <v>1268.6399999999999</v>
          </cell>
        </row>
        <row r="9">
          <cell r="B9">
            <v>1572</v>
          </cell>
          <cell r="C9">
            <v>129</v>
          </cell>
          <cell r="D9">
            <v>1571.2549999999999</v>
          </cell>
        </row>
        <row r="10">
          <cell r="B10">
            <v>2424</v>
          </cell>
          <cell r="C10">
            <v>146</v>
          </cell>
          <cell r="D10">
            <v>2388.9949999999999</v>
          </cell>
        </row>
        <row r="11">
          <cell r="B11">
            <v>1050</v>
          </cell>
          <cell r="C11">
            <v>87</v>
          </cell>
          <cell r="D11">
            <v>1019.54</v>
          </cell>
        </row>
        <row r="12">
          <cell r="B12">
            <v>1840</v>
          </cell>
          <cell r="C12">
            <v>148</v>
          </cell>
          <cell r="D12">
            <v>1842.2049999999999</v>
          </cell>
        </row>
        <row r="13">
          <cell r="B13">
            <v>1905</v>
          </cell>
          <cell r="C13">
            <v>163</v>
          </cell>
          <cell r="D13">
            <v>1855.3799999999999</v>
          </cell>
        </row>
        <row r="14">
          <cell r="B14">
            <v>3749</v>
          </cell>
          <cell r="C14">
            <v>205</v>
          </cell>
          <cell r="D14">
            <v>3688.3550000000005</v>
          </cell>
        </row>
        <row r="15">
          <cell r="B15">
            <v>1580</v>
          </cell>
          <cell r="C15">
            <v>86</v>
          </cell>
          <cell r="D15">
            <v>1476.2950000000001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17"/>
    </sheetNames>
    <sheetDataSet>
      <sheetData sheetId="0">
        <row r="1">
          <cell r="P1" t="str">
            <v>TABLE  17</v>
          </cell>
        </row>
        <row r="5">
          <cell r="B5" t="str">
            <v xml:space="preserve"> Extent Cultivated (hectares)</v>
          </cell>
          <cell r="G5" t="str">
            <v>Production (mt '000)</v>
          </cell>
          <cell r="L5" t="str">
            <v>Estimated Average Yield (mt/hectare)</v>
          </cell>
        </row>
        <row r="6">
          <cell r="B6">
            <v>2019</v>
          </cell>
          <cell r="C6">
            <v>2020</v>
          </cell>
          <cell r="D6">
            <v>2021</v>
          </cell>
          <cell r="E6" t="str">
            <v>2022 (a)</v>
          </cell>
          <cell r="F6" t="str">
            <v>2023 (b)</v>
          </cell>
          <cell r="G6">
            <v>2019</v>
          </cell>
          <cell r="H6">
            <v>2020</v>
          </cell>
          <cell r="I6">
            <v>2021</v>
          </cell>
          <cell r="J6" t="str">
            <v>2022 (a)</v>
          </cell>
          <cell r="K6" t="str">
            <v>2023 (b)</v>
          </cell>
          <cell r="L6">
            <v>2019</v>
          </cell>
          <cell r="M6">
            <v>2020</v>
          </cell>
          <cell r="N6">
            <v>2021</v>
          </cell>
          <cell r="O6" t="str">
            <v>2022 (a)</v>
          </cell>
          <cell r="P6" t="str">
            <v>2023 (b)</v>
          </cell>
        </row>
        <row r="7">
          <cell r="B7">
            <v>924</v>
          </cell>
          <cell r="C7">
            <v>2304.8000000000002</v>
          </cell>
          <cell r="D7">
            <v>3929</v>
          </cell>
          <cell r="E7">
            <v>1440.0205625252934</v>
          </cell>
          <cell r="F7">
            <v>341.08977741804932</v>
          </cell>
          <cell r="G7">
            <v>18.603000000000002</v>
          </cell>
          <cell r="H7">
            <v>43.018300000000004</v>
          </cell>
          <cell r="I7">
            <v>65.900000000000006</v>
          </cell>
          <cell r="J7">
            <v>17.799498500000002</v>
          </cell>
          <cell r="K7">
            <v>5.0842844999999999</v>
          </cell>
          <cell r="L7">
            <v>20.133116883116884</v>
          </cell>
          <cell r="M7">
            <v>18.664656369316209</v>
          </cell>
          <cell r="N7">
            <v>16.772715703741412</v>
          </cell>
          <cell r="O7">
            <v>12.36058634384074</v>
          </cell>
          <cell r="P7">
            <v>14.906000814467554</v>
          </cell>
        </row>
        <row r="8">
          <cell r="B8">
            <v>5302</v>
          </cell>
          <cell r="C8">
            <v>8812</v>
          </cell>
          <cell r="D8">
            <v>13675</v>
          </cell>
          <cell r="E8">
            <v>10683.41797441933</v>
          </cell>
          <cell r="F8">
            <v>10739.278753859251</v>
          </cell>
          <cell r="G8">
            <v>4.9080000000000004</v>
          </cell>
          <cell r="H8">
            <v>9.5620999999999992</v>
          </cell>
          <cell r="I8">
            <v>14.4</v>
          </cell>
          <cell r="J8">
            <v>9.9201892218619836</v>
          </cell>
          <cell r="K8">
            <v>9.7829655033336707</v>
          </cell>
          <cell r="L8">
            <v>0.9256884194643531</v>
          </cell>
          <cell r="M8">
            <v>1.0851225601452563</v>
          </cell>
          <cell r="N8">
            <v>1.0530164533820841</v>
          </cell>
          <cell r="O8">
            <v>0.92855949712116082</v>
          </cell>
          <cell r="P8">
            <v>0.91095181786002899</v>
          </cell>
        </row>
        <row r="9">
          <cell r="B9">
            <v>10981</v>
          </cell>
          <cell r="C9">
            <v>13579.7</v>
          </cell>
          <cell r="D9">
            <v>12301</v>
          </cell>
          <cell r="E9">
            <v>12094.994546210217</v>
          </cell>
          <cell r="F9">
            <v>12138.264172267169</v>
          </cell>
          <cell r="G9">
            <v>15.148250000000001</v>
          </cell>
          <cell r="H9">
            <v>19.831125</v>
          </cell>
          <cell r="I9">
            <v>17.100000000000001</v>
          </cell>
          <cell r="J9">
            <v>15.758636988744851</v>
          </cell>
          <cell r="K9">
            <v>16.849333203926765</v>
          </cell>
          <cell r="L9">
            <v>1.3794964028776979</v>
          </cell>
          <cell r="M9">
            <v>1.4603507441254224</v>
          </cell>
          <cell r="N9">
            <v>1.3901308836679944</v>
          </cell>
          <cell r="O9">
            <v>1.3029056713119875</v>
          </cell>
          <cell r="P9">
            <v>1.3881171940896777</v>
          </cell>
        </row>
        <row r="10">
          <cell r="B10">
            <v>7196</v>
          </cell>
          <cell r="C10">
            <v>11518.1</v>
          </cell>
          <cell r="D10">
            <v>10431</v>
          </cell>
          <cell r="E10">
            <v>14337.480905329296</v>
          </cell>
          <cell r="F10">
            <v>12247.54963223344</v>
          </cell>
          <cell r="G10">
            <v>8.0670000000000002</v>
          </cell>
          <cell r="H10">
            <v>13.2158</v>
          </cell>
          <cell r="I10">
            <v>11.9</v>
          </cell>
          <cell r="J10">
            <v>14.843774125532807</v>
          </cell>
          <cell r="K10">
            <v>12.800835150689196</v>
          </cell>
          <cell r="L10">
            <v>1.1210394663702057</v>
          </cell>
          <cell r="M10">
            <v>1.1473941014577056</v>
          </cell>
          <cell r="N10">
            <v>1.140830217620554</v>
          </cell>
          <cell r="O10">
            <v>1.0353125645674144</v>
          </cell>
          <cell r="P10">
            <v>1.045175201168371</v>
          </cell>
        </row>
        <row r="11">
          <cell r="B11">
            <v>6035</v>
          </cell>
          <cell r="C11">
            <v>11653.5</v>
          </cell>
          <cell r="D11">
            <v>17228</v>
          </cell>
          <cell r="E11">
            <v>16221.555520442755</v>
          </cell>
          <cell r="F11">
            <v>13785.226279203605</v>
          </cell>
          <cell r="G11">
            <v>6.085</v>
          </cell>
          <cell r="H11">
            <v>8.2226999999999997</v>
          </cell>
          <cell r="I11">
            <v>12</v>
          </cell>
          <cell r="J11">
            <v>10.230166806731743</v>
          </cell>
          <cell r="K11">
            <v>11.35222248063031</v>
          </cell>
          <cell r="L11">
            <v>1.008285004142502</v>
          </cell>
          <cell r="M11">
            <v>0.70559917621315471</v>
          </cell>
          <cell r="N11">
            <v>0.69654051543998141</v>
          </cell>
          <cell r="O11">
            <v>0.6306526395597184</v>
          </cell>
          <cell r="P11">
            <v>0.82350643005086355</v>
          </cell>
        </row>
        <row r="12">
          <cell r="B12">
            <v>6156</v>
          </cell>
          <cell r="C12">
            <v>10889.1</v>
          </cell>
          <cell r="D12">
            <v>17841</v>
          </cell>
          <cell r="E12">
            <v>11898.767420636383</v>
          </cell>
          <cell r="F12">
            <v>12655.24308671214</v>
          </cell>
          <cell r="G12">
            <v>7.3550000000000004</v>
          </cell>
          <cell r="H12">
            <v>13.4971</v>
          </cell>
          <cell r="I12">
            <v>18.899999999999999</v>
          </cell>
          <cell r="J12">
            <v>12.543805806517204</v>
          </cell>
          <cell r="K12">
            <v>12.454063533882112</v>
          </cell>
          <cell r="L12">
            <v>1.1947693307342431</v>
          </cell>
          <cell r="M12">
            <v>1.239505560606478</v>
          </cell>
          <cell r="N12">
            <v>1.059357659324029</v>
          </cell>
          <cell r="O12">
            <v>1.0542105213992261</v>
          </cell>
          <cell r="P12">
            <v>0.98410306689080795</v>
          </cell>
        </row>
        <row r="13">
          <cell r="B13">
            <v>14527</v>
          </cell>
          <cell r="C13">
            <v>19507.7</v>
          </cell>
          <cell r="D13">
            <v>18537</v>
          </cell>
          <cell r="E13">
            <v>16655.583841189637</v>
          </cell>
          <cell r="F13">
            <v>16597.314554430486</v>
          </cell>
          <cell r="G13">
            <v>26.922000000000001</v>
          </cell>
          <cell r="H13">
            <v>38.490699999999997</v>
          </cell>
          <cell r="I13">
            <v>36.9</v>
          </cell>
          <cell r="J13">
            <v>27.180721502601127</v>
          </cell>
          <cell r="K13">
            <v>29.68003535128895</v>
          </cell>
          <cell r="L13">
            <v>1.8532387967233428</v>
          </cell>
          <cell r="M13">
            <v>1.9731029285871731</v>
          </cell>
          <cell r="N13">
            <v>1.9906133678588769</v>
          </cell>
          <cell r="O13">
            <v>1.631928472863412</v>
          </cell>
          <cell r="P13">
            <v>1.7882432277796507</v>
          </cell>
        </row>
        <row r="14">
          <cell r="B14">
            <v>4192</v>
          </cell>
          <cell r="C14">
            <v>4569.8</v>
          </cell>
          <cell r="D14">
            <v>6138</v>
          </cell>
          <cell r="E14">
            <v>8999.9692273252567</v>
          </cell>
          <cell r="F14">
            <v>8028.2094496533409</v>
          </cell>
          <cell r="G14">
            <v>5.4740000000000002</v>
          </cell>
          <cell r="H14">
            <v>6.2473000000000001</v>
          </cell>
          <cell r="I14">
            <v>8.0642999999999994</v>
          </cell>
          <cell r="J14">
            <v>10.887963729570124</v>
          </cell>
          <cell r="K14">
            <v>9.3650455775126318</v>
          </cell>
          <cell r="L14">
            <v>1.3058206106870229</v>
          </cell>
          <cell r="M14">
            <v>1.36708389863889</v>
          </cell>
          <cell r="N14">
            <v>1.3138318670576734</v>
          </cell>
          <cell r="O14">
            <v>1.2097778841857185</v>
          </cell>
          <cell r="P14">
            <v>1.1665173456476046</v>
          </cell>
        </row>
        <row r="15">
          <cell r="B15">
            <v>63450</v>
          </cell>
          <cell r="C15">
            <v>78249</v>
          </cell>
          <cell r="D15">
            <v>106757</v>
          </cell>
          <cell r="E15">
            <v>84158.367928820473</v>
          </cell>
          <cell r="F15">
            <v>75982.219236343473</v>
          </cell>
          <cell r="G15">
            <v>245.64699999999999</v>
          </cell>
          <cell r="H15">
            <v>313.52050000000003</v>
          </cell>
          <cell r="I15">
            <v>472.4</v>
          </cell>
          <cell r="J15">
            <v>259.03959882100497</v>
          </cell>
          <cell r="K15">
            <v>221.24874156565195</v>
          </cell>
          <cell r="L15">
            <v>3.8715051221434198</v>
          </cell>
          <cell r="M15">
            <v>4.0067029610602054</v>
          </cell>
          <cell r="N15">
            <v>4.4250025759434974</v>
          </cell>
          <cell r="O15">
            <v>3.0780016912886867</v>
          </cell>
          <cell r="P15">
            <v>2.9118489008258033</v>
          </cell>
        </row>
        <row r="16">
          <cell r="B16">
            <v>5610</v>
          </cell>
          <cell r="C16">
            <v>3564.8</v>
          </cell>
          <cell r="D16">
            <v>4623</v>
          </cell>
          <cell r="E16">
            <v>3454.8415794276343</v>
          </cell>
          <cell r="F16">
            <v>2813.1268281047423</v>
          </cell>
          <cell r="G16">
            <v>101.642</v>
          </cell>
          <cell r="H16">
            <v>65.085300000000004</v>
          </cell>
          <cell r="I16">
            <v>75.900000000000006</v>
          </cell>
          <cell r="J16">
            <v>47.613555240223555</v>
          </cell>
          <cell r="K16">
            <v>40.748438329999999</v>
          </cell>
          <cell r="L16">
            <v>18.118003565062388</v>
          </cell>
          <cell r="M16">
            <v>18.257770421903054</v>
          </cell>
          <cell r="N16">
            <v>16.417910447761194</v>
          </cell>
          <cell r="O16">
            <v>13.781689882322107</v>
          </cell>
          <cell r="P16">
            <v>14.485105300941232</v>
          </cell>
        </row>
        <row r="17">
          <cell r="B17">
            <v>5333</v>
          </cell>
          <cell r="C17">
            <v>4623.3999999999996</v>
          </cell>
          <cell r="D17">
            <v>4051</v>
          </cell>
          <cell r="E17">
            <v>4000.4963834509108</v>
          </cell>
          <cell r="F17">
            <v>3865.020349477797</v>
          </cell>
          <cell r="G17">
            <v>58.241999999999997</v>
          </cell>
          <cell r="H17">
            <v>65.874099999999999</v>
          </cell>
          <cell r="I17">
            <v>53.8</v>
          </cell>
          <cell r="J17">
            <v>49.468229509748802</v>
          </cell>
          <cell r="K17">
            <v>49.351432157183325</v>
          </cell>
          <cell r="L17">
            <v>10.921057566097881</v>
          </cell>
          <cell r="M17">
            <v>14.247977678764547</v>
          </cell>
          <cell r="N17">
            <v>13.280671439150828</v>
          </cell>
          <cell r="O17">
            <v>12.365522867208915</v>
          </cell>
          <cell r="P17">
            <v>12.768737987071971</v>
          </cell>
        </row>
        <row r="18">
          <cell r="B18">
            <v>914</v>
          </cell>
          <cell r="C18">
            <v>3537.7</v>
          </cell>
          <cell r="D18">
            <v>1915</v>
          </cell>
          <cell r="E18">
            <v>1931.0751505463375</v>
          </cell>
          <cell r="F18">
            <v>3985.8468919465804</v>
          </cell>
          <cell r="G18">
            <v>2.1970000000000001</v>
          </cell>
          <cell r="H18">
            <v>7.8791000000000002</v>
          </cell>
          <cell r="I18">
            <v>3.8</v>
          </cell>
          <cell r="J18">
            <v>3.8422984979461754</v>
          </cell>
          <cell r="K18">
            <v>7.7800715000202363</v>
          </cell>
          <cell r="L18">
            <v>2.4037199124726478</v>
          </cell>
          <cell r="M18">
            <v>2.2271815021058883</v>
          </cell>
          <cell r="N18">
            <v>1.9843342036553524</v>
          </cell>
          <cell r="O18">
            <v>1.9897198184436877</v>
          </cell>
          <cell r="P18">
            <v>1.9519243239723789</v>
          </cell>
        </row>
        <row r="19">
          <cell r="M19" t="str">
            <v xml:space="preserve">  Source: </v>
          </cell>
          <cell r="N19" t="str">
            <v>Department of Census and Statistics</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19"/>
    </sheetNames>
    <sheetDataSet>
      <sheetData sheetId="0">
        <row r="5">
          <cell r="B5" t="str">
            <v>Unit</v>
          </cell>
          <cell r="C5">
            <v>2014</v>
          </cell>
        </row>
        <row r="8">
          <cell r="B8" t="str">
            <v>hectares</v>
          </cell>
          <cell r="C8">
            <v>12608.210000000001</v>
          </cell>
        </row>
        <row r="10">
          <cell r="B10" t="str">
            <v>hectares</v>
          </cell>
          <cell r="C10">
            <v>11044.82</v>
          </cell>
        </row>
        <row r="13">
          <cell r="B13" t="str">
            <v>mt '000</v>
          </cell>
          <cell r="C13">
            <v>576</v>
          </cell>
        </row>
        <row r="16">
          <cell r="B16" t="str">
            <v>mt '000</v>
          </cell>
          <cell r="C16">
            <v>204</v>
          </cell>
        </row>
        <row r="18">
          <cell r="B18" t="str">
            <v>mt '000</v>
          </cell>
          <cell r="C18">
            <v>657</v>
          </cell>
        </row>
        <row r="20">
          <cell r="B20" t="str">
            <v>mt/hectare</v>
          </cell>
          <cell r="C20">
            <v>75.33</v>
          </cell>
        </row>
        <row r="23">
          <cell r="B23" t="str">
            <v>mt '000</v>
          </cell>
          <cell r="C23">
            <v>52.317999999999998</v>
          </cell>
        </row>
        <row r="25">
          <cell r="B25" t="str">
            <v>percentage</v>
          </cell>
          <cell r="C25">
            <v>8</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0 new (2)"/>
      <sheetName val="22 new"/>
      <sheetName val="22"/>
      <sheetName val="23 new"/>
      <sheetName val="23"/>
      <sheetName val="24"/>
      <sheetName val="25"/>
      <sheetName val="26"/>
      <sheetName val="27"/>
      <sheetName val="28"/>
      <sheetName val="29"/>
      <sheetName val="30"/>
      <sheetName val="31 new"/>
      <sheetName val="31"/>
    </sheetNames>
    <sheetDataSet>
      <sheetData sheetId="0" refreshError="1"/>
      <sheetData sheetId="1" refreshError="1"/>
      <sheetData sheetId="2" refreshError="1"/>
      <sheetData sheetId="3" refreshError="1"/>
      <sheetData sheetId="4" refreshError="1"/>
      <sheetData sheetId="5">
        <row r="1">
          <cell r="B1" t="str">
            <v>NATIONAL OUTPUT AND EXPENDITURE</v>
          </cell>
          <cell r="V1" t="str">
            <v>TABLE 24</v>
          </cell>
        </row>
        <row r="2">
          <cell r="B2" t="str">
            <v xml:space="preserve">Investment Approvals in Industry by the Board of Investment of Sri Lanka  </v>
          </cell>
        </row>
        <row r="4">
          <cell r="B4" t="str">
            <v>Category</v>
          </cell>
          <cell r="G4" t="str">
            <v>Number of Projects</v>
          </cell>
          <cell r="K4" t="str">
            <v>Foreign Investment Potential
(Rs.million)</v>
          </cell>
          <cell r="O4" t="str">
            <v xml:space="preserve">Total Investment Potential
(Rs.million)         </v>
          </cell>
          <cell r="S4" t="str">
            <v>Employment Potential
(No.)</v>
          </cell>
        </row>
        <row r="6">
          <cell r="G6" t="str">
            <v>Approvals</v>
          </cell>
          <cell r="I6" t="str">
            <v>Contracted</v>
          </cell>
          <cell r="K6" t="str">
            <v>Approvals</v>
          </cell>
          <cell r="M6" t="str">
            <v>Contracted</v>
          </cell>
          <cell r="O6" t="str">
            <v>Approvals</v>
          </cell>
          <cell r="Q6" t="str">
            <v>Contracted</v>
          </cell>
          <cell r="S6" t="str">
            <v xml:space="preserve"> Approvals</v>
          </cell>
          <cell r="U6" t="str">
            <v>Contracted</v>
          </cell>
        </row>
        <row r="7">
          <cell r="G7" t="str">
            <v>2009 (a)</v>
          </cell>
          <cell r="H7" t="str">
            <v>2010 (b)</v>
          </cell>
          <cell r="I7" t="str">
            <v>2009 (a)</v>
          </cell>
          <cell r="J7" t="str">
            <v>2010 (b)</v>
          </cell>
          <cell r="K7" t="str">
            <v>2009 (a)</v>
          </cell>
          <cell r="L7" t="str">
            <v>2010 (b)</v>
          </cell>
          <cell r="M7" t="str">
            <v>2009 (a)</v>
          </cell>
          <cell r="N7" t="str">
            <v>2010 (b)</v>
          </cell>
          <cell r="O7" t="str">
            <v>2009 (a)</v>
          </cell>
          <cell r="P7" t="str">
            <v>2010 (b)</v>
          </cell>
          <cell r="Q7" t="str">
            <v>2009 (a)</v>
          </cell>
          <cell r="R7" t="str">
            <v>2010 (b)</v>
          </cell>
          <cell r="S7" t="str">
            <v>2009 (a)</v>
          </cell>
          <cell r="T7" t="str">
            <v>2010 (b)</v>
          </cell>
          <cell r="U7" t="str">
            <v>2009 (a)</v>
          </cell>
          <cell r="V7" t="str">
            <v>2010 (b)</v>
          </cell>
        </row>
        <row r="8">
          <cell r="B8" t="str">
            <v>1 .</v>
          </cell>
          <cell r="C8" t="str">
            <v>Food, beverages and tobacco products</v>
          </cell>
          <cell r="G8">
            <v>35</v>
          </cell>
          <cell r="H8">
            <v>27</v>
          </cell>
          <cell r="I8">
            <v>13</v>
          </cell>
          <cell r="J8">
            <v>16</v>
          </cell>
          <cell r="K8">
            <v>30626</v>
          </cell>
          <cell r="L8">
            <v>4286</v>
          </cell>
          <cell r="M8">
            <v>1383</v>
          </cell>
          <cell r="N8">
            <v>3394</v>
          </cell>
          <cell r="O8">
            <v>42280</v>
          </cell>
          <cell r="P8">
            <v>6828</v>
          </cell>
          <cell r="Q8">
            <v>6944</v>
          </cell>
          <cell r="R8">
            <v>4930</v>
          </cell>
          <cell r="S8">
            <v>4806</v>
          </cell>
          <cell r="T8">
            <v>2155</v>
          </cell>
          <cell r="U8">
            <v>1354</v>
          </cell>
          <cell r="V8">
            <v>1102</v>
          </cell>
        </row>
        <row r="9">
          <cell r="B9" t="str">
            <v>2 .</v>
          </cell>
          <cell r="C9" t="str">
            <v>Textile, wearing apparel and leather products</v>
          </cell>
          <cell r="G9">
            <v>30</v>
          </cell>
          <cell r="H9">
            <v>30</v>
          </cell>
          <cell r="I9">
            <v>16</v>
          </cell>
          <cell r="J9">
            <v>26</v>
          </cell>
          <cell r="K9">
            <v>1537</v>
          </cell>
          <cell r="L9">
            <v>1324</v>
          </cell>
          <cell r="M9">
            <v>827</v>
          </cell>
          <cell r="N9">
            <v>590</v>
          </cell>
          <cell r="O9">
            <v>3592</v>
          </cell>
          <cell r="P9">
            <v>6157</v>
          </cell>
          <cell r="Q9">
            <v>1825</v>
          </cell>
          <cell r="R9">
            <v>5995</v>
          </cell>
          <cell r="S9">
            <v>6199</v>
          </cell>
          <cell r="T9">
            <v>15356</v>
          </cell>
          <cell r="U9">
            <v>3100</v>
          </cell>
          <cell r="V9">
            <v>8911</v>
          </cell>
        </row>
        <row r="10">
          <cell r="B10" t="str">
            <v>3 .</v>
          </cell>
          <cell r="C10" t="str">
            <v>Wood and wood products, excluding furniture (c)</v>
          </cell>
          <cell r="G10">
            <v>4</v>
          </cell>
          <cell r="H10">
            <v>1</v>
          </cell>
          <cell r="I10">
            <v>3</v>
          </cell>
          <cell r="J10">
            <v>3</v>
          </cell>
          <cell r="K10">
            <v>173</v>
          </cell>
          <cell r="L10" t="str">
            <v>-</v>
          </cell>
          <cell r="M10">
            <v>500</v>
          </cell>
          <cell r="N10">
            <v>285</v>
          </cell>
          <cell r="O10">
            <v>426</v>
          </cell>
          <cell r="P10">
            <v>99</v>
          </cell>
          <cell r="Q10">
            <v>638</v>
          </cell>
          <cell r="R10">
            <v>371</v>
          </cell>
          <cell r="S10">
            <v>299</v>
          </cell>
          <cell r="T10">
            <v>42</v>
          </cell>
          <cell r="U10">
            <v>536</v>
          </cell>
          <cell r="V10">
            <v>353</v>
          </cell>
        </row>
        <row r="11">
          <cell r="B11" t="str">
            <v>4 .</v>
          </cell>
          <cell r="C11" t="str">
            <v>Paper products, publishing and printing</v>
          </cell>
          <cell r="G11">
            <v>3</v>
          </cell>
          <cell r="H11">
            <v>3</v>
          </cell>
          <cell r="I11">
            <v>3</v>
          </cell>
          <cell r="J11">
            <v>2</v>
          </cell>
          <cell r="K11">
            <v>65</v>
          </cell>
          <cell r="L11">
            <v>802</v>
          </cell>
          <cell r="M11">
            <v>92</v>
          </cell>
          <cell r="N11">
            <v>802</v>
          </cell>
          <cell r="O11">
            <v>207</v>
          </cell>
          <cell r="P11">
            <v>1032</v>
          </cell>
          <cell r="Q11">
            <v>136</v>
          </cell>
          <cell r="R11">
            <v>917</v>
          </cell>
          <cell r="S11">
            <v>250</v>
          </cell>
          <cell r="T11">
            <v>535</v>
          </cell>
          <cell r="U11">
            <v>100</v>
          </cell>
          <cell r="V11">
            <v>500</v>
          </cell>
        </row>
        <row r="12">
          <cell r="B12" t="str">
            <v>5 .</v>
          </cell>
          <cell r="C12" t="str">
            <v>Chemical, petroleum, coal, rubber and</v>
          </cell>
        </row>
        <row r="13">
          <cell r="C13" t="str">
            <v xml:space="preserve">   plastic products</v>
          </cell>
          <cell r="G13">
            <v>20</v>
          </cell>
          <cell r="H13">
            <v>10</v>
          </cell>
          <cell r="I13">
            <v>11</v>
          </cell>
          <cell r="J13">
            <v>10</v>
          </cell>
          <cell r="K13">
            <v>3509</v>
          </cell>
          <cell r="L13">
            <v>348</v>
          </cell>
          <cell r="M13">
            <v>3932</v>
          </cell>
          <cell r="N13">
            <v>170</v>
          </cell>
          <cell r="O13">
            <v>5318</v>
          </cell>
          <cell r="P13">
            <v>983</v>
          </cell>
          <cell r="Q13">
            <v>8464</v>
          </cell>
          <cell r="R13">
            <v>863</v>
          </cell>
          <cell r="S13">
            <v>2199</v>
          </cell>
          <cell r="T13">
            <v>948</v>
          </cell>
          <cell r="U13">
            <v>1868</v>
          </cell>
          <cell r="V13">
            <v>921</v>
          </cell>
        </row>
        <row r="14">
          <cell r="B14" t="str">
            <v>6 .</v>
          </cell>
          <cell r="C14" t="str">
            <v>Non-metallic mineral products</v>
          </cell>
          <cell r="G14">
            <v>15</v>
          </cell>
          <cell r="H14">
            <v>8</v>
          </cell>
          <cell r="I14">
            <v>14</v>
          </cell>
          <cell r="J14">
            <v>5</v>
          </cell>
          <cell r="K14">
            <v>3023</v>
          </cell>
          <cell r="L14">
            <v>2886</v>
          </cell>
          <cell r="M14">
            <v>6156</v>
          </cell>
          <cell r="N14">
            <v>128</v>
          </cell>
          <cell r="O14">
            <v>3472</v>
          </cell>
          <cell r="P14">
            <v>6573</v>
          </cell>
          <cell r="Q14">
            <v>6592</v>
          </cell>
          <cell r="R14">
            <v>506</v>
          </cell>
          <cell r="S14">
            <v>1398</v>
          </cell>
          <cell r="T14">
            <v>490</v>
          </cell>
          <cell r="U14">
            <v>1135</v>
          </cell>
          <cell r="V14">
            <v>251</v>
          </cell>
        </row>
        <row r="15">
          <cell r="B15" t="str">
            <v>7 .</v>
          </cell>
          <cell r="C15" t="str">
            <v>Basic metal products</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row>
        <row r="16">
          <cell r="B16" t="str">
            <v>8 .</v>
          </cell>
          <cell r="C16" t="str">
            <v>Fabricated metal products, machinery and</v>
          </cell>
        </row>
        <row r="17">
          <cell r="C17" t="str">
            <v xml:space="preserve">   transport equipment</v>
          </cell>
          <cell r="G17">
            <v>17</v>
          </cell>
          <cell r="H17">
            <v>18</v>
          </cell>
          <cell r="I17">
            <v>8</v>
          </cell>
          <cell r="J17">
            <v>14</v>
          </cell>
          <cell r="K17">
            <v>233292</v>
          </cell>
          <cell r="L17">
            <v>1592</v>
          </cell>
          <cell r="M17">
            <v>231257</v>
          </cell>
          <cell r="N17">
            <v>2930</v>
          </cell>
          <cell r="O17">
            <v>236865</v>
          </cell>
          <cell r="P17">
            <v>4007</v>
          </cell>
          <cell r="Q17">
            <v>233118</v>
          </cell>
          <cell r="R17">
            <v>5151</v>
          </cell>
          <cell r="S17">
            <v>91991</v>
          </cell>
          <cell r="T17">
            <v>1774</v>
          </cell>
          <cell r="U17">
            <v>91070</v>
          </cell>
          <cell r="V17">
            <v>1296</v>
          </cell>
        </row>
        <row r="18">
          <cell r="B18" t="str">
            <v>9 .</v>
          </cell>
          <cell r="C18" t="str">
            <v>Manufactured products (n.e.s)</v>
          </cell>
          <cell r="G18">
            <v>16</v>
          </cell>
          <cell r="H18">
            <v>17</v>
          </cell>
          <cell r="I18">
            <v>12</v>
          </cell>
          <cell r="J18">
            <v>18</v>
          </cell>
          <cell r="K18">
            <v>366</v>
          </cell>
          <cell r="L18">
            <v>724</v>
          </cell>
          <cell r="M18">
            <v>969</v>
          </cell>
          <cell r="N18">
            <v>980</v>
          </cell>
          <cell r="O18">
            <v>1067</v>
          </cell>
          <cell r="P18">
            <v>1434</v>
          </cell>
          <cell r="Q18">
            <v>1564</v>
          </cell>
          <cell r="R18">
            <v>2079</v>
          </cell>
          <cell r="S18">
            <v>1293</v>
          </cell>
          <cell r="T18">
            <v>1165</v>
          </cell>
          <cell r="U18">
            <v>1842</v>
          </cell>
          <cell r="V18">
            <v>1202</v>
          </cell>
        </row>
        <row r="19">
          <cell r="B19" t="str">
            <v>10 .</v>
          </cell>
          <cell r="C19" t="str">
            <v>Services</v>
          </cell>
          <cell r="G19">
            <v>221</v>
          </cell>
          <cell r="H19">
            <v>209</v>
          </cell>
          <cell r="I19">
            <v>86</v>
          </cell>
          <cell r="J19">
            <v>141</v>
          </cell>
          <cell r="K19">
            <v>165441</v>
          </cell>
          <cell r="L19">
            <v>70642</v>
          </cell>
          <cell r="M19">
            <v>124968</v>
          </cell>
          <cell r="N19">
            <v>46038</v>
          </cell>
          <cell r="O19">
            <v>239743</v>
          </cell>
          <cell r="P19">
            <v>146014</v>
          </cell>
          <cell r="Q19">
            <v>147654</v>
          </cell>
          <cell r="R19">
            <v>91200</v>
          </cell>
          <cell r="S19">
            <v>16646</v>
          </cell>
          <cell r="T19">
            <v>25617</v>
          </cell>
          <cell r="U19">
            <v>5691</v>
          </cell>
          <cell r="V19">
            <v>12407</v>
          </cell>
        </row>
        <row r="20">
          <cell r="B20" t="str">
            <v>11 .</v>
          </cell>
          <cell r="C20" t="str">
            <v xml:space="preserve">Expanded Projects </v>
          </cell>
          <cell r="G20">
            <v>23</v>
          </cell>
          <cell r="H20">
            <v>30</v>
          </cell>
          <cell r="I20">
            <v>16</v>
          </cell>
          <cell r="J20">
            <v>27</v>
          </cell>
          <cell r="K20">
            <v>2973</v>
          </cell>
          <cell r="L20" t="str">
            <v>-</v>
          </cell>
          <cell r="M20">
            <v>3945</v>
          </cell>
          <cell r="N20" t="str">
            <v>-</v>
          </cell>
          <cell r="O20">
            <v>17617</v>
          </cell>
          <cell r="P20">
            <v>120765</v>
          </cell>
          <cell r="Q20">
            <v>15517</v>
          </cell>
          <cell r="R20">
            <v>109641</v>
          </cell>
          <cell r="S20">
            <v>3384</v>
          </cell>
          <cell r="T20">
            <v>5990</v>
          </cell>
          <cell r="U20">
            <v>1499</v>
          </cell>
          <cell r="V20">
            <v>6156</v>
          </cell>
        </row>
        <row r="21">
          <cell r="B21" t="str">
            <v xml:space="preserve"> Total</v>
          </cell>
          <cell r="G21">
            <v>384</v>
          </cell>
          <cell r="H21">
            <v>353</v>
          </cell>
          <cell r="I21">
            <v>182</v>
          </cell>
          <cell r="J21">
            <v>262</v>
          </cell>
          <cell r="K21">
            <v>441005</v>
          </cell>
          <cell r="L21">
            <v>82604</v>
          </cell>
          <cell r="M21">
            <v>374029</v>
          </cell>
          <cell r="N21">
            <v>55317</v>
          </cell>
          <cell r="O21">
            <v>550587</v>
          </cell>
          <cell r="P21">
            <v>293892</v>
          </cell>
          <cell r="Q21">
            <v>422452</v>
          </cell>
          <cell r="R21">
            <v>221653</v>
          </cell>
          <cell r="S21">
            <v>128465</v>
          </cell>
          <cell r="T21">
            <v>54072</v>
          </cell>
          <cell r="U21">
            <v>108195</v>
          </cell>
          <cell r="V21">
            <v>33099</v>
          </cell>
        </row>
        <row r="22">
          <cell r="B22" t="str">
            <v>(a) Revised</v>
          </cell>
          <cell r="V22" t="str">
            <v xml:space="preserve">Source: Board of Investment of Sri Lanka </v>
          </cell>
        </row>
        <row r="23">
          <cell r="B23" t="str">
            <v>(b) Provisional</v>
          </cell>
        </row>
        <row r="24">
          <cell r="B24" t="str">
            <v>(c) This figure is excluding furniture. However, past data remains unchanged</v>
          </cell>
        </row>
      </sheetData>
      <sheetData sheetId="6">
        <row r="2">
          <cell r="B2" t="str">
            <v>NATIONAL OUTPUT AND EXPENDITURE</v>
          </cell>
          <cell r="U2" t="str">
            <v>TABLE 25</v>
          </cell>
        </row>
        <row r="3">
          <cell r="B3" t="str">
            <v>Realised Investments in the Board of Investment (BOI) Enterprises (a)</v>
          </cell>
        </row>
        <row r="5">
          <cell r="B5" t="str">
            <v>Category</v>
          </cell>
          <cell r="D5" t="str">
            <v>Number of Projects</v>
          </cell>
          <cell r="J5" t="str">
            <v>Foreign investment
(Rs. million)</v>
          </cell>
          <cell r="P5" t="str">
            <v>Total Investment Potential
(Rs. million)</v>
          </cell>
        </row>
        <row r="7">
          <cell r="D7">
            <v>2005</v>
          </cell>
          <cell r="E7">
            <v>2006</v>
          </cell>
          <cell r="F7">
            <v>2007</v>
          </cell>
          <cell r="G7">
            <v>2008</v>
          </cell>
          <cell r="H7" t="str">
            <v>2009 (b)</v>
          </cell>
          <cell r="I7" t="str">
            <v>2010 (c)</v>
          </cell>
          <cell r="J7">
            <v>2005</v>
          </cell>
          <cell r="K7">
            <v>2006</v>
          </cell>
          <cell r="L7">
            <v>2007</v>
          </cell>
          <cell r="M7">
            <v>2008</v>
          </cell>
          <cell r="N7" t="str">
            <v>2009 (b)</v>
          </cell>
          <cell r="O7" t="str">
            <v>2010 (c)</v>
          </cell>
          <cell r="P7">
            <v>2005</v>
          </cell>
          <cell r="Q7">
            <v>2006</v>
          </cell>
          <cell r="R7">
            <v>2007</v>
          </cell>
          <cell r="S7">
            <v>2008</v>
          </cell>
          <cell r="T7" t="str">
            <v>2009 (b)</v>
          </cell>
          <cell r="U7" t="str">
            <v>2010 (c)</v>
          </cell>
        </row>
        <row r="9">
          <cell r="B9" t="str">
            <v>1 .</v>
          </cell>
          <cell r="C9" t="str">
            <v>Food, beverages and tobacco products</v>
          </cell>
          <cell r="D9">
            <v>147</v>
          </cell>
          <cell r="E9">
            <v>142</v>
          </cell>
          <cell r="F9">
            <v>145</v>
          </cell>
          <cell r="G9">
            <v>146</v>
          </cell>
          <cell r="H9">
            <v>136</v>
          </cell>
          <cell r="J9">
            <v>16765</v>
          </cell>
          <cell r="K9">
            <v>20375</v>
          </cell>
          <cell r="L9">
            <v>22766</v>
          </cell>
          <cell r="M9">
            <v>28970</v>
          </cell>
          <cell r="N9">
            <v>29405</v>
          </cell>
          <cell r="P9">
            <v>27105</v>
          </cell>
          <cell r="Q9">
            <v>32174</v>
          </cell>
          <cell r="R9">
            <v>36604</v>
          </cell>
          <cell r="S9">
            <v>45556</v>
          </cell>
          <cell r="T9">
            <v>45831</v>
          </cell>
        </row>
        <row r="10">
          <cell r="B10" t="str">
            <v>2 .</v>
          </cell>
          <cell r="C10" t="str">
            <v>Textile, wearing apparel and leather products</v>
          </cell>
          <cell r="D10">
            <v>483</v>
          </cell>
          <cell r="E10">
            <v>492</v>
          </cell>
          <cell r="F10">
            <v>467</v>
          </cell>
          <cell r="G10">
            <v>419</v>
          </cell>
          <cell r="H10">
            <v>382</v>
          </cell>
          <cell r="J10">
            <v>30278</v>
          </cell>
          <cell r="K10">
            <v>36970</v>
          </cell>
          <cell r="L10">
            <v>44906</v>
          </cell>
          <cell r="M10">
            <v>47629</v>
          </cell>
          <cell r="N10">
            <v>48634</v>
          </cell>
          <cell r="P10">
            <v>45879</v>
          </cell>
          <cell r="Q10">
            <v>55767</v>
          </cell>
          <cell r="R10">
            <v>65107</v>
          </cell>
          <cell r="S10">
            <v>70721</v>
          </cell>
          <cell r="T10">
            <v>74304</v>
          </cell>
        </row>
        <row r="11">
          <cell r="B11" t="str">
            <v>3 .</v>
          </cell>
          <cell r="C11" t="str">
            <v>Wood and wood products, excluding furniture (c)</v>
          </cell>
          <cell r="D11">
            <v>28</v>
          </cell>
          <cell r="E11">
            <v>25</v>
          </cell>
          <cell r="F11">
            <v>26</v>
          </cell>
          <cell r="G11">
            <v>30</v>
          </cell>
          <cell r="H11">
            <v>29</v>
          </cell>
          <cell r="J11">
            <v>5619</v>
          </cell>
          <cell r="K11">
            <v>5715</v>
          </cell>
          <cell r="L11">
            <v>5581</v>
          </cell>
          <cell r="M11">
            <v>5929</v>
          </cell>
          <cell r="N11">
            <v>6056</v>
          </cell>
          <cell r="P11">
            <v>5877</v>
          </cell>
          <cell r="Q11">
            <v>6111</v>
          </cell>
          <cell r="R11">
            <v>6160</v>
          </cell>
          <cell r="S11">
            <v>6591</v>
          </cell>
          <cell r="T11">
            <v>6737</v>
          </cell>
        </row>
        <row r="12">
          <cell r="B12" t="str">
            <v>4 .</v>
          </cell>
          <cell r="C12" t="str">
            <v>Paper products, publishing and printing</v>
          </cell>
          <cell r="D12">
            <v>28</v>
          </cell>
          <cell r="E12">
            <v>30</v>
          </cell>
          <cell r="F12">
            <v>28</v>
          </cell>
          <cell r="G12">
            <v>28</v>
          </cell>
          <cell r="H12">
            <v>27</v>
          </cell>
          <cell r="J12">
            <v>788</v>
          </cell>
          <cell r="K12">
            <v>747</v>
          </cell>
          <cell r="L12">
            <v>1004</v>
          </cell>
          <cell r="M12">
            <v>1579</v>
          </cell>
          <cell r="N12">
            <v>3782</v>
          </cell>
          <cell r="P12">
            <v>1771</v>
          </cell>
          <cell r="Q12">
            <v>1769</v>
          </cell>
          <cell r="R12">
            <v>2085</v>
          </cell>
          <cell r="S12">
            <v>2962</v>
          </cell>
          <cell r="T12">
            <v>4929</v>
          </cell>
        </row>
        <row r="13">
          <cell r="B13" t="str">
            <v>5 .</v>
          </cell>
          <cell r="C13" t="str">
            <v>Chemical, petroleum, coal, rubber and</v>
          </cell>
        </row>
        <row r="14">
          <cell r="C14" t="str">
            <v xml:space="preserve">   plastic products</v>
          </cell>
          <cell r="D14">
            <v>143</v>
          </cell>
          <cell r="E14">
            <v>144</v>
          </cell>
          <cell r="F14">
            <v>138</v>
          </cell>
          <cell r="G14">
            <v>130</v>
          </cell>
          <cell r="H14">
            <v>122</v>
          </cell>
          <cell r="J14">
            <v>19042</v>
          </cell>
          <cell r="K14">
            <v>21931</v>
          </cell>
          <cell r="L14">
            <v>29415</v>
          </cell>
          <cell r="M14">
            <v>35617</v>
          </cell>
          <cell r="N14">
            <v>35772</v>
          </cell>
          <cell r="P14">
            <v>28516</v>
          </cell>
          <cell r="Q14">
            <v>33447</v>
          </cell>
          <cell r="R14">
            <v>39804</v>
          </cell>
          <cell r="S14">
            <v>48707</v>
          </cell>
          <cell r="T14">
            <v>46385</v>
          </cell>
        </row>
        <row r="15">
          <cell r="B15" t="str">
            <v>6 .</v>
          </cell>
          <cell r="C15" t="str">
            <v>Non-metallic mineral products</v>
          </cell>
          <cell r="D15">
            <v>62</v>
          </cell>
          <cell r="E15">
            <v>64</v>
          </cell>
          <cell r="F15">
            <v>64</v>
          </cell>
          <cell r="G15">
            <v>67</v>
          </cell>
          <cell r="H15">
            <v>68</v>
          </cell>
          <cell r="J15">
            <v>9621</v>
          </cell>
          <cell r="K15">
            <v>11400</v>
          </cell>
          <cell r="L15">
            <v>11371</v>
          </cell>
          <cell r="M15">
            <v>7395</v>
          </cell>
          <cell r="N15">
            <v>7783</v>
          </cell>
          <cell r="P15">
            <v>17942</v>
          </cell>
          <cell r="Q15">
            <v>19792</v>
          </cell>
          <cell r="R15">
            <v>25478</v>
          </cell>
          <cell r="S15">
            <v>27014</v>
          </cell>
          <cell r="T15">
            <v>31605</v>
          </cell>
        </row>
        <row r="16">
          <cell r="B16" t="str">
            <v>7 .</v>
          </cell>
          <cell r="C16" t="str">
            <v>Basic Metal Products</v>
          </cell>
          <cell r="D16" t="str">
            <v>-</v>
          </cell>
          <cell r="E16" t="str">
            <v>-</v>
          </cell>
          <cell r="F16" t="str">
            <v>-</v>
          </cell>
          <cell r="G16" t="str">
            <v>-</v>
          </cell>
          <cell r="H16" t="str">
            <v>-</v>
          </cell>
          <cell r="J16" t="str">
            <v>-</v>
          </cell>
          <cell r="K16" t="str">
            <v>-</v>
          </cell>
          <cell r="L16" t="str">
            <v>-</v>
          </cell>
          <cell r="M16" t="str">
            <v>-</v>
          </cell>
          <cell r="N16" t="str">
            <v>-</v>
          </cell>
          <cell r="P16" t="str">
            <v>-</v>
          </cell>
          <cell r="Q16" t="str">
            <v>-</v>
          </cell>
          <cell r="R16" t="str">
            <v>-</v>
          </cell>
          <cell r="S16" t="str">
            <v>-</v>
          </cell>
          <cell r="T16" t="str">
            <v>-</v>
          </cell>
        </row>
        <row r="17">
          <cell r="B17" t="str">
            <v>8 .</v>
          </cell>
          <cell r="C17" t="str">
            <v>Fabricated metal products, machinery and</v>
          </cell>
        </row>
        <row r="18">
          <cell r="C18" t="str">
            <v xml:space="preserve">    transport equipment</v>
          </cell>
          <cell r="D18">
            <v>92</v>
          </cell>
          <cell r="E18">
            <v>83</v>
          </cell>
          <cell r="F18">
            <v>84</v>
          </cell>
          <cell r="G18">
            <v>89</v>
          </cell>
          <cell r="H18">
            <v>89</v>
          </cell>
          <cell r="J18">
            <v>9827</v>
          </cell>
          <cell r="K18">
            <v>13153</v>
          </cell>
          <cell r="L18">
            <v>14440</v>
          </cell>
          <cell r="M18">
            <v>12303</v>
          </cell>
          <cell r="N18">
            <v>13197</v>
          </cell>
          <cell r="P18">
            <v>12383</v>
          </cell>
          <cell r="Q18">
            <v>16424</v>
          </cell>
          <cell r="R18">
            <v>17362</v>
          </cell>
          <cell r="S18">
            <v>15135</v>
          </cell>
          <cell r="T18">
            <v>16816</v>
          </cell>
        </row>
        <row r="19">
          <cell r="B19" t="str">
            <v>9 .</v>
          </cell>
          <cell r="C19" t="str">
            <v>Manufactured products (n.e.s.)</v>
          </cell>
          <cell r="D19">
            <v>167</v>
          </cell>
          <cell r="E19">
            <v>156</v>
          </cell>
          <cell r="F19">
            <v>153</v>
          </cell>
          <cell r="G19">
            <v>155</v>
          </cell>
          <cell r="H19">
            <v>156</v>
          </cell>
          <cell r="J19">
            <v>8403</v>
          </cell>
          <cell r="K19">
            <v>10750</v>
          </cell>
          <cell r="L19">
            <v>11890</v>
          </cell>
          <cell r="M19">
            <v>14317</v>
          </cell>
          <cell r="N19">
            <v>17938</v>
          </cell>
          <cell r="P19">
            <v>11534</v>
          </cell>
          <cell r="Q19">
            <v>14487</v>
          </cell>
          <cell r="R19">
            <v>16387</v>
          </cell>
          <cell r="S19">
            <v>18534</v>
          </cell>
          <cell r="T19">
            <v>22290</v>
          </cell>
        </row>
        <row r="20">
          <cell r="B20" t="str">
            <v>10 .</v>
          </cell>
          <cell r="C20" t="str">
            <v>Services</v>
          </cell>
          <cell r="D20">
            <v>721</v>
          </cell>
          <cell r="E20">
            <v>793</v>
          </cell>
          <cell r="F20">
            <v>872</v>
          </cell>
          <cell r="G20">
            <v>925</v>
          </cell>
          <cell r="H20">
            <v>913</v>
          </cell>
          <cell r="J20">
            <v>133180</v>
          </cell>
          <cell r="K20">
            <v>164325</v>
          </cell>
          <cell r="L20">
            <v>222871</v>
          </cell>
          <cell r="M20">
            <v>286669</v>
          </cell>
          <cell r="N20">
            <v>331894</v>
          </cell>
          <cell r="P20">
            <v>229122</v>
          </cell>
          <cell r="Q20">
            <v>288046</v>
          </cell>
          <cell r="R20">
            <v>392107</v>
          </cell>
          <cell r="S20">
            <v>466604</v>
          </cell>
          <cell r="T20">
            <v>522296</v>
          </cell>
        </row>
        <row r="22">
          <cell r="B22" t="str">
            <v>Total</v>
          </cell>
          <cell r="D22">
            <v>1871</v>
          </cell>
          <cell r="E22">
            <v>1929</v>
          </cell>
          <cell r="F22">
            <v>1977</v>
          </cell>
          <cell r="G22">
            <v>1989</v>
          </cell>
          <cell r="H22">
            <v>1922</v>
          </cell>
          <cell r="J22">
            <v>233523</v>
          </cell>
          <cell r="K22">
            <v>285366</v>
          </cell>
          <cell r="L22">
            <v>364244</v>
          </cell>
          <cell r="M22">
            <v>440408</v>
          </cell>
          <cell r="N22">
            <v>494461</v>
          </cell>
          <cell r="P22">
            <v>380129</v>
          </cell>
          <cell r="Q22">
            <v>468017</v>
          </cell>
          <cell r="R22">
            <v>601093</v>
          </cell>
          <cell r="S22">
            <v>701824</v>
          </cell>
          <cell r="T22">
            <v>771193</v>
          </cell>
        </row>
        <row r="23">
          <cell r="B23" t="str">
            <v>(a)  Cumulative figures as at end of the year</v>
          </cell>
          <cell r="Q23" t="str">
            <v xml:space="preserve">         Source: Board of Investment of Sri Lanka</v>
          </cell>
        </row>
        <row r="24">
          <cell r="B24" t="str">
            <v>(b)  Revised</v>
          </cell>
        </row>
      </sheetData>
      <sheetData sheetId="7" refreshError="1"/>
      <sheetData sheetId="8" refreshError="1"/>
      <sheetData sheetId="9" refreshError="1"/>
      <sheetData sheetId="10" refreshError="1"/>
      <sheetData sheetId="11" refreshError="1"/>
      <sheetData sheetId="12" refreshError="1"/>
      <sheetData sheetId="13">
        <row r="2">
          <cell r="B2" t="str">
            <v>NATIONAL OUTPUT AND EXPENDITURE</v>
          </cell>
          <cell r="N2" t="str">
            <v>TABLE 31</v>
          </cell>
        </row>
        <row r="3">
          <cell r="B3" t="str">
            <v xml:space="preserve">Private Sector Industrial Production Volume Index (a)(b)   </v>
          </cell>
        </row>
        <row r="4">
          <cell r="N4" t="str">
            <v>1997=100</v>
          </cell>
        </row>
        <row r="5">
          <cell r="B5" t="str">
            <v>Period</v>
          </cell>
          <cell r="E5" t="str">
            <v>Overall Index</v>
          </cell>
          <cell r="F5" t="str">
            <v>Food, beverages and tobacco products</v>
          </cell>
          <cell r="G5" t="str">
            <v>Textile, wearing apparel and leather products</v>
          </cell>
          <cell r="H5" t="str">
            <v>Wood and wood products</v>
          </cell>
          <cell r="I5" t="str">
            <v>Paper products, publishing and printing</v>
          </cell>
          <cell r="J5" t="str">
            <v>Chemical, petroleum, coal, rubber and plastic products</v>
          </cell>
          <cell r="K5" t="str">
            <v>Non-metallic mineral products</v>
          </cell>
          <cell r="L5" t="str">
            <v>Basic metal  products</v>
          </cell>
          <cell r="M5" t="str">
            <v>Fabricated metal products, Machinery and transport equipment</v>
          </cell>
          <cell r="N5" t="str">
            <v>Manufactured products not elsewhere specified</v>
          </cell>
        </row>
        <row r="8">
          <cell r="B8">
            <v>2005</v>
          </cell>
          <cell r="E8">
            <v>145.57942133666668</v>
          </cell>
          <cell r="F8">
            <v>145.61139166666666</v>
          </cell>
          <cell r="G8">
            <v>134.00324999999998</v>
          </cell>
          <cell r="H8">
            <v>121.04166666666664</v>
          </cell>
          <cell r="I8">
            <v>121.29166666666664</v>
          </cell>
          <cell r="J8">
            <v>173.94724749999997</v>
          </cell>
          <cell r="K8">
            <v>142.28591666666665</v>
          </cell>
          <cell r="L8">
            <v>149.35833333333332</v>
          </cell>
          <cell r="M8">
            <v>139.32499999999999</v>
          </cell>
          <cell r="N8">
            <v>128.94166666666666</v>
          </cell>
        </row>
        <row r="9">
          <cell r="B9">
            <v>2006</v>
          </cell>
          <cell r="E9">
            <v>153.9906491466667</v>
          </cell>
          <cell r="F9">
            <v>153.43562499999999</v>
          </cell>
          <cell r="G9">
            <v>139.88683333333333</v>
          </cell>
          <cell r="H9">
            <v>126.89166666666669</v>
          </cell>
          <cell r="I9">
            <v>127.74166666666667</v>
          </cell>
          <cell r="J9">
            <v>188.18512750000002</v>
          </cell>
          <cell r="K9">
            <v>157.93758333333335</v>
          </cell>
          <cell r="L9">
            <v>158.46666666666664</v>
          </cell>
          <cell r="M9">
            <v>144.57499999999999</v>
          </cell>
          <cell r="N9">
            <v>133.69999999999999</v>
          </cell>
        </row>
        <row r="10">
          <cell r="B10">
            <v>2007</v>
          </cell>
          <cell r="E10">
            <v>163.85337343333336</v>
          </cell>
          <cell r="F10">
            <v>162.67837499999999</v>
          </cell>
          <cell r="G10">
            <v>148.53558333333334</v>
          </cell>
          <cell r="H10">
            <v>133.33333333333334</v>
          </cell>
          <cell r="I10">
            <v>134.5</v>
          </cell>
          <cell r="J10">
            <v>203.02869583333333</v>
          </cell>
          <cell r="K10">
            <v>171.46333333333337</v>
          </cell>
          <cell r="L10">
            <v>169.02500000000001</v>
          </cell>
          <cell r="M10">
            <v>151.49166666666667</v>
          </cell>
          <cell r="N10">
            <v>140.81666666666669</v>
          </cell>
        </row>
        <row r="11">
          <cell r="B11">
            <v>2008</v>
          </cell>
          <cell r="E11">
            <v>172.09395022166666</v>
          </cell>
          <cell r="F11">
            <v>171.52240000000003</v>
          </cell>
          <cell r="G11">
            <v>153.33849999999998</v>
          </cell>
          <cell r="H11">
            <v>140.16666666666666</v>
          </cell>
          <cell r="I11">
            <v>142</v>
          </cell>
          <cell r="J11">
            <v>216.03684416666667</v>
          </cell>
          <cell r="K11">
            <v>178.30241666666666</v>
          </cell>
          <cell r="L11">
            <v>175.35</v>
          </cell>
          <cell r="M11">
            <v>159.05000000000001</v>
          </cell>
          <cell r="N11">
            <v>147.55000000000001</v>
          </cell>
        </row>
        <row r="12">
          <cell r="B12">
            <v>2009</v>
          </cell>
          <cell r="C12" t="str">
            <v>(c)</v>
          </cell>
          <cell r="E12">
            <v>177.33932199833336</v>
          </cell>
          <cell r="F12">
            <v>181.29594166666672</v>
          </cell>
          <cell r="G12">
            <v>152.89291666666668</v>
          </cell>
          <cell r="H12">
            <v>144.7416666666667</v>
          </cell>
          <cell r="I12">
            <v>147.83333333333334</v>
          </cell>
          <cell r="J12">
            <v>220.09681999999998</v>
          </cell>
          <cell r="K12">
            <v>171.19316666666666</v>
          </cell>
          <cell r="L12">
            <v>176.42500000000001</v>
          </cell>
          <cell r="M12">
            <v>164.29166666666666</v>
          </cell>
          <cell r="N12">
            <v>151.95833333333331</v>
          </cell>
        </row>
        <row r="13">
          <cell r="B13">
            <v>2010</v>
          </cell>
          <cell r="C13" t="str">
            <v>(d)</v>
          </cell>
          <cell r="E13">
            <v>192.69798106666664</v>
          </cell>
          <cell r="F13">
            <v>193.63499999999999</v>
          </cell>
          <cell r="G13">
            <v>166.04225</v>
          </cell>
          <cell r="H13">
            <v>153.26666666666668</v>
          </cell>
          <cell r="I13">
            <v>157.10833333333335</v>
          </cell>
          <cell r="J13">
            <v>248.31296666666671</v>
          </cell>
          <cell r="K13">
            <v>192.46016666666671</v>
          </cell>
          <cell r="L13">
            <v>185.77500000000001</v>
          </cell>
          <cell r="M13">
            <v>179.36666666666667</v>
          </cell>
          <cell r="N13">
            <v>163.27500000000001</v>
          </cell>
        </row>
        <row r="15">
          <cell r="B15">
            <v>2007</v>
          </cell>
          <cell r="D15" t="str">
            <v xml:space="preserve"> 1st Quarter</v>
          </cell>
          <cell r="E15">
            <v>162.96985333333333</v>
          </cell>
          <cell r="F15">
            <v>158.12983333333332</v>
          </cell>
          <cell r="G15">
            <v>158.37166666666667</v>
          </cell>
          <cell r="H15">
            <v>139.33333333333334</v>
          </cell>
          <cell r="I15">
            <v>129.56666666666666</v>
          </cell>
          <cell r="J15">
            <v>206.23058333333333</v>
          </cell>
          <cell r="K15">
            <v>165.56700000000001</v>
          </cell>
          <cell r="L15">
            <v>170.96666666666667</v>
          </cell>
          <cell r="M15">
            <v>136.36666666666667</v>
          </cell>
          <cell r="N15">
            <v>139.46666666666667</v>
          </cell>
        </row>
        <row r="16">
          <cell r="D16" t="str">
            <v xml:space="preserve"> 2nd Quarter</v>
          </cell>
          <cell r="E16">
            <v>157.92705498666672</v>
          </cell>
          <cell r="F16">
            <v>157.61763333333337</v>
          </cell>
          <cell r="G16">
            <v>148.875</v>
          </cell>
          <cell r="H16">
            <v>124.13333333333333</v>
          </cell>
          <cell r="I16">
            <v>129.56666666666666</v>
          </cell>
          <cell r="J16">
            <v>181.39011000000002</v>
          </cell>
          <cell r="K16">
            <v>168.21433333333331</v>
          </cell>
          <cell r="L16">
            <v>155.16666666666669</v>
          </cell>
          <cell r="M16">
            <v>147.9</v>
          </cell>
          <cell r="N16">
            <v>141.43333333333334</v>
          </cell>
        </row>
        <row r="17">
          <cell r="D17" t="str">
            <v xml:space="preserve"> 3rd Quarter</v>
          </cell>
          <cell r="E17">
            <v>158.95082435333339</v>
          </cell>
          <cell r="F17">
            <v>161.19596666666669</v>
          </cell>
          <cell r="G17">
            <v>129.87933333333334</v>
          </cell>
          <cell r="H17">
            <v>139.19999999999999</v>
          </cell>
          <cell r="I17">
            <v>137.69999999999999</v>
          </cell>
          <cell r="J17">
            <v>200.27545999999998</v>
          </cell>
          <cell r="K17">
            <v>166.85866666666666</v>
          </cell>
          <cell r="L17">
            <v>176.53333333333333</v>
          </cell>
          <cell r="M17">
            <v>160.43333333333331</v>
          </cell>
          <cell r="N17">
            <v>135.19999999999999</v>
          </cell>
        </row>
        <row r="18">
          <cell r="D18" t="str">
            <v xml:space="preserve"> 4th Quarter</v>
          </cell>
          <cell r="E18">
            <v>175.56576106</v>
          </cell>
          <cell r="F18">
            <v>173.77006666666668</v>
          </cell>
          <cell r="G18">
            <v>157.01633333333334</v>
          </cell>
          <cell r="H18">
            <v>130.66666666666666</v>
          </cell>
          <cell r="I18">
            <v>141.16666666666666</v>
          </cell>
          <cell r="J18">
            <v>224.21862999999999</v>
          </cell>
          <cell r="K18">
            <v>185.21333333333334</v>
          </cell>
          <cell r="L18">
            <v>173.43333333333331</v>
          </cell>
          <cell r="M18">
            <v>161.26666666666668</v>
          </cell>
          <cell r="N18">
            <v>147.16666666666666</v>
          </cell>
        </row>
        <row r="20">
          <cell r="B20">
            <v>2008</v>
          </cell>
          <cell r="D20" t="str">
            <v xml:space="preserve"> 1st Quarter</v>
          </cell>
          <cell r="E20">
            <v>171.34460270666671</v>
          </cell>
          <cell r="F20">
            <v>166.06686666666667</v>
          </cell>
          <cell r="G20">
            <v>163.56</v>
          </cell>
          <cell r="H20">
            <v>146.46666666666667</v>
          </cell>
          <cell r="I20">
            <v>135.30000000000001</v>
          </cell>
          <cell r="J20">
            <v>221.08955333333333</v>
          </cell>
          <cell r="K20">
            <v>175.38899999999998</v>
          </cell>
          <cell r="L20">
            <v>177</v>
          </cell>
          <cell r="M20">
            <v>144.56666666666666</v>
          </cell>
          <cell r="N20">
            <v>146.9</v>
          </cell>
        </row>
        <row r="21">
          <cell r="D21" t="str">
            <v xml:space="preserve"> 2nd Quarter</v>
          </cell>
          <cell r="E21">
            <v>165.33842865333332</v>
          </cell>
          <cell r="F21">
            <v>165.90423333333334</v>
          </cell>
          <cell r="G21">
            <v>150.62966666666668</v>
          </cell>
          <cell r="H21">
            <v>130.30000000000001</v>
          </cell>
          <cell r="I21">
            <v>135.96666666666667</v>
          </cell>
          <cell r="J21">
            <v>193.99841000000001</v>
          </cell>
          <cell r="K21">
            <v>177.93466666666669</v>
          </cell>
          <cell r="L21">
            <v>160.9</v>
          </cell>
          <cell r="M21">
            <v>156.19999999999999</v>
          </cell>
          <cell r="N21">
            <v>147.6</v>
          </cell>
        </row>
        <row r="22">
          <cell r="D22" t="str">
            <v xml:space="preserve"> 3rd Quarter</v>
          </cell>
          <cell r="E22">
            <v>167.59866657333333</v>
          </cell>
          <cell r="F22">
            <v>170.18026666666671</v>
          </cell>
          <cell r="G22">
            <v>135.34899999999999</v>
          </cell>
          <cell r="H22">
            <v>146</v>
          </cell>
          <cell r="I22">
            <v>146.1</v>
          </cell>
          <cell r="J22">
            <v>213.10935333333336</v>
          </cell>
          <cell r="K22">
            <v>178.82033333333334</v>
          </cell>
          <cell r="L22">
            <v>183.0333333333333</v>
          </cell>
          <cell r="M22">
            <v>167.26666666666668</v>
          </cell>
          <cell r="N22">
            <v>142.19999999999999</v>
          </cell>
        </row>
        <row r="23">
          <cell r="D23" t="str">
            <v xml:space="preserve"> 4th Quarter</v>
          </cell>
          <cell r="E23">
            <v>184.09410295333333</v>
          </cell>
          <cell r="F23">
            <v>183.93823333333333</v>
          </cell>
          <cell r="G23">
            <v>163.81533333333334</v>
          </cell>
          <cell r="H23">
            <v>137.9</v>
          </cell>
          <cell r="I23">
            <v>150.63333333333335</v>
          </cell>
          <cell r="J23">
            <v>235.95006000000001</v>
          </cell>
          <cell r="K23">
            <v>181.06566666666666</v>
          </cell>
          <cell r="L23">
            <v>180.46666666666667</v>
          </cell>
          <cell r="M23">
            <v>168.16666666666669</v>
          </cell>
          <cell r="N23">
            <v>153.5</v>
          </cell>
        </row>
        <row r="25">
          <cell r="B25">
            <v>2009</v>
          </cell>
          <cell r="C25" t="str">
            <v>(c)</v>
          </cell>
          <cell r="D25" t="str">
            <v xml:space="preserve"> 1st Quarter</v>
          </cell>
          <cell r="E25">
            <v>177.13560508666669</v>
          </cell>
          <cell r="F25">
            <v>174.85996666666668</v>
          </cell>
          <cell r="G25">
            <v>172.2836666666667</v>
          </cell>
          <cell r="H25">
            <v>151.43333333333334</v>
          </cell>
          <cell r="I25">
            <v>140.69999999999999</v>
          </cell>
          <cell r="J25">
            <v>220.881</v>
          </cell>
          <cell r="K25">
            <v>162.01866666666669</v>
          </cell>
          <cell r="L25">
            <v>179.9</v>
          </cell>
          <cell r="M25">
            <v>148.36666666666665</v>
          </cell>
          <cell r="N25">
            <v>149.13333333333333</v>
          </cell>
        </row>
        <row r="26">
          <cell r="D26" t="str">
            <v xml:space="preserve"> 2nd Quarter</v>
          </cell>
          <cell r="E26">
            <v>165.93557536</v>
          </cell>
          <cell r="F26">
            <v>174.49343333333334</v>
          </cell>
          <cell r="G26">
            <v>136.68300000000002</v>
          </cell>
          <cell r="H26">
            <v>133.30000000000001</v>
          </cell>
          <cell r="I26">
            <v>140.29999999999998</v>
          </cell>
          <cell r="J26">
            <v>191.04586666666668</v>
          </cell>
          <cell r="K26">
            <v>171.01400000000001</v>
          </cell>
          <cell r="L26">
            <v>159.43333333333334</v>
          </cell>
          <cell r="M26">
            <v>161.43333333333334</v>
          </cell>
          <cell r="N26">
            <v>151.26666666666665</v>
          </cell>
        </row>
        <row r="27">
          <cell r="D27" t="str">
            <v xml:space="preserve"> 3rd Quarter</v>
          </cell>
          <cell r="E27">
            <v>172.17299179333338</v>
          </cell>
          <cell r="F27">
            <v>179.99843333333334</v>
          </cell>
          <cell r="G27">
            <v>134.71633333333332</v>
          </cell>
          <cell r="H27">
            <v>150.9</v>
          </cell>
          <cell r="I27">
            <v>151.86666666666667</v>
          </cell>
          <cell r="J27">
            <v>214.75890000000001</v>
          </cell>
          <cell r="K27">
            <v>167.666</v>
          </cell>
          <cell r="L27">
            <v>183.56666666666669</v>
          </cell>
          <cell r="M27">
            <v>171.53333333333333</v>
          </cell>
          <cell r="N27">
            <v>145.5</v>
          </cell>
        </row>
        <row r="28">
          <cell r="D28" t="str">
            <v xml:space="preserve"> 4th Quarter</v>
          </cell>
          <cell r="E28">
            <v>194.11311575333335</v>
          </cell>
          <cell r="F28">
            <v>195.81720000000004</v>
          </cell>
          <cell r="G28">
            <v>167.88866666666669</v>
          </cell>
          <cell r="H28">
            <v>143.33333333333334</v>
          </cell>
          <cell r="I28">
            <v>158.46666666666667</v>
          </cell>
          <cell r="J28">
            <v>253.84193333333337</v>
          </cell>
          <cell r="K28">
            <v>184.07399999999998</v>
          </cell>
          <cell r="L28">
            <v>182.80000000000004</v>
          </cell>
          <cell r="M28">
            <v>175.83333333333334</v>
          </cell>
          <cell r="N28">
            <v>161.93333333333334</v>
          </cell>
        </row>
        <row r="30">
          <cell r="B30">
            <v>2010</v>
          </cell>
          <cell r="C30" t="str">
            <v>(d)</v>
          </cell>
          <cell r="D30" t="str">
            <v xml:space="preserve"> 1st Quarter</v>
          </cell>
          <cell r="E30">
            <v>186.8</v>
          </cell>
          <cell r="F30">
            <v>186.9</v>
          </cell>
          <cell r="G30">
            <v>172.1</v>
          </cell>
          <cell r="H30">
            <v>159.6</v>
          </cell>
          <cell r="I30">
            <v>150.1</v>
          </cell>
          <cell r="J30">
            <v>236.8</v>
          </cell>
          <cell r="K30">
            <v>175.1</v>
          </cell>
          <cell r="L30">
            <v>188.1</v>
          </cell>
          <cell r="M30">
            <v>157.30000000000001</v>
          </cell>
          <cell r="N30">
            <v>162.6</v>
          </cell>
        </row>
        <row r="31">
          <cell r="D31" t="str">
            <v xml:space="preserve"> 2nd Quarter</v>
          </cell>
          <cell r="E31">
            <v>181.5733534</v>
          </cell>
          <cell r="F31">
            <v>186.40153333333333</v>
          </cell>
          <cell r="G31">
            <v>147.49333333333334</v>
          </cell>
          <cell r="H31">
            <v>141.73333333333335</v>
          </cell>
          <cell r="I31">
            <v>149.66666666666666</v>
          </cell>
          <cell r="J31">
            <v>222.51813333333334</v>
          </cell>
          <cell r="K31">
            <v>198.20599999999999</v>
          </cell>
          <cell r="L31">
            <v>168.7</v>
          </cell>
          <cell r="M31">
            <v>178.93333333333331</v>
          </cell>
          <cell r="N31">
            <v>165.96666666666667</v>
          </cell>
        </row>
        <row r="32">
          <cell r="D32" t="str">
            <v xml:space="preserve"> 3rd Quarter</v>
          </cell>
          <cell r="E32">
            <v>186.3</v>
          </cell>
          <cell r="F32">
            <v>192.32126666666667</v>
          </cell>
          <cell r="G32">
            <v>139.67833333333334</v>
          </cell>
          <cell r="H32">
            <v>159.80000000000001</v>
          </cell>
          <cell r="I32">
            <v>160.46666666666667</v>
          </cell>
          <cell r="J32">
            <v>240.28903333333335</v>
          </cell>
          <cell r="K32">
            <v>200.09466666666665</v>
          </cell>
          <cell r="L32">
            <v>194.83333333333334</v>
          </cell>
          <cell r="M32">
            <v>192.63333333333335</v>
          </cell>
          <cell r="N32">
            <v>153.86666666666665</v>
          </cell>
        </row>
        <row r="33">
          <cell r="D33" t="str">
            <v xml:space="preserve"> 4th Quarter</v>
          </cell>
          <cell r="E33">
            <v>216.18386653333332</v>
          </cell>
          <cell r="F33">
            <v>208.88033333333331</v>
          </cell>
          <cell r="G33">
            <v>204.88166666666666</v>
          </cell>
          <cell r="H33">
            <v>151.9</v>
          </cell>
          <cell r="I33">
            <v>168.16666666666666</v>
          </cell>
          <cell r="J33">
            <v>293.63076666666666</v>
          </cell>
          <cell r="K33">
            <v>196.39966666666666</v>
          </cell>
          <cell r="L33">
            <v>191.43333333333331</v>
          </cell>
          <cell r="M33">
            <v>188.6</v>
          </cell>
          <cell r="N33">
            <v>170.66666666666666</v>
          </cell>
        </row>
        <row r="35">
          <cell r="B35">
            <v>2008</v>
          </cell>
          <cell r="D35" t="str">
            <v>January</v>
          </cell>
          <cell r="E35">
            <v>168.01856742000001</v>
          </cell>
          <cell r="F35">
            <v>154.26480000000001</v>
          </cell>
          <cell r="G35">
            <v>164.60299999999998</v>
          </cell>
          <cell r="H35">
            <v>155.19999999999999</v>
          </cell>
          <cell r="I35">
            <v>138.19999999999999</v>
          </cell>
          <cell r="J35">
            <v>239.82291000000004</v>
          </cell>
          <cell r="K35">
            <v>163.94200000000001</v>
          </cell>
          <cell r="L35">
            <v>199.3</v>
          </cell>
          <cell r="M35">
            <v>140.6</v>
          </cell>
          <cell r="N35">
            <v>150.19999999999999</v>
          </cell>
        </row>
        <row r="36">
          <cell r="D36" t="str">
            <v>February</v>
          </cell>
          <cell r="E36">
            <v>168.03263532000003</v>
          </cell>
          <cell r="F36">
            <v>152.2688</v>
          </cell>
          <cell r="G36">
            <v>178.36700000000002</v>
          </cell>
          <cell r="H36">
            <v>156.80000000000001</v>
          </cell>
          <cell r="I36">
            <v>120.4</v>
          </cell>
          <cell r="J36">
            <v>224.28335999999999</v>
          </cell>
          <cell r="K36">
            <v>169.02199999999999</v>
          </cell>
          <cell r="L36">
            <v>166.6</v>
          </cell>
          <cell r="M36">
            <v>140.1</v>
          </cell>
          <cell r="N36">
            <v>146.69999999999999</v>
          </cell>
        </row>
        <row r="37">
          <cell r="D37" t="str">
            <v>March</v>
          </cell>
          <cell r="E37">
            <v>177.98260538000002</v>
          </cell>
          <cell r="F37">
            <v>191.667</v>
          </cell>
          <cell r="G37">
            <v>147.71</v>
          </cell>
          <cell r="H37">
            <v>127.4</v>
          </cell>
          <cell r="I37">
            <v>147.30000000000001</v>
          </cell>
          <cell r="J37">
            <v>199.16239000000002</v>
          </cell>
          <cell r="K37">
            <v>193.20299999999997</v>
          </cell>
          <cell r="L37">
            <v>165.1</v>
          </cell>
          <cell r="M37">
            <v>153</v>
          </cell>
          <cell r="N37">
            <v>143.80000000000001</v>
          </cell>
        </row>
        <row r="38">
          <cell r="D38" t="str">
            <v>April</v>
          </cell>
          <cell r="E38">
            <v>171.95730503999999</v>
          </cell>
          <cell r="F38">
            <v>178.47820000000002</v>
          </cell>
          <cell r="G38">
            <v>145.70400000000001</v>
          </cell>
          <cell r="H38">
            <v>127.6</v>
          </cell>
          <cell r="I38">
            <v>124.7</v>
          </cell>
          <cell r="J38">
            <v>209.28071999999997</v>
          </cell>
          <cell r="K38">
            <v>170.50899999999999</v>
          </cell>
          <cell r="L38">
            <v>162.80000000000001</v>
          </cell>
          <cell r="M38">
            <v>154.6</v>
          </cell>
          <cell r="N38">
            <v>160</v>
          </cell>
        </row>
        <row r="39">
          <cell r="D39" t="str">
            <v>May</v>
          </cell>
          <cell r="E39">
            <v>165.68892678000003</v>
          </cell>
          <cell r="F39">
            <v>169.09370000000004</v>
          </cell>
          <cell r="G39">
            <v>151.815</v>
          </cell>
          <cell r="H39">
            <v>124.3</v>
          </cell>
          <cell r="I39">
            <v>144.5</v>
          </cell>
          <cell r="J39">
            <v>186.58394000000001</v>
          </cell>
          <cell r="K39">
            <v>177.30700000000002</v>
          </cell>
          <cell r="L39">
            <v>149.5</v>
          </cell>
          <cell r="M39">
            <v>154</v>
          </cell>
          <cell r="N39">
            <v>141.30000000000001</v>
          </cell>
        </row>
        <row r="40">
          <cell r="D40" t="str">
            <v>June</v>
          </cell>
          <cell r="E40">
            <v>158.36905414000003</v>
          </cell>
          <cell r="F40">
            <v>150.14080000000001</v>
          </cell>
          <cell r="G40">
            <v>154.37</v>
          </cell>
          <cell r="H40">
            <v>139</v>
          </cell>
          <cell r="I40">
            <v>138.69999999999999</v>
          </cell>
          <cell r="J40">
            <v>186.13057000000001</v>
          </cell>
          <cell r="K40">
            <v>185.988</v>
          </cell>
          <cell r="L40">
            <v>170.4</v>
          </cell>
          <cell r="M40">
            <v>160</v>
          </cell>
          <cell r="N40">
            <v>141.5</v>
          </cell>
        </row>
        <row r="41">
          <cell r="D41" t="str">
            <v>July</v>
          </cell>
          <cell r="E41">
            <v>164.98789884000007</v>
          </cell>
          <cell r="F41">
            <v>168.83020000000005</v>
          </cell>
          <cell r="G41">
            <v>132.833</v>
          </cell>
          <cell r="H41">
            <v>151.1</v>
          </cell>
          <cell r="I41">
            <v>141.19999999999999</v>
          </cell>
          <cell r="J41">
            <v>211.28362000000001</v>
          </cell>
          <cell r="K41">
            <v>184.17</v>
          </cell>
          <cell r="L41">
            <v>182.5</v>
          </cell>
          <cell r="M41">
            <v>149.80000000000001</v>
          </cell>
          <cell r="N41">
            <v>136</v>
          </cell>
        </row>
        <row r="42">
          <cell r="D42" t="str">
            <v>August</v>
          </cell>
          <cell r="E42">
            <v>175.69312446000004</v>
          </cell>
          <cell r="F42">
            <v>171.11910000000003</v>
          </cell>
          <cell r="G42">
            <v>151.66899999999998</v>
          </cell>
          <cell r="H42">
            <v>169.7</v>
          </cell>
          <cell r="I42">
            <v>171</v>
          </cell>
          <cell r="J42">
            <v>232.41118000000003</v>
          </cell>
          <cell r="K42">
            <v>170.11599999999999</v>
          </cell>
          <cell r="L42">
            <v>199.9</v>
          </cell>
          <cell r="M42">
            <v>182</v>
          </cell>
          <cell r="N42">
            <v>152</v>
          </cell>
        </row>
        <row r="43">
          <cell r="D43" t="str">
            <v>September</v>
          </cell>
          <cell r="E43">
            <v>162.11497641999998</v>
          </cell>
          <cell r="F43">
            <v>170.5915</v>
          </cell>
          <cell r="G43">
            <v>121.545</v>
          </cell>
          <cell r="H43">
            <v>117.2</v>
          </cell>
          <cell r="I43">
            <v>126.1</v>
          </cell>
          <cell r="J43">
            <v>195.63326000000001</v>
          </cell>
          <cell r="K43">
            <v>182.17500000000001</v>
          </cell>
          <cell r="L43">
            <v>166.7</v>
          </cell>
          <cell r="M43">
            <v>170</v>
          </cell>
          <cell r="N43">
            <v>138.6</v>
          </cell>
        </row>
        <row r="44">
          <cell r="D44" t="str">
            <v>October</v>
          </cell>
          <cell r="E44">
            <v>180.06060132000005</v>
          </cell>
          <cell r="F44">
            <v>180.21710000000002</v>
          </cell>
          <cell r="G44">
            <v>162.50100000000003</v>
          </cell>
          <cell r="H44">
            <v>125</v>
          </cell>
          <cell r="I44">
            <v>154.19999999999999</v>
          </cell>
          <cell r="J44">
            <v>230.97351000000003</v>
          </cell>
          <cell r="K44">
            <v>187.51599999999999</v>
          </cell>
          <cell r="L44">
            <v>170.7</v>
          </cell>
          <cell r="M44">
            <v>151.4</v>
          </cell>
          <cell r="N44">
            <v>142.1</v>
          </cell>
        </row>
        <row r="45">
          <cell r="D45" t="str">
            <v>November</v>
          </cell>
          <cell r="E45">
            <v>189.43822244000003</v>
          </cell>
          <cell r="F45">
            <v>181.57170000000002</v>
          </cell>
          <cell r="G45">
            <v>183.89699999999999</v>
          </cell>
          <cell r="H45">
            <v>146.19999999999999</v>
          </cell>
          <cell r="I45">
            <v>148.4</v>
          </cell>
          <cell r="J45">
            <v>242.48817000000003</v>
          </cell>
          <cell r="K45">
            <v>183.45600000000002</v>
          </cell>
          <cell r="L45">
            <v>202.2</v>
          </cell>
          <cell r="M45">
            <v>176.8</v>
          </cell>
          <cell r="N45">
            <v>157.69999999999999</v>
          </cell>
        </row>
        <row r="46">
          <cell r="D46" t="str">
            <v>December</v>
          </cell>
          <cell r="E46">
            <v>182.78348510000001</v>
          </cell>
          <cell r="F46">
            <v>190.02590000000001</v>
          </cell>
          <cell r="G46">
            <v>145.048</v>
          </cell>
          <cell r="H46">
            <v>142.5</v>
          </cell>
          <cell r="I46">
            <v>149.30000000000001</v>
          </cell>
          <cell r="J46">
            <v>234.38849999999999</v>
          </cell>
          <cell r="K46">
            <v>172.22499999999999</v>
          </cell>
          <cell r="L46">
            <v>168.5</v>
          </cell>
          <cell r="M46">
            <v>176.3</v>
          </cell>
          <cell r="N46">
            <v>160.69999999999999</v>
          </cell>
        </row>
        <row r="48">
          <cell r="B48">
            <v>2009</v>
          </cell>
          <cell r="C48" t="str">
            <v>(c)</v>
          </cell>
          <cell r="D48" t="str">
            <v>January</v>
          </cell>
          <cell r="E48">
            <v>172.76357159999998</v>
          </cell>
          <cell r="F48">
            <v>162.37709999999998</v>
          </cell>
          <cell r="G48">
            <v>171.19400000000002</v>
          </cell>
          <cell r="H48">
            <v>160.6</v>
          </cell>
          <cell r="I48">
            <v>143.80000000000001</v>
          </cell>
          <cell r="J48">
            <v>241.66030000000001</v>
          </cell>
          <cell r="K48">
            <v>139.70100000000002</v>
          </cell>
          <cell r="L48">
            <v>204.6</v>
          </cell>
          <cell r="M48">
            <v>144.69999999999999</v>
          </cell>
          <cell r="N48">
            <v>151.80000000000001</v>
          </cell>
        </row>
        <row r="49">
          <cell r="D49" t="str">
            <v>February</v>
          </cell>
          <cell r="E49">
            <v>174.12104650000003</v>
          </cell>
          <cell r="F49">
            <v>159.90360000000004</v>
          </cell>
          <cell r="G49">
            <v>189.82300000000004</v>
          </cell>
          <cell r="H49">
            <v>162</v>
          </cell>
          <cell r="I49">
            <v>125.1</v>
          </cell>
          <cell r="J49">
            <v>222.3887</v>
          </cell>
          <cell r="K49">
            <v>164.77800000000002</v>
          </cell>
          <cell r="L49">
            <v>168.1</v>
          </cell>
          <cell r="M49">
            <v>143.69999999999999</v>
          </cell>
          <cell r="N49">
            <v>149.6</v>
          </cell>
        </row>
        <row r="50">
          <cell r="D50" t="str">
            <v>March</v>
          </cell>
          <cell r="E50">
            <v>184.52219716000002</v>
          </cell>
          <cell r="F50">
            <v>202.29920000000001</v>
          </cell>
          <cell r="G50">
            <v>155.83400000000003</v>
          </cell>
          <cell r="H50">
            <v>131.69999999999999</v>
          </cell>
          <cell r="I50">
            <v>153.19999999999999</v>
          </cell>
          <cell r="J50">
            <v>198.59399999999999</v>
          </cell>
          <cell r="K50">
            <v>181.577</v>
          </cell>
          <cell r="L50">
            <v>167</v>
          </cell>
          <cell r="M50">
            <v>156.69999999999999</v>
          </cell>
          <cell r="N50">
            <v>146</v>
          </cell>
        </row>
        <row r="51">
          <cell r="D51" t="str">
            <v>April</v>
          </cell>
          <cell r="E51">
            <v>173.34135118000003</v>
          </cell>
          <cell r="F51">
            <v>187.29450000000003</v>
          </cell>
          <cell r="G51">
            <v>132.76600000000002</v>
          </cell>
          <cell r="H51">
            <v>130.4</v>
          </cell>
          <cell r="I51">
            <v>129.19999999999999</v>
          </cell>
          <cell r="J51">
            <v>205.76130000000001</v>
          </cell>
          <cell r="K51">
            <v>180.238</v>
          </cell>
          <cell r="L51">
            <v>161.5</v>
          </cell>
          <cell r="M51">
            <v>156.19999999999999</v>
          </cell>
          <cell r="N51">
            <v>161.69999999999999</v>
          </cell>
        </row>
        <row r="52">
          <cell r="D52" t="str">
            <v>May</v>
          </cell>
          <cell r="E52">
            <v>162.26835116000001</v>
          </cell>
          <cell r="F52">
            <v>177.26920000000001</v>
          </cell>
          <cell r="G52">
            <v>124.756</v>
          </cell>
          <cell r="H52">
            <v>126.2</v>
          </cell>
          <cell r="I52">
            <v>147.6</v>
          </cell>
          <cell r="J52">
            <v>183.23290000000003</v>
          </cell>
          <cell r="K52">
            <v>155.53100000000001</v>
          </cell>
          <cell r="L52">
            <v>148</v>
          </cell>
          <cell r="M52">
            <v>159.80000000000001</v>
          </cell>
          <cell r="N52">
            <v>141.69999999999999</v>
          </cell>
        </row>
        <row r="53">
          <cell r="D53" t="str">
            <v>June</v>
          </cell>
          <cell r="E53">
            <v>162.19702373999999</v>
          </cell>
          <cell r="F53">
            <v>158.91659999999999</v>
          </cell>
          <cell r="G53">
            <v>152.52700000000002</v>
          </cell>
          <cell r="H53">
            <v>143.30000000000001</v>
          </cell>
          <cell r="I53">
            <v>144.1</v>
          </cell>
          <cell r="J53">
            <v>184.14339999999999</v>
          </cell>
          <cell r="K53">
            <v>177.27300000000002</v>
          </cell>
          <cell r="L53">
            <v>168.8</v>
          </cell>
          <cell r="M53">
            <v>168.3</v>
          </cell>
          <cell r="N53">
            <v>150.4</v>
          </cell>
        </row>
        <row r="54">
          <cell r="D54" t="str">
            <v>July</v>
          </cell>
          <cell r="E54">
            <v>164.40888520000001</v>
          </cell>
          <cell r="F54">
            <v>178.25050000000002</v>
          </cell>
          <cell r="G54">
            <v>113.02799999999999</v>
          </cell>
          <cell r="H54">
            <v>155.69999999999999</v>
          </cell>
          <cell r="I54">
            <v>147.19999999999999</v>
          </cell>
          <cell r="J54">
            <v>209.5771</v>
          </cell>
          <cell r="K54">
            <v>172.04599999999999</v>
          </cell>
          <cell r="L54">
            <v>182.2</v>
          </cell>
          <cell r="M54">
            <v>153</v>
          </cell>
          <cell r="N54">
            <v>139.19999999999999</v>
          </cell>
        </row>
        <row r="55">
          <cell r="D55" t="str">
            <v>August</v>
          </cell>
          <cell r="E55">
            <v>184.01038464000004</v>
          </cell>
          <cell r="F55">
            <v>180.87129999999999</v>
          </cell>
          <cell r="G55">
            <v>165.35199999999998</v>
          </cell>
          <cell r="H55">
            <v>176</v>
          </cell>
          <cell r="I55">
            <v>177.9</v>
          </cell>
          <cell r="J55">
            <v>235.63840000000002</v>
          </cell>
          <cell r="K55">
            <v>164.28399999999999</v>
          </cell>
          <cell r="L55">
            <v>200.8</v>
          </cell>
          <cell r="M55">
            <v>186.5</v>
          </cell>
          <cell r="N55">
            <v>155</v>
          </cell>
        </row>
        <row r="56">
          <cell r="D56" t="str">
            <v>September</v>
          </cell>
          <cell r="E56">
            <v>168.09970554000003</v>
          </cell>
          <cell r="F56">
            <v>180.87350000000004</v>
          </cell>
          <cell r="G56">
            <v>125.76900000000002</v>
          </cell>
          <cell r="H56">
            <v>121</v>
          </cell>
          <cell r="I56">
            <v>130.5</v>
          </cell>
          <cell r="J56">
            <v>199.06119999999999</v>
          </cell>
          <cell r="K56">
            <v>166.66800000000001</v>
          </cell>
          <cell r="L56">
            <v>167.7</v>
          </cell>
          <cell r="M56">
            <v>175.1</v>
          </cell>
          <cell r="N56">
            <v>142.30000000000001</v>
          </cell>
        </row>
        <row r="57">
          <cell r="D57" t="str">
            <v>October</v>
          </cell>
          <cell r="E57">
            <v>188.65860950000001</v>
          </cell>
          <cell r="F57">
            <v>191.48870000000002</v>
          </cell>
          <cell r="G57">
            <v>166.75299999999999</v>
          </cell>
          <cell r="H57">
            <v>129.69999999999999</v>
          </cell>
          <cell r="I57">
            <v>160.4</v>
          </cell>
          <cell r="J57">
            <v>247.02120000000002</v>
          </cell>
          <cell r="K57">
            <v>178.86299999999997</v>
          </cell>
          <cell r="L57">
            <v>171.5</v>
          </cell>
          <cell r="M57">
            <v>156.19999999999999</v>
          </cell>
          <cell r="N57">
            <v>146.30000000000001</v>
          </cell>
        </row>
        <row r="58">
          <cell r="D58" t="str">
            <v>November</v>
          </cell>
          <cell r="E58">
            <v>198.72350976000004</v>
          </cell>
          <cell r="F58">
            <v>193.7081</v>
          </cell>
          <cell r="G58">
            <v>188.16</v>
          </cell>
          <cell r="H58">
            <v>151.9</v>
          </cell>
          <cell r="I58">
            <v>156.1</v>
          </cell>
          <cell r="J58">
            <v>255.58969999999999</v>
          </cell>
          <cell r="K58">
            <v>183.773</v>
          </cell>
          <cell r="L58">
            <v>204.6</v>
          </cell>
          <cell r="M58">
            <v>182.3</v>
          </cell>
          <cell r="N58">
            <v>169.8</v>
          </cell>
        </row>
        <row r="59">
          <cell r="D59" t="str">
            <v>December</v>
          </cell>
          <cell r="E59">
            <v>194.95722800000004</v>
          </cell>
          <cell r="F59">
            <v>202.25480000000005</v>
          </cell>
          <cell r="G59">
            <v>148.75300000000001</v>
          </cell>
          <cell r="H59">
            <v>148.4</v>
          </cell>
          <cell r="I59">
            <v>158.9</v>
          </cell>
          <cell r="J59">
            <v>258.91490000000005</v>
          </cell>
          <cell r="K59">
            <v>189.58599999999998</v>
          </cell>
          <cell r="L59">
            <v>172.3</v>
          </cell>
          <cell r="M59">
            <v>189</v>
          </cell>
          <cell r="N59">
            <v>169.7</v>
          </cell>
        </row>
        <row r="61">
          <cell r="B61">
            <v>2010</v>
          </cell>
          <cell r="C61" t="str">
            <v>(d)</v>
          </cell>
          <cell r="D61" t="str">
            <v>January</v>
          </cell>
          <cell r="E61">
            <v>180.6</v>
          </cell>
          <cell r="F61">
            <v>173.1</v>
          </cell>
          <cell r="G61">
            <v>167.5</v>
          </cell>
          <cell r="H61">
            <v>168.8</v>
          </cell>
          <cell r="I61">
            <v>152.9</v>
          </cell>
          <cell r="J61">
            <v>253.7</v>
          </cell>
          <cell r="K61">
            <v>155.69999999999999</v>
          </cell>
          <cell r="L61">
            <v>213.6</v>
          </cell>
          <cell r="M61">
            <v>153.69999999999999</v>
          </cell>
          <cell r="N61">
            <v>165.3</v>
          </cell>
        </row>
        <row r="62">
          <cell r="D62" t="str">
            <v>February</v>
          </cell>
          <cell r="E62">
            <v>184.1</v>
          </cell>
          <cell r="F62">
            <v>171.1</v>
          </cell>
          <cell r="G62">
            <v>191</v>
          </cell>
          <cell r="H62">
            <v>171.1</v>
          </cell>
          <cell r="I62">
            <v>133.5</v>
          </cell>
          <cell r="J62">
            <v>241.7</v>
          </cell>
          <cell r="K62">
            <v>177.7</v>
          </cell>
          <cell r="L62">
            <v>176.1</v>
          </cell>
          <cell r="M62">
            <v>152.30000000000001</v>
          </cell>
          <cell r="N62">
            <v>162.5</v>
          </cell>
        </row>
        <row r="63">
          <cell r="D63" t="str">
            <v>March</v>
          </cell>
          <cell r="E63">
            <v>195.6</v>
          </cell>
          <cell r="F63">
            <v>216.6</v>
          </cell>
          <cell r="G63">
            <v>157.9</v>
          </cell>
          <cell r="H63">
            <v>139</v>
          </cell>
          <cell r="I63">
            <v>164</v>
          </cell>
          <cell r="J63">
            <v>215</v>
          </cell>
          <cell r="K63">
            <v>192.1</v>
          </cell>
          <cell r="L63">
            <v>174.7</v>
          </cell>
          <cell r="M63">
            <v>165.9</v>
          </cell>
          <cell r="N63">
            <v>160</v>
          </cell>
        </row>
        <row r="64">
          <cell r="D64" t="str">
            <v>April</v>
          </cell>
          <cell r="E64">
            <v>186.6</v>
          </cell>
          <cell r="F64">
            <v>200.3</v>
          </cell>
          <cell r="G64">
            <v>134.6</v>
          </cell>
          <cell r="H64">
            <v>137.4</v>
          </cell>
          <cell r="I64">
            <v>138</v>
          </cell>
          <cell r="J64">
            <v>224.5</v>
          </cell>
          <cell r="K64">
            <v>202.2</v>
          </cell>
          <cell r="L64">
            <v>169.1</v>
          </cell>
          <cell r="M64">
            <v>190.2</v>
          </cell>
          <cell r="N64">
            <v>176.2</v>
          </cell>
        </row>
        <row r="65">
          <cell r="D65" t="str">
            <v>May</v>
          </cell>
          <cell r="E65">
            <v>177.5</v>
          </cell>
          <cell r="F65">
            <v>189.3</v>
          </cell>
          <cell r="G65">
            <v>136.4</v>
          </cell>
          <cell r="H65">
            <v>134.19999999999999</v>
          </cell>
          <cell r="I65">
            <v>157.19999999999999</v>
          </cell>
          <cell r="J65">
            <v>215.3</v>
          </cell>
          <cell r="K65">
            <v>182.3</v>
          </cell>
          <cell r="L65">
            <v>157.30000000000001</v>
          </cell>
          <cell r="M65">
            <v>169</v>
          </cell>
          <cell r="N65">
            <v>155.69999999999999</v>
          </cell>
        </row>
        <row r="66">
          <cell r="D66" t="str">
            <v>June</v>
          </cell>
          <cell r="E66">
            <v>180.56158139999999</v>
          </cell>
          <cell r="F66">
            <v>169.62299999999999</v>
          </cell>
          <cell r="G66">
            <v>171.542</v>
          </cell>
          <cell r="H66">
            <v>153.6</v>
          </cell>
          <cell r="I66">
            <v>153.80000000000001</v>
          </cell>
          <cell r="J66">
            <v>227.78719999999998</v>
          </cell>
          <cell r="K66">
            <v>210.07799999999997</v>
          </cell>
          <cell r="L66">
            <v>179.7</v>
          </cell>
          <cell r="M66">
            <v>177.6</v>
          </cell>
          <cell r="N66">
            <v>166</v>
          </cell>
        </row>
        <row r="67">
          <cell r="D67" t="str">
            <v>July</v>
          </cell>
          <cell r="E67">
            <v>177.12379210000003</v>
          </cell>
          <cell r="F67">
            <v>190.55529999999996</v>
          </cell>
          <cell r="G67">
            <v>114.566</v>
          </cell>
          <cell r="H67">
            <v>165.1</v>
          </cell>
          <cell r="I67">
            <v>155.4</v>
          </cell>
          <cell r="J67">
            <v>231.93920000000003</v>
          </cell>
          <cell r="K67">
            <v>212.50799999999998</v>
          </cell>
          <cell r="L67">
            <v>193.4</v>
          </cell>
          <cell r="M67">
            <v>166.9</v>
          </cell>
          <cell r="N67">
            <v>147.1</v>
          </cell>
        </row>
        <row r="68">
          <cell r="D68" t="str">
            <v>August</v>
          </cell>
          <cell r="E68">
            <v>199.7</v>
          </cell>
          <cell r="F68">
            <v>193</v>
          </cell>
          <cell r="G68">
            <v>166.9</v>
          </cell>
          <cell r="H68">
            <v>186</v>
          </cell>
          <cell r="I68">
            <v>188.2</v>
          </cell>
          <cell r="J68">
            <v>267.8</v>
          </cell>
          <cell r="K68">
            <v>194.4</v>
          </cell>
          <cell r="L68">
            <v>213.2</v>
          </cell>
          <cell r="M68">
            <v>228.2</v>
          </cell>
          <cell r="N68">
            <v>164.3</v>
          </cell>
        </row>
        <row r="69">
          <cell r="D69" t="str">
            <v>September</v>
          </cell>
          <cell r="E69">
            <v>182</v>
          </cell>
          <cell r="F69">
            <v>193.40069999999997</v>
          </cell>
          <cell r="G69">
            <v>137.601</v>
          </cell>
          <cell r="H69">
            <v>128.30000000000001</v>
          </cell>
          <cell r="I69">
            <v>137.80000000000001</v>
          </cell>
          <cell r="J69">
            <v>221.13690000000003</v>
          </cell>
          <cell r="K69">
            <v>193.33699999999999</v>
          </cell>
          <cell r="L69">
            <v>177.9</v>
          </cell>
          <cell r="M69">
            <v>182.8</v>
          </cell>
          <cell r="N69">
            <v>150.19999999999999</v>
          </cell>
        </row>
        <row r="70">
          <cell r="D70" t="str">
            <v>October</v>
          </cell>
          <cell r="E70">
            <v>211.9</v>
          </cell>
          <cell r="F70">
            <v>204.75890000000001</v>
          </cell>
          <cell r="G70">
            <v>202.85800000000003</v>
          </cell>
          <cell r="H70">
            <v>137.19999999999999</v>
          </cell>
          <cell r="I70">
            <v>169.9</v>
          </cell>
          <cell r="J70">
            <v>292.40609999999998</v>
          </cell>
          <cell r="K70">
            <v>201.44399999999999</v>
          </cell>
          <cell r="L70">
            <v>178.9</v>
          </cell>
          <cell r="M70">
            <v>168.2</v>
          </cell>
          <cell r="N70">
            <v>154.19999999999999</v>
          </cell>
        </row>
        <row r="71">
          <cell r="D71" t="str">
            <v>November</v>
          </cell>
          <cell r="E71">
            <v>221.38217829999996</v>
          </cell>
          <cell r="F71">
            <v>207.12009999999998</v>
          </cell>
          <cell r="G71">
            <v>230.33500000000001</v>
          </cell>
          <cell r="H71">
            <v>160.9</v>
          </cell>
          <cell r="I71">
            <v>165.4</v>
          </cell>
          <cell r="J71">
            <v>292.48520000000002</v>
          </cell>
          <cell r="K71">
            <v>187.40800000000002</v>
          </cell>
          <cell r="L71">
            <v>214.5</v>
          </cell>
          <cell r="M71">
            <v>196.5</v>
          </cell>
          <cell r="N71">
            <v>178.6</v>
          </cell>
        </row>
        <row r="72">
          <cell r="D72" t="str">
            <v>December</v>
          </cell>
          <cell r="E72">
            <v>215.30822099999995</v>
          </cell>
          <cell r="F72">
            <v>214.76199999999997</v>
          </cell>
          <cell r="G72">
            <v>181.452</v>
          </cell>
          <cell r="H72">
            <v>157.6</v>
          </cell>
          <cell r="I72">
            <v>169.2</v>
          </cell>
          <cell r="J72">
            <v>296.00099999999998</v>
          </cell>
          <cell r="K72">
            <v>200.34700000000001</v>
          </cell>
          <cell r="L72">
            <v>180.9</v>
          </cell>
          <cell r="M72">
            <v>201.1</v>
          </cell>
          <cell r="N72">
            <v>179.2</v>
          </cell>
        </row>
        <row r="74">
          <cell r="B74" t="str">
            <v xml:space="preserve">(a) The Private Sector Monthly Industrial Production Volume Index is calculated on the basis of information received </v>
          </cell>
          <cell r="L74" t="str">
            <v>Source: Central Bank of Sri Lanka</v>
          </cell>
        </row>
        <row r="75">
          <cell r="B75" t="str">
            <v xml:space="preserve">      from 150 major industrial firms, both in the BOI and Non-BOI Sectors.</v>
          </cell>
        </row>
        <row r="76">
          <cell r="B76" t="str">
            <v>(b) The weights used for the compilation of Private Sector Industrial Production Volume Index have been adjusted based on the Industrial Survey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1FA38-D28F-4629-9F61-F2BD0C4377F6}">
  <sheetPr codeName="Sheet1">
    <pageSetUpPr fitToPage="1"/>
  </sheetPr>
  <dimension ref="B1:G63"/>
  <sheetViews>
    <sheetView tabSelected="1" zoomScale="110" zoomScaleNormal="110" workbookViewId="0">
      <pane ySplit="6" topLeftCell="A7" activePane="bottomLeft" state="frozen"/>
      <selection pane="bottomLeft" activeCell="A2" sqref="A2"/>
    </sheetView>
  </sheetViews>
  <sheetFormatPr defaultRowHeight="21.75" customHeight="1" x14ac:dyDescent="0.25"/>
  <cols>
    <col min="1" max="1" width="3.140625" style="1" customWidth="1"/>
    <col min="2" max="2" width="81" style="1" customWidth="1"/>
    <col min="3" max="3" width="18.7109375" style="1" customWidth="1"/>
    <col min="4" max="16384" width="9.140625" style="1"/>
  </cols>
  <sheetData>
    <row r="1" spans="2:7" ht="36" customHeight="1" x14ac:dyDescent="0.25">
      <c r="B1" s="1605" t="s">
        <v>59</v>
      </c>
      <c r="C1" s="1606"/>
    </row>
    <row r="2" spans="2:7" ht="21.75" customHeight="1" x14ac:dyDescent="0.3">
      <c r="B2" s="1607" t="s">
        <v>0</v>
      </c>
      <c r="C2" s="1607"/>
    </row>
    <row r="3" spans="2:7" ht="21.75" customHeight="1" x14ac:dyDescent="0.25">
      <c r="B3" s="1608" t="s">
        <v>1</v>
      </c>
      <c r="C3" s="1608"/>
    </row>
    <row r="4" spans="2:7" ht="21.75" customHeight="1" x14ac:dyDescent="0.3">
      <c r="B4" s="1609" t="s">
        <v>2</v>
      </c>
      <c r="C4" s="1609"/>
    </row>
    <row r="5" spans="2:7" ht="21.75" customHeight="1" x14ac:dyDescent="0.25">
      <c r="B5" s="2"/>
      <c r="C5" s="2"/>
    </row>
    <row r="6" spans="2:7" ht="22.5" customHeight="1" x14ac:dyDescent="0.25">
      <c r="B6" s="3" t="s">
        <v>3</v>
      </c>
      <c r="C6" s="4" t="s">
        <v>4</v>
      </c>
    </row>
    <row r="7" spans="2:7" ht="21.75" customHeight="1" x14ac:dyDescent="0.25">
      <c r="B7" s="5" t="s">
        <v>5</v>
      </c>
      <c r="C7" s="6">
        <v>1</v>
      </c>
    </row>
    <row r="8" spans="2:7" ht="21.75" customHeight="1" x14ac:dyDescent="0.25">
      <c r="B8" s="7" t="s">
        <v>6</v>
      </c>
      <c r="C8" s="8">
        <v>2</v>
      </c>
    </row>
    <row r="9" spans="2:7" ht="21.75" customHeight="1" x14ac:dyDescent="0.25">
      <c r="B9" s="5" t="s">
        <v>7</v>
      </c>
      <c r="C9" s="6">
        <v>3</v>
      </c>
    </row>
    <row r="10" spans="2:7" ht="21.75" customHeight="1" x14ac:dyDescent="0.25">
      <c r="B10" s="7" t="s">
        <v>8</v>
      </c>
      <c r="C10" s="8">
        <v>4</v>
      </c>
    </row>
    <row r="11" spans="2:7" ht="21.75" customHeight="1" x14ac:dyDescent="0.25">
      <c r="B11" s="5" t="s">
        <v>9</v>
      </c>
      <c r="C11" s="6">
        <v>5</v>
      </c>
    </row>
    <row r="12" spans="2:7" ht="21.75" customHeight="1" x14ac:dyDescent="0.25">
      <c r="B12" s="7" t="s">
        <v>10</v>
      </c>
      <c r="C12" s="8">
        <v>6</v>
      </c>
    </row>
    <row r="13" spans="2:7" ht="21.75" customHeight="1" x14ac:dyDescent="0.25">
      <c r="B13" s="5" t="s">
        <v>11</v>
      </c>
      <c r="C13" s="6">
        <v>7</v>
      </c>
    </row>
    <row r="14" spans="2:7" ht="21.75" customHeight="1" x14ac:dyDescent="0.25">
      <c r="B14" s="7" t="s">
        <v>12</v>
      </c>
      <c r="C14" s="8">
        <v>8</v>
      </c>
    </row>
    <row r="15" spans="2:7" ht="21.75" customHeight="1" x14ac:dyDescent="0.25">
      <c r="B15" s="5" t="s">
        <v>13</v>
      </c>
      <c r="C15" s="6">
        <v>9</v>
      </c>
      <c r="G15" s="9"/>
    </row>
    <row r="16" spans="2:7" ht="21.75" customHeight="1" x14ac:dyDescent="0.25">
      <c r="B16" s="7" t="s">
        <v>14</v>
      </c>
      <c r="C16" s="8">
        <v>10</v>
      </c>
    </row>
    <row r="17" spans="2:3" ht="21.75" customHeight="1" x14ac:dyDescent="0.25">
      <c r="B17" s="5" t="s">
        <v>15</v>
      </c>
      <c r="C17" s="6">
        <v>11</v>
      </c>
    </row>
    <row r="18" spans="2:3" ht="21.75" customHeight="1" x14ac:dyDescent="0.25">
      <c r="B18" s="7" t="s">
        <v>16</v>
      </c>
      <c r="C18" s="8">
        <v>12</v>
      </c>
    </row>
    <row r="19" spans="2:3" ht="21.75" customHeight="1" x14ac:dyDescent="0.25">
      <c r="B19" s="5" t="s">
        <v>17</v>
      </c>
      <c r="C19" s="6">
        <v>13</v>
      </c>
    </row>
    <row r="20" spans="2:3" ht="21.75" customHeight="1" x14ac:dyDescent="0.25">
      <c r="B20" s="7" t="s">
        <v>18</v>
      </c>
      <c r="C20" s="8">
        <v>14</v>
      </c>
    </row>
    <row r="21" spans="2:3" ht="21.75" customHeight="1" x14ac:dyDescent="0.25">
      <c r="B21" s="5" t="s">
        <v>19</v>
      </c>
      <c r="C21" s="6">
        <v>15</v>
      </c>
    </row>
    <row r="22" spans="2:3" ht="21.75" customHeight="1" x14ac:dyDescent="0.25">
      <c r="B22" s="7" t="s">
        <v>20</v>
      </c>
      <c r="C22" s="8">
        <v>16</v>
      </c>
    </row>
    <row r="23" spans="2:3" ht="21.75" customHeight="1" x14ac:dyDescent="0.25">
      <c r="B23" s="5" t="s">
        <v>21</v>
      </c>
      <c r="C23" s="6">
        <v>17</v>
      </c>
    </row>
    <row r="24" spans="2:3" ht="21.75" customHeight="1" x14ac:dyDescent="0.25">
      <c r="B24" s="7" t="s">
        <v>22</v>
      </c>
      <c r="C24" s="8">
        <v>18</v>
      </c>
    </row>
    <row r="25" spans="2:3" ht="21.75" customHeight="1" x14ac:dyDescent="0.25">
      <c r="B25" s="5" t="s">
        <v>23</v>
      </c>
      <c r="C25" s="6">
        <v>19</v>
      </c>
    </row>
    <row r="26" spans="2:3" ht="21.75" customHeight="1" x14ac:dyDescent="0.25">
      <c r="B26" s="7" t="s">
        <v>24</v>
      </c>
      <c r="C26" s="8">
        <v>20</v>
      </c>
    </row>
    <row r="27" spans="2:3" ht="21.75" customHeight="1" x14ac:dyDescent="0.25">
      <c r="B27" s="5" t="s">
        <v>25</v>
      </c>
      <c r="C27" s="6">
        <v>21</v>
      </c>
    </row>
    <row r="28" spans="2:3" ht="21.75" customHeight="1" x14ac:dyDescent="0.25">
      <c r="B28" s="7" t="s">
        <v>26</v>
      </c>
      <c r="C28" s="8">
        <v>22</v>
      </c>
    </row>
    <row r="29" spans="2:3" ht="21.75" customHeight="1" x14ac:dyDescent="0.25">
      <c r="B29" s="5" t="s">
        <v>27</v>
      </c>
      <c r="C29" s="6">
        <v>23</v>
      </c>
    </row>
    <row r="30" spans="2:3" ht="21.75" customHeight="1" x14ac:dyDescent="0.25">
      <c r="B30" s="7" t="s">
        <v>28</v>
      </c>
      <c r="C30" s="8">
        <v>24</v>
      </c>
    </row>
    <row r="31" spans="2:3" ht="21.75" customHeight="1" x14ac:dyDescent="0.25">
      <c r="B31" s="5" t="s">
        <v>29</v>
      </c>
      <c r="C31" s="6">
        <v>25</v>
      </c>
    </row>
    <row r="32" spans="2:3" ht="21.75" customHeight="1" x14ac:dyDescent="0.25">
      <c r="B32" s="7" t="s">
        <v>30</v>
      </c>
      <c r="C32" s="8">
        <v>26</v>
      </c>
    </row>
    <row r="33" spans="2:3" ht="21.75" customHeight="1" x14ac:dyDescent="0.25">
      <c r="B33" s="5" t="s">
        <v>1494</v>
      </c>
      <c r="C33" s="6">
        <v>27</v>
      </c>
    </row>
    <row r="34" spans="2:3" ht="21.75" customHeight="1" x14ac:dyDescent="0.25">
      <c r="B34" s="7" t="s">
        <v>31</v>
      </c>
      <c r="C34" s="8">
        <v>28</v>
      </c>
    </row>
    <row r="35" spans="2:3" ht="21.75" customHeight="1" x14ac:dyDescent="0.25">
      <c r="B35" s="5" t="s">
        <v>32</v>
      </c>
      <c r="C35" s="6">
        <v>29</v>
      </c>
    </row>
    <row r="36" spans="2:3" ht="21.75" customHeight="1" x14ac:dyDescent="0.25">
      <c r="B36" s="7" t="s">
        <v>33</v>
      </c>
      <c r="C36" s="8">
        <v>30</v>
      </c>
    </row>
    <row r="37" spans="2:3" ht="21.75" customHeight="1" x14ac:dyDescent="0.25">
      <c r="B37" s="5" t="s">
        <v>34</v>
      </c>
      <c r="C37" s="6">
        <v>31</v>
      </c>
    </row>
    <row r="38" spans="2:3" ht="21.75" customHeight="1" x14ac:dyDescent="0.25">
      <c r="B38" s="7" t="s">
        <v>35</v>
      </c>
      <c r="C38" s="8">
        <v>32</v>
      </c>
    </row>
    <row r="39" spans="2:3" ht="21.75" customHeight="1" x14ac:dyDescent="0.25">
      <c r="B39" s="5" t="s">
        <v>36</v>
      </c>
      <c r="C39" s="6">
        <v>33</v>
      </c>
    </row>
    <row r="40" spans="2:3" ht="21.75" customHeight="1" x14ac:dyDescent="0.25">
      <c r="B40" s="7" t="s">
        <v>37</v>
      </c>
      <c r="C40" s="8">
        <v>34</v>
      </c>
    </row>
    <row r="41" spans="2:3" ht="21.75" customHeight="1" x14ac:dyDescent="0.25">
      <c r="B41" s="5" t="s">
        <v>38</v>
      </c>
      <c r="C41" s="6">
        <v>35</v>
      </c>
    </row>
    <row r="42" spans="2:3" ht="21.75" customHeight="1" x14ac:dyDescent="0.25">
      <c r="B42" s="7" t="s">
        <v>39</v>
      </c>
      <c r="C42" s="8">
        <v>36</v>
      </c>
    </row>
    <row r="43" spans="2:3" ht="21.75" customHeight="1" x14ac:dyDescent="0.25">
      <c r="B43" s="5" t="s">
        <v>40</v>
      </c>
      <c r="C43" s="6">
        <v>37</v>
      </c>
    </row>
    <row r="44" spans="2:3" ht="21.75" customHeight="1" x14ac:dyDescent="0.25">
      <c r="B44" s="7" t="s">
        <v>41</v>
      </c>
      <c r="C44" s="8">
        <v>38</v>
      </c>
    </row>
    <row r="45" spans="2:3" ht="21.75" customHeight="1" x14ac:dyDescent="0.25">
      <c r="B45" s="5" t="s">
        <v>42</v>
      </c>
      <c r="C45" s="6">
        <v>39</v>
      </c>
    </row>
    <row r="46" spans="2:3" ht="21.75" customHeight="1" x14ac:dyDescent="0.25">
      <c r="B46" s="7" t="s">
        <v>43</v>
      </c>
      <c r="C46" s="8">
        <v>40</v>
      </c>
    </row>
    <row r="47" spans="2:3" ht="21.75" customHeight="1" x14ac:dyDescent="0.25">
      <c r="B47" s="5" t="s">
        <v>44</v>
      </c>
      <c r="C47" s="6">
        <v>41</v>
      </c>
    </row>
    <row r="48" spans="2:3" ht="21.75" customHeight="1" x14ac:dyDescent="0.25">
      <c r="B48" s="7" t="s">
        <v>45</v>
      </c>
      <c r="C48" s="8">
        <v>42</v>
      </c>
    </row>
    <row r="49" spans="2:3" ht="21.75" customHeight="1" x14ac:dyDescent="0.25">
      <c r="B49" s="5" t="s">
        <v>46</v>
      </c>
      <c r="C49" s="6">
        <v>43</v>
      </c>
    </row>
    <row r="50" spans="2:3" ht="21.75" customHeight="1" x14ac:dyDescent="0.25">
      <c r="B50" s="7" t="s">
        <v>47</v>
      </c>
      <c r="C50" s="8">
        <v>44</v>
      </c>
    </row>
    <row r="51" spans="2:3" ht="21.75" customHeight="1" x14ac:dyDescent="0.25">
      <c r="B51" s="5" t="s">
        <v>48</v>
      </c>
      <c r="C51" s="6">
        <v>45</v>
      </c>
    </row>
    <row r="52" spans="2:3" ht="21.75" customHeight="1" x14ac:dyDescent="0.25">
      <c r="B52" s="7" t="s">
        <v>49</v>
      </c>
      <c r="C52" s="8">
        <v>46</v>
      </c>
    </row>
    <row r="53" spans="2:3" ht="21.75" customHeight="1" x14ac:dyDescent="0.25">
      <c r="B53" s="5" t="s">
        <v>50</v>
      </c>
      <c r="C53" s="6">
        <v>47</v>
      </c>
    </row>
    <row r="54" spans="2:3" ht="21.75" customHeight="1" x14ac:dyDescent="0.25">
      <c r="B54" s="7" t="s">
        <v>51</v>
      </c>
      <c r="C54" s="8">
        <v>48</v>
      </c>
    </row>
    <row r="55" spans="2:3" ht="21.75" customHeight="1" x14ac:dyDescent="0.25">
      <c r="B55" s="5" t="s">
        <v>52</v>
      </c>
      <c r="C55" s="6">
        <v>49</v>
      </c>
    </row>
    <row r="56" spans="2:3" ht="21.75" customHeight="1" x14ac:dyDescent="0.25">
      <c r="B56" s="7" t="s">
        <v>53</v>
      </c>
      <c r="C56" s="8">
        <v>50</v>
      </c>
    </row>
    <row r="57" spans="2:3" ht="21.75" customHeight="1" x14ac:dyDescent="0.25">
      <c r="B57" s="5" t="s">
        <v>1495</v>
      </c>
      <c r="C57" s="6">
        <v>51</v>
      </c>
    </row>
    <row r="58" spans="2:3" ht="21.75" customHeight="1" x14ac:dyDescent="0.25">
      <c r="B58" s="7" t="s">
        <v>54</v>
      </c>
      <c r="C58" s="8">
        <v>52</v>
      </c>
    </row>
    <row r="59" spans="2:3" ht="21.75" customHeight="1" x14ac:dyDescent="0.25">
      <c r="B59" s="5" t="s">
        <v>55</v>
      </c>
      <c r="C59" s="6">
        <v>53</v>
      </c>
    </row>
    <row r="60" spans="2:3" ht="21.75" customHeight="1" x14ac:dyDescent="0.25">
      <c r="B60" s="7" t="s">
        <v>56</v>
      </c>
      <c r="C60" s="8">
        <v>54</v>
      </c>
    </row>
    <row r="61" spans="2:3" ht="21.75" customHeight="1" x14ac:dyDescent="0.25">
      <c r="B61" s="5" t="s">
        <v>57</v>
      </c>
      <c r="C61" s="6">
        <v>55</v>
      </c>
    </row>
    <row r="62" spans="2:3" ht="21.75" customHeight="1" x14ac:dyDescent="0.25">
      <c r="B62" s="7" t="s">
        <v>58</v>
      </c>
      <c r="C62" s="8">
        <v>56</v>
      </c>
    </row>
    <row r="63" spans="2:3" ht="21.75" customHeight="1" x14ac:dyDescent="0.25">
      <c r="B63" s="5" t="s">
        <v>1496</v>
      </c>
      <c r="C63" s="6">
        <v>57</v>
      </c>
    </row>
  </sheetData>
  <mergeCells count="4">
    <mergeCell ref="B1:C1"/>
    <mergeCell ref="B2:C2"/>
    <mergeCell ref="B3:C3"/>
    <mergeCell ref="B4:C4"/>
  </mergeCells>
  <hyperlinks>
    <hyperlink ref="B7" location="'TABLE 1'!A1" display="Gross National Income by Industrial Origin at Current Market Prices" xr:uid="{5F54A0E8-74C2-47DE-9506-4BBB668A00A7}"/>
    <hyperlink ref="B8" location="'TABLE 2'!A1" display="Gross National Income by Industrial Origin at Constant (2015) Prices" xr:uid="{2EABF936-733B-4491-8853-DE5CADF4E596}"/>
    <hyperlink ref="B9" location="'TABLE 3'!A1" display="Gross Value Added by Institutional Sector at Current Market Prices" xr:uid="{DF49A3D8-977B-4DE8-9255-A6BBDCFE728C}"/>
    <hyperlink ref="B10" location="'TABLE 4'!A1" display="Provincial Gross Domestic Product by Industrial Origin at Current Market Prices" xr:uid="{6C8F487B-D791-4D87-AFE3-08CDAE61459C}"/>
    <hyperlink ref="B11" location="'TABLE 5'!A1" display="Resources and their Utilisation at Current Market Prices" xr:uid="{B3FBE5C3-D169-4A93-A5AE-C75F9B24592E}"/>
    <hyperlink ref="B12" location="'TABLE 6'!A1" display="Resources and their Utilisation at Constant (2015) Prices" xr:uid="{F3FC8184-CA49-4F53-9EDB-0483271110B4}"/>
    <hyperlink ref="B13" location="'TABLE 7'!A1" display="Reconciliation of Key Aggregates at Current Market Prices " xr:uid="{CC64875D-B8C2-463E-8DDF-B3BFB1E26EDF}"/>
    <hyperlink ref="B14" location="'TABLE 8'!A1" display="Gross Domestic Capital Formation at Current Market Prices" xr:uid="{283EFB39-D019-4995-A224-29A1B2FC5777}"/>
    <hyperlink ref="B15" location="'TABLE 9'!A1" display="Composition of Private Consumption Expenditure at Current Market Prices" xr:uid="{366086E0-78FF-4D14-A765-49E277B6E5F6}"/>
    <hyperlink ref="B16" location="'TABLE 10'!A1" display="Income Components of Gross Domestic Product at Current Market Prices" xr:uid="{E97EF395-6C46-4316-940D-5A016D3F9DFB}"/>
    <hyperlink ref="B17" location="'TABLE 11'!A1" display="Income Components of Gross Domestic Product at Constant (2015) Prices" xr:uid="{D5849026-E74D-4258-9B86-253ADF9ED461}"/>
    <hyperlink ref="B18" location="'TABLE 12'!A1" display="Trends in Principal Agricultural Crops" xr:uid="{6D8A1023-5CBC-4AF1-AF41-816900474AE3}"/>
    <hyperlink ref="B19" location="'TABLE 13'!A1" display="Production of Tea, Rubber, Coconut and Other Export Agriculture Crops" xr:uid="{F5004B27-AEA5-4009-8F18-C13D879015E0}"/>
    <hyperlink ref="B20" location="'TABLE 14'!A1" display="Annual Rainfall and Rainy Days" xr:uid="{470CBFDF-8C14-43F4-8D97-B6164F15422E}"/>
    <hyperlink ref="B21" location="'TABLE 15'!A1" display="District-wise Performance of the Paddy Sector" xr:uid="{A93FE73A-F73C-4ACC-BB05-815641F3835F}"/>
    <hyperlink ref="B22" location="'TABLE 16'!A1" display="Paddy Production" xr:uid="{906A4CFB-9FBE-43FD-8B3F-6902DFC2ED1F}"/>
    <hyperlink ref="B23" location="'TABLE 17'!A1" display="Performance of Other Field Crops" xr:uid="{0876E82C-0FE6-4F8A-BDD9-BD3E1F773062}"/>
    <hyperlink ref="B24" location="'TABLE 18'!A1" display="Land Cultivated under the Mahaweli Development Programme" xr:uid="{33D02C38-A6C0-4FFA-BE04-486E0E815069}"/>
    <hyperlink ref="B25" location="'TABLE 19'!A1" display="Sugar Sector Statistics" xr:uid="{B8D86952-264A-46CD-85BB-B9DE5AEBAE37}"/>
    <hyperlink ref="B26" location="'TABLE 20'!A1" display="Forestry Sector Statistics" xr:uid="{30402637-0DC3-4A87-BC3B-006466514D83}"/>
    <hyperlink ref="B27" location="'TABLE 21'!A1" display="Livestock and Fisheries Sector Statistics" xr:uid="{4EF61574-DA7A-41BF-83D5-CF9E79810250}"/>
    <hyperlink ref="B28" location="'TABLE 22'!A1" display="Investment Approvals in Industry by the Board of Investment (BOI) of Sri Lanka " xr:uid="{CDBC89FC-E536-411F-90FC-A6E43716F6B2}"/>
    <hyperlink ref="B29" location="'TABLE 23'!A1" display="Realised Investments in the BOI Enterprises" xr:uid="{77D7F01F-C9D8-4F52-B4CF-CB9141F477ED}"/>
    <hyperlink ref="B30" location="'TABLE 24'!A1" display="Foreign Direct Investment of BOI Enterprises by Sector" xr:uid="{7CA8C7A4-0582-4017-A8A3-7BC21060FFC2}"/>
    <hyperlink ref="B31" location="'TABLE 25'!A1" display="Capacity Utilisation in Factory Industry" xr:uid="{9EDB3D13-6C3A-43C7-9A48-364863BD2F28}"/>
    <hyperlink ref="B32" location="'TABLE 26'!A1" display="Employment in Selected State Owned Industrial Enterprises " xr:uid="{F948CFAE-F22A-4458-B696-3BE8D0907B32}"/>
    <hyperlink ref="B33" location="'TABLE 27'!A1" display="Performance of Selected State Owned Industrial Enterprises .." xr:uid="{8376E6C2-7B50-4E20-BBE4-76743ECA344C}"/>
    <hyperlink ref="B34" location="'TABLE 28'!A1" display="Regional Distribution of Industrial Enterprises" xr:uid="{756D20BB-3CFB-486B-8EC3-C99EFDCC5D4C}"/>
    <hyperlink ref="B35" location="'TABLE 29'!A1" display="Major Divisions of Index of Industrial Production (IIP)" xr:uid="{A8A4EADD-D8FA-4E1C-8367-66FB21533756}"/>
    <hyperlink ref="B36" location="'TABLE 30'!A1" display="Index of Industrial Production (IIP)" xr:uid="{6AA920B6-61F3-4F09-BA4A-F4410BA2CB4C}"/>
    <hyperlink ref="B37" location="'TABLE 31'!A1" display="Demography" xr:uid="{C8617D58-424B-49FC-BBA2-FDCA64BDD5FF}"/>
    <hyperlink ref="B38" location="'TABLE 32'!A1" display="Labour Force Participation Rate" xr:uid="{35AA7C04-FFDB-4E2C-8386-74F4B2C1DB19}"/>
    <hyperlink ref="B39" location="'TABLE 33'!A1" display="Employment by Economic Activity" xr:uid="{E50B7E90-19BF-4839-8BA2-26318540C45A}"/>
    <hyperlink ref="B40" location="'TABLE 34'!A1" display="Labour Force Trends" xr:uid="{D8DA37E8-E317-4B40-A79A-B50F28309F6C}"/>
    <hyperlink ref="B41" location="'TABLE 35'!A1" display="Public Sector Employment" xr:uid="{2D298459-2A87-40FE-B2C3-94B71A774444}"/>
    <hyperlink ref="B42" location="'TABLE 36'!A1" display="Employees’ Provident Fund" xr:uid="{D170AA76-8F42-40DD-B06C-C191CE1DDA63}"/>
    <hyperlink ref="B43" location="'TABLE 37'!A1" display="Employees’ Trust Fund" xr:uid="{C2E8EC13-5C5C-4F97-857F-15B0904DD3B7}"/>
    <hyperlink ref="B44" location="'TABLE 38'!A1" display="Strikes in Private Sector Industries" xr:uid="{EF8B8DD8-74A5-4C71-A485-04670ED0C54C}"/>
    <hyperlink ref="B45" location="'TABLE 39'!A1" display="Performance of Telecommunications and Postal Services" xr:uid="{864A8799-50F7-4E65-A1B8-4C3EF56E7A28}"/>
    <hyperlink ref="B46" location="'TABLE 40'!A1" display="Performance of the Power Sector" xr:uid="{8D7C2AA2-BA76-4F47-8A66-66FC13DEE7EA}"/>
    <hyperlink ref="B47" location="'TABLE 41'!A1" display="Performance of the Petroleum Sector" xr:uid="{4E40A866-E903-4377-B78A-6099F9E3827C}"/>
    <hyperlink ref="B48" location="'TABLE 42'!A1" display="Salient Features of the Transport Sector" xr:uid="{EBFFAF8E-3153-47E7-8CAC-DA896CB1E9E4}"/>
    <hyperlink ref="B49" location="'TABLE 43'!A1" display="Performance of the Port Services" xr:uid="{B9646298-B130-493A-948E-C74303987991}"/>
    <hyperlink ref="B50" location="'TABLE 44'!A1" display="Salient Features of Government Health Services" xr:uid="{3007E0B3-BB81-4D13-A25B-6E55E1F4B49B}"/>
    <hyperlink ref="B51" location="'TABLE 45'!A1" display="Salient Features of Education Sector" xr:uid="{569D6DC5-292C-44DC-9831-F60E7EF7826B}"/>
    <hyperlink ref="B52" location="'TABLE 46'!A1" display="Movement of the Colombo Consumer Price Index (2021=100)" xr:uid="{1A136B90-87BB-4D55-AB15-F155D37C7EFA}"/>
    <hyperlink ref="B53" location="'TABLE 47'!A1" display="Movement of the National Consumer Price Index (2021=100)" xr:uid="{9AC5DD50-CEAA-40F7-AC8B-0298AF5962F2}"/>
    <hyperlink ref="B54" location="'TABLE 48'!A1" display="Colombo Consumer Price Index (CCPI) (2021=100)" xr:uid="{4D1255BC-E966-4A45-B64F-D8094C2C3A3D}"/>
    <hyperlink ref="B55" location="'TABLE 49'!A1" display="National Consumer Price Index (NCPI) (2021=100)" xr:uid="{C7C54A4A-0374-4B83-B048-EDE089EC894C}"/>
    <hyperlink ref="B56" location="'TABLE 50'!A1" display="Producer Price Index (2018 Q4 =100)" xr:uid="{AF8CCBC8-EEB4-4144-9F95-CC18013656C5}"/>
    <hyperlink ref="B57" location="'TABLE 51'!A1" display="Average Retail Prices of Selected Food Items by Province 2019-2023" xr:uid="{E6A52D30-6949-4FCC-84A3-83731CAED29D}"/>
    <hyperlink ref="B58" location="'TABLE 52'!A1" display="Producer Prices of Selected Commodities" xr:uid="{D3B8DD1A-493A-454F-879F-E347ABFF6DBF}"/>
    <hyperlink ref="B59" location="'TABLE 53'!A1" display="Wage Rate Indices (Public Sector Employees) (2016=100)" xr:uid="{F7C80E4F-E433-4D34-B92A-49D2EA679BB4}"/>
    <hyperlink ref="B60" location="'TABLE 54'!A1" display="Minimum Wage Rate Indices (Formal Private Sector Employees) (December 1978=100)" xr:uid="{A70DDDBD-7CE0-44FB-8626-26E6548CBE9D}"/>
    <hyperlink ref="B61" location="'TABLE 55'!A1" display="Wage Rate Indices (Informal Private Sector Employees) (2018=100)" xr:uid="{BE40DF04-4385-4137-BFF2-933421D3BC1E}"/>
    <hyperlink ref="B62" location="'TABLE 56'!A1" display="Average Daily Wages of the Informal Private Sector" xr:uid="{0FBE8798-08BB-4D82-9B0A-7A45DF6376C0}"/>
    <hyperlink ref="B63" location="'TABLE 57'!A1" display="Average Daily Wages of Informal Private Sector by Province 2022 – 2023" xr:uid="{403337AF-C766-4F7F-AA05-9B8102A4D1B1}"/>
  </hyperlinks>
  <pageMargins left="0.7" right="0.7" top="0.75" bottom="0.75" header="0.3" footer="0.3"/>
  <pageSetup paperSize="9" scale="85" fitToHeight="0" orientation="portrait" r:id="rId1"/>
  <headerFooter>
    <oddHeader>&amp;L&amp;"Aptos"&amp;10&amp;K000000 [Limited Sharing]&amp;1#_x000D_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59855-A0F4-4ED9-B5A1-BEF2CB4CEC56}">
  <sheetPr codeName="Sheet5">
    <pageSetUpPr fitToPage="1"/>
  </sheetPr>
  <dimension ref="A1:M40"/>
  <sheetViews>
    <sheetView zoomScaleNormal="100" zoomScaleSheetLayoutView="100" workbookViewId="0">
      <pane xSplit="1" topLeftCell="H1" activePane="topRight" state="frozen"/>
      <selection activeCell="S22" sqref="S22"/>
      <selection pane="topRight" activeCell="L2" sqref="L2"/>
    </sheetView>
  </sheetViews>
  <sheetFormatPr defaultColWidth="9.140625" defaultRowHeight="12.75" x14ac:dyDescent="0.25"/>
  <cols>
    <col min="1" max="1" width="61.28515625" style="1112" customWidth="1"/>
    <col min="2" max="11" width="12.42578125" style="1112" customWidth="1"/>
    <col min="12" max="12" width="12" style="1112" customWidth="1"/>
    <col min="13" max="13" width="15.42578125" style="1490" bestFit="1" customWidth="1"/>
    <col min="14" max="14" width="21" style="1112" customWidth="1"/>
    <col min="15" max="15" width="14.42578125" style="1112" customWidth="1"/>
    <col min="16" max="16" width="14" style="1112" customWidth="1"/>
    <col min="17" max="17" width="9.7109375" style="1112" customWidth="1"/>
    <col min="18" max="22" width="10.42578125" style="1112" customWidth="1"/>
    <col min="23" max="23" width="7.85546875" style="1112" customWidth="1"/>
    <col min="24" max="24" width="8.7109375" style="1112" customWidth="1"/>
    <col min="25" max="25" width="6.85546875" style="1112" customWidth="1"/>
    <col min="26" max="26" width="11.28515625" style="1112" bestFit="1" customWidth="1"/>
    <col min="27" max="27" width="6.140625" style="1112" customWidth="1"/>
    <col min="28" max="28" width="10.28515625" style="1112" bestFit="1" customWidth="1"/>
    <col min="29" max="29" width="11.28515625" style="1112" bestFit="1" customWidth="1"/>
    <col min="30" max="30" width="11.85546875" style="1112" bestFit="1" customWidth="1"/>
    <col min="31" max="16384" width="9.140625" style="1112"/>
  </cols>
  <sheetData>
    <row r="1" spans="1:12" s="1102" customFormat="1" ht="15.75" x14ac:dyDescent="0.25">
      <c r="A1" s="1100" t="s">
        <v>60</v>
      </c>
      <c r="K1" s="1103"/>
      <c r="L1" s="1103" t="s">
        <v>1398</v>
      </c>
    </row>
    <row r="2" spans="1:12" s="1454" customFormat="1" ht="15.75" x14ac:dyDescent="0.25">
      <c r="A2" s="1101"/>
      <c r="G2" s="1101"/>
      <c r="K2" s="1480"/>
      <c r="L2" s="405" t="s">
        <v>62</v>
      </c>
    </row>
    <row r="3" spans="1:12" s="1454" customFormat="1" ht="24.75" customHeight="1" x14ac:dyDescent="0.25">
      <c r="A3" s="1610" t="s">
        <v>1399</v>
      </c>
      <c r="B3" s="1610"/>
      <c r="C3" s="1610"/>
      <c r="D3" s="1610"/>
      <c r="E3" s="1610"/>
      <c r="F3" s="1610"/>
      <c r="G3" s="1610"/>
      <c r="H3" s="1610"/>
      <c r="I3" s="1610"/>
      <c r="J3" s="1610"/>
      <c r="K3" s="1610"/>
      <c r="L3" s="1610"/>
    </row>
    <row r="4" spans="1:12" s="1457" customFormat="1" ht="13.5" thickBot="1" x14ac:dyDescent="0.25">
      <c r="G4" s="1458"/>
      <c r="L4" s="1458" t="s">
        <v>1384</v>
      </c>
    </row>
    <row r="5" spans="1:12" s="1457" customFormat="1" ht="18" customHeight="1" thickBot="1" x14ac:dyDescent="0.25">
      <c r="A5" s="1459" t="s">
        <v>237</v>
      </c>
      <c r="B5" s="1108">
        <v>2015</v>
      </c>
      <c r="C5" s="1108">
        <v>2016</v>
      </c>
      <c r="D5" s="1108">
        <v>2017</v>
      </c>
      <c r="E5" s="1108">
        <v>2018</v>
      </c>
      <c r="F5" s="1108">
        <v>2019</v>
      </c>
      <c r="G5" s="1108">
        <v>2020</v>
      </c>
      <c r="H5" s="1108">
        <v>2021</v>
      </c>
      <c r="I5" s="1108">
        <v>2022</v>
      </c>
      <c r="J5" s="1108" t="s">
        <v>1154</v>
      </c>
      <c r="K5" s="1108" t="s">
        <v>1155</v>
      </c>
      <c r="L5" s="1460" t="s">
        <v>823</v>
      </c>
    </row>
    <row r="6" spans="1:12" s="1457" customFormat="1" ht="18" customHeight="1" x14ac:dyDescent="0.2">
      <c r="A6" s="1237" t="s">
        <v>1400</v>
      </c>
      <c r="B6" s="1481">
        <v>2262720.4372468861</v>
      </c>
      <c r="C6" s="1481">
        <v>2490282.5648965547</v>
      </c>
      <c r="D6" s="1481">
        <v>2440925.1732653081</v>
      </c>
      <c r="E6" s="1481">
        <v>2608459.4302518712</v>
      </c>
      <c r="F6" s="1481">
        <v>2764462.5359790358</v>
      </c>
      <c r="G6" s="1481">
        <v>3094401.1745658414</v>
      </c>
      <c r="H6" s="1481">
        <v>3605941.27</v>
      </c>
      <c r="I6" s="1481">
        <v>5377365.1741386997</v>
      </c>
      <c r="J6" s="1481">
        <v>5895109.2069771998</v>
      </c>
      <c r="K6" s="1481">
        <v>6133761.9869312802</v>
      </c>
      <c r="L6" s="1482">
        <v>6705415.9363781735</v>
      </c>
    </row>
    <row r="7" spans="1:12" s="1457" customFormat="1" ht="6" customHeight="1" x14ac:dyDescent="0.2">
      <c r="A7" s="1483"/>
      <c r="B7" s="1481"/>
      <c r="C7" s="1481"/>
      <c r="D7" s="1481"/>
      <c r="E7" s="1481"/>
      <c r="F7" s="1481"/>
      <c r="G7" s="1481"/>
      <c r="H7" s="1481"/>
      <c r="I7" s="1481"/>
      <c r="J7" s="1481"/>
      <c r="K7" s="1481"/>
      <c r="L7" s="1482"/>
    </row>
    <row r="8" spans="1:12" s="1457" customFormat="1" ht="18" customHeight="1" x14ac:dyDescent="0.2">
      <c r="A8" s="1237" t="s">
        <v>1401</v>
      </c>
      <c r="B8" s="1481">
        <v>146834.23871544906</v>
      </c>
      <c r="C8" s="1481">
        <v>151607.50015732396</v>
      </c>
      <c r="D8" s="1481">
        <v>167430.90572942828</v>
      </c>
      <c r="E8" s="1481">
        <v>165556.15323998872</v>
      </c>
      <c r="F8" s="1481">
        <v>166626.28571905263</v>
      </c>
      <c r="G8" s="1481">
        <v>182085.81777086359</v>
      </c>
      <c r="H8" s="1481">
        <v>181544.75</v>
      </c>
      <c r="I8" s="1481">
        <v>213251.26134757898</v>
      </c>
      <c r="J8" s="1481">
        <v>288764.33047325315</v>
      </c>
      <c r="K8" s="1481">
        <v>341570.44410730241</v>
      </c>
      <c r="L8" s="1482">
        <v>357221.12207930034</v>
      </c>
    </row>
    <row r="9" spans="1:12" s="1457" customFormat="1" ht="6" customHeight="1" x14ac:dyDescent="0.2">
      <c r="A9" s="1483"/>
      <c r="B9" s="1481"/>
      <c r="C9" s="1481"/>
      <c r="D9" s="1481"/>
      <c r="E9" s="1481"/>
      <c r="F9" s="1481"/>
      <c r="G9" s="1481"/>
      <c r="H9" s="1481"/>
      <c r="I9" s="1481"/>
      <c r="J9" s="1481"/>
      <c r="K9" s="1481"/>
      <c r="L9" s="1482"/>
    </row>
    <row r="10" spans="1:12" s="1457" customFormat="1" ht="18" customHeight="1" x14ac:dyDescent="0.2">
      <c r="A10" s="1237" t="s">
        <v>1402</v>
      </c>
      <c r="B10" s="1481">
        <v>652761.8767615438</v>
      </c>
      <c r="C10" s="1481">
        <v>693677.74769219593</v>
      </c>
      <c r="D10" s="1481">
        <v>661737.83492297144</v>
      </c>
      <c r="E10" s="1481">
        <v>698163.9574840439</v>
      </c>
      <c r="F10" s="1481">
        <v>672016.2189900931</v>
      </c>
      <c r="G10" s="1481">
        <v>723763.23560129211</v>
      </c>
      <c r="H10" s="1481">
        <v>448378.98</v>
      </c>
      <c r="I10" s="1481">
        <v>1461415.2036637662</v>
      </c>
      <c r="J10" s="1481">
        <v>1586373.8265278772</v>
      </c>
      <c r="K10" s="1481">
        <v>1782592.7738708262</v>
      </c>
      <c r="L10" s="1482">
        <v>1878502.4262887512</v>
      </c>
    </row>
    <row r="11" spans="1:12" s="1457" customFormat="1" ht="6" customHeight="1" x14ac:dyDescent="0.2">
      <c r="A11" s="1237"/>
      <c r="B11" s="1481"/>
      <c r="C11" s="1481"/>
      <c r="D11" s="1481"/>
      <c r="E11" s="1481"/>
      <c r="F11" s="1481"/>
      <c r="G11" s="1481"/>
      <c r="H11" s="1481"/>
      <c r="I11" s="1481"/>
      <c r="J11" s="1481"/>
      <c r="K11" s="1481"/>
      <c r="L11" s="1482"/>
    </row>
    <row r="12" spans="1:12" s="1457" customFormat="1" ht="18" customHeight="1" x14ac:dyDescent="0.2">
      <c r="A12" s="1237" t="s">
        <v>1403</v>
      </c>
      <c r="B12" s="1481">
        <v>676989.42434408912</v>
      </c>
      <c r="C12" s="1481">
        <v>747630.59355137078</v>
      </c>
      <c r="D12" s="1481">
        <v>814627.09903655655</v>
      </c>
      <c r="E12" s="1481">
        <v>886723.19520342513</v>
      </c>
      <c r="F12" s="1481">
        <v>993240.67057323887</v>
      </c>
      <c r="G12" s="1481">
        <v>1010471.2414357805</v>
      </c>
      <c r="H12" s="1481">
        <v>1080355.78</v>
      </c>
      <c r="I12" s="1481">
        <v>1229680.7260226789</v>
      </c>
      <c r="J12" s="1481">
        <v>1417295.1149825309</v>
      </c>
      <c r="K12" s="1481">
        <v>1379247.8147890703</v>
      </c>
      <c r="L12" s="1482">
        <v>1381144.6164087213</v>
      </c>
    </row>
    <row r="13" spans="1:12" s="1457" customFormat="1" ht="6" customHeight="1" x14ac:dyDescent="0.2">
      <c r="A13" s="1237"/>
      <c r="B13" s="1481"/>
      <c r="C13" s="1481"/>
      <c r="D13" s="1481"/>
      <c r="E13" s="1481"/>
      <c r="F13" s="1481"/>
      <c r="G13" s="1481"/>
      <c r="H13" s="1481"/>
      <c r="I13" s="1481"/>
      <c r="J13" s="1481"/>
      <c r="K13" s="1481"/>
      <c r="L13" s="1482"/>
    </row>
    <row r="14" spans="1:12" s="1457" customFormat="1" ht="18" customHeight="1" x14ac:dyDescent="0.2">
      <c r="A14" s="1237" t="s">
        <v>1404</v>
      </c>
      <c r="B14" s="1481">
        <v>115945.49241999998</v>
      </c>
      <c r="C14" s="1481">
        <v>142541.13280839554</v>
      </c>
      <c r="D14" s="1481">
        <v>150384.39390512375</v>
      </c>
      <c r="E14" s="1481">
        <v>154932.02278928211</v>
      </c>
      <c r="F14" s="1481">
        <v>160642.61399017723</v>
      </c>
      <c r="G14" s="1481">
        <v>152964.83363854571</v>
      </c>
      <c r="H14" s="1481">
        <v>193280.24</v>
      </c>
      <c r="I14" s="1481">
        <v>228692.04570692129</v>
      </c>
      <c r="J14" s="1481">
        <v>249971.64897901076</v>
      </c>
      <c r="K14" s="1481">
        <v>260812.58389949732</v>
      </c>
      <c r="L14" s="1482">
        <v>300205.16743187379</v>
      </c>
    </row>
    <row r="15" spans="1:12" s="1457" customFormat="1" ht="6" customHeight="1" x14ac:dyDescent="0.2">
      <c r="A15" s="1237"/>
      <c r="B15" s="1481"/>
      <c r="C15" s="1481"/>
      <c r="D15" s="1481"/>
      <c r="E15" s="1481"/>
      <c r="F15" s="1481"/>
      <c r="G15" s="1481"/>
      <c r="H15" s="1481"/>
      <c r="I15" s="1481"/>
      <c r="J15" s="1481"/>
      <c r="K15" s="1481"/>
      <c r="L15" s="1482"/>
    </row>
    <row r="16" spans="1:12" s="1457" customFormat="1" ht="18" customHeight="1" x14ac:dyDescent="0.2">
      <c r="A16" s="1237" t="s">
        <v>1405</v>
      </c>
      <c r="B16" s="1481">
        <v>180879.25441999998</v>
      </c>
      <c r="C16" s="1481">
        <v>202746.2308643513</v>
      </c>
      <c r="D16" s="1481">
        <v>225833.82767211163</v>
      </c>
      <c r="E16" s="1481">
        <v>252938.37771797384</v>
      </c>
      <c r="F16" s="1481">
        <v>282512.94893358427</v>
      </c>
      <c r="G16" s="1481">
        <v>266460.64497942012</v>
      </c>
      <c r="H16" s="1481">
        <v>395413.65</v>
      </c>
      <c r="I16" s="1481">
        <v>462163.02386347967</v>
      </c>
      <c r="J16" s="1481">
        <v>553735.9970760314</v>
      </c>
      <c r="K16" s="1481">
        <v>539055.56750628317</v>
      </c>
      <c r="L16" s="1482">
        <v>609401.29441106867</v>
      </c>
    </row>
    <row r="17" spans="1:12" s="1457" customFormat="1" ht="6" customHeight="1" x14ac:dyDescent="0.2">
      <c r="A17" s="1237"/>
      <c r="B17" s="1481"/>
      <c r="C17" s="1481"/>
      <c r="D17" s="1481"/>
      <c r="E17" s="1481"/>
      <c r="F17" s="1481"/>
      <c r="G17" s="1481"/>
      <c r="H17" s="1481"/>
      <c r="I17" s="1481"/>
      <c r="J17" s="1481"/>
      <c r="K17" s="1481"/>
      <c r="L17" s="1482"/>
    </row>
    <row r="18" spans="1:12" s="1457" customFormat="1" ht="18" customHeight="1" x14ac:dyDescent="0.2">
      <c r="A18" s="1237" t="s">
        <v>1406</v>
      </c>
      <c r="B18" s="1481">
        <v>1775570.0493682961</v>
      </c>
      <c r="C18" s="1481">
        <v>1937773.807848762</v>
      </c>
      <c r="D18" s="1481">
        <v>2295237.7694863584</v>
      </c>
      <c r="E18" s="1481">
        <v>2637050.7045355104</v>
      </c>
      <c r="F18" s="1481">
        <v>2795364.8928641393</v>
      </c>
      <c r="G18" s="1481">
        <v>2099552.555255611</v>
      </c>
      <c r="H18" s="1481">
        <v>2320416.4700000002</v>
      </c>
      <c r="I18" s="1481">
        <v>3953430.7969878246</v>
      </c>
      <c r="J18" s="1481">
        <v>5028148.9949807525</v>
      </c>
      <c r="K18" s="1481">
        <v>5419760.12463676</v>
      </c>
      <c r="L18" s="1482">
        <v>5616225.6917674365</v>
      </c>
    </row>
    <row r="19" spans="1:12" s="1457" customFormat="1" ht="6" customHeight="1" x14ac:dyDescent="0.2">
      <c r="A19" s="1237"/>
      <c r="B19" s="1481"/>
      <c r="C19" s="1481"/>
      <c r="D19" s="1481"/>
      <c r="E19" s="1481"/>
      <c r="F19" s="1481"/>
      <c r="G19" s="1481"/>
      <c r="H19" s="1481"/>
      <c r="I19" s="1481"/>
      <c r="J19" s="1481"/>
      <c r="K19" s="1481"/>
      <c r="L19" s="1482"/>
    </row>
    <row r="20" spans="1:12" s="1457" customFormat="1" ht="18" customHeight="1" x14ac:dyDescent="0.2">
      <c r="A20" s="1237" t="s">
        <v>1407</v>
      </c>
      <c r="B20" s="1481">
        <v>81614.795627999993</v>
      </c>
      <c r="C20" s="1481">
        <v>88953.168671428881</v>
      </c>
      <c r="D20" s="1481">
        <v>94830.224971727177</v>
      </c>
      <c r="E20" s="1481">
        <v>104355.1778810898</v>
      </c>
      <c r="F20" s="1481">
        <v>99389.457700621264</v>
      </c>
      <c r="G20" s="1481">
        <v>102156.32633442643</v>
      </c>
      <c r="H20" s="1481">
        <v>118032.26</v>
      </c>
      <c r="I20" s="1481">
        <v>114534.68631210765</v>
      </c>
      <c r="J20" s="1481">
        <v>115436.488545919</v>
      </c>
      <c r="K20" s="1481">
        <v>125355.01611793664</v>
      </c>
      <c r="L20" s="1482">
        <v>138715.05784674099</v>
      </c>
    </row>
    <row r="21" spans="1:12" s="1457" customFormat="1" ht="6" customHeight="1" x14ac:dyDescent="0.2">
      <c r="A21" s="1237"/>
      <c r="B21" s="1481"/>
      <c r="C21" s="1481"/>
      <c r="D21" s="1481"/>
      <c r="E21" s="1481"/>
      <c r="F21" s="1481"/>
      <c r="G21" s="1481"/>
      <c r="H21" s="1481"/>
      <c r="I21" s="1481"/>
      <c r="J21" s="1481"/>
      <c r="K21" s="1481"/>
      <c r="L21" s="1482"/>
    </row>
    <row r="22" spans="1:12" s="1457" customFormat="1" ht="18" customHeight="1" x14ac:dyDescent="0.2">
      <c r="A22" s="1237" t="s">
        <v>1408</v>
      </c>
      <c r="B22" s="1481">
        <v>228592.45851000003</v>
      </c>
      <c r="C22" s="1481">
        <v>248017.21023399042</v>
      </c>
      <c r="D22" s="1481">
        <v>264076.80525283929</v>
      </c>
      <c r="E22" s="1481">
        <v>282803.69270629412</v>
      </c>
      <c r="F22" s="1481">
        <v>306407.17023205373</v>
      </c>
      <c r="G22" s="1481">
        <v>314331.41540947399</v>
      </c>
      <c r="H22" s="1481">
        <v>342564.46</v>
      </c>
      <c r="I22" s="1481">
        <v>452514.17221361108</v>
      </c>
      <c r="J22" s="1481">
        <v>529900.6393146544</v>
      </c>
      <c r="K22" s="1481">
        <v>538612.08813763293</v>
      </c>
      <c r="L22" s="1482">
        <v>596726.68226143136</v>
      </c>
    </row>
    <row r="23" spans="1:12" s="1457" customFormat="1" ht="6" customHeight="1" x14ac:dyDescent="0.2">
      <c r="A23" s="1237"/>
      <c r="B23" s="1481"/>
      <c r="C23" s="1481"/>
      <c r="D23" s="1481"/>
      <c r="E23" s="1481"/>
      <c r="F23" s="1481"/>
      <c r="G23" s="1481"/>
      <c r="H23" s="1481"/>
      <c r="I23" s="1481"/>
      <c r="J23" s="1481"/>
      <c r="K23" s="1481"/>
      <c r="L23" s="1482"/>
    </row>
    <row r="24" spans="1:12" s="1457" customFormat="1" ht="18" customHeight="1" x14ac:dyDescent="0.2">
      <c r="A24" s="1237" t="s">
        <v>1409</v>
      </c>
      <c r="B24" s="1481">
        <v>102392.64912</v>
      </c>
      <c r="C24" s="1481">
        <v>113041.48462848002</v>
      </c>
      <c r="D24" s="1481">
        <v>144127.89290131204</v>
      </c>
      <c r="E24" s="1481">
        <v>152199.05490378552</v>
      </c>
      <c r="F24" s="1481">
        <v>182943.26399435016</v>
      </c>
      <c r="G24" s="1481">
        <v>162788.15706764031</v>
      </c>
      <c r="H24" s="1481">
        <v>171941.61</v>
      </c>
      <c r="I24" s="1481">
        <v>217464.30930823137</v>
      </c>
      <c r="J24" s="1481">
        <v>265643.89244710119</v>
      </c>
      <c r="K24" s="1481">
        <v>300230.01090108993</v>
      </c>
      <c r="L24" s="1482">
        <v>324255.62574103347</v>
      </c>
    </row>
    <row r="25" spans="1:12" s="1457" customFormat="1" ht="6" customHeight="1" x14ac:dyDescent="0.2">
      <c r="A25" s="1237"/>
      <c r="B25" s="1481"/>
      <c r="C25" s="1481"/>
      <c r="D25" s="1481"/>
      <c r="E25" s="1481"/>
      <c r="F25" s="1481"/>
      <c r="G25" s="1481"/>
      <c r="H25" s="1481"/>
      <c r="I25" s="1481"/>
      <c r="J25" s="1481"/>
      <c r="K25" s="1481"/>
      <c r="L25" s="1482"/>
    </row>
    <row r="26" spans="1:12" s="1457" customFormat="1" ht="18" customHeight="1" x14ac:dyDescent="0.2">
      <c r="A26" s="1237" t="s">
        <v>1410</v>
      </c>
      <c r="B26" s="1481">
        <v>339357.94062000001</v>
      </c>
      <c r="C26" s="1481">
        <v>340846.96497873159</v>
      </c>
      <c r="D26" s="1481">
        <v>372146.2278822909</v>
      </c>
      <c r="E26" s="1481">
        <v>418487.8538097798</v>
      </c>
      <c r="F26" s="1481">
        <v>444214.06365286454</v>
      </c>
      <c r="G26" s="1481">
        <v>277582.08193153678</v>
      </c>
      <c r="H26" s="1481">
        <v>362483.88</v>
      </c>
      <c r="I26" s="1481">
        <v>757594.75062730955</v>
      </c>
      <c r="J26" s="1481">
        <v>1038810.5610308872</v>
      </c>
      <c r="K26" s="1481">
        <v>1425307.1437791111</v>
      </c>
      <c r="L26" s="1482">
        <v>1632550.2932102068</v>
      </c>
    </row>
    <row r="27" spans="1:12" s="1457" customFormat="1" ht="6" customHeight="1" x14ac:dyDescent="0.2">
      <c r="A27" s="1237"/>
      <c r="B27" s="1481"/>
      <c r="C27" s="1481"/>
      <c r="D27" s="1481"/>
      <c r="E27" s="1481"/>
      <c r="F27" s="1481"/>
      <c r="G27" s="1481"/>
      <c r="H27" s="1481"/>
      <c r="I27" s="1481"/>
      <c r="J27" s="1481"/>
      <c r="K27" s="1481"/>
      <c r="L27" s="1482"/>
    </row>
    <row r="28" spans="1:12" s="1457" customFormat="1" ht="18" customHeight="1" x14ac:dyDescent="0.2">
      <c r="A28" s="1237" t="s">
        <v>1411</v>
      </c>
      <c r="B28" s="1481">
        <v>1038769.3023856339</v>
      </c>
      <c r="C28" s="1481">
        <v>1095500.4171505591</v>
      </c>
      <c r="D28" s="1481">
        <v>1222391.2304818798</v>
      </c>
      <c r="E28" s="1481">
        <v>1324251.2956134973</v>
      </c>
      <c r="F28" s="1481">
        <v>1451436.4681429856</v>
      </c>
      <c r="G28" s="1481">
        <v>1488887.2032140044</v>
      </c>
      <c r="H28" s="1481">
        <v>1605370.44</v>
      </c>
      <c r="I28" s="1481">
        <v>2394767.4645766192</v>
      </c>
      <c r="J28" s="1481">
        <v>3132843.8225033707</v>
      </c>
      <c r="K28" s="1481">
        <v>3283069.0513791451</v>
      </c>
      <c r="L28" s="1482">
        <v>3281008.5991688934</v>
      </c>
    </row>
    <row r="29" spans="1:12" s="1457" customFormat="1" ht="6" customHeight="1" x14ac:dyDescent="0.2">
      <c r="A29" s="1237"/>
      <c r="B29" s="1481"/>
      <c r="C29" s="1481"/>
      <c r="D29" s="1481"/>
      <c r="E29" s="1481"/>
      <c r="F29" s="1481"/>
      <c r="G29" s="1481"/>
      <c r="H29" s="1481"/>
      <c r="I29" s="1481"/>
      <c r="J29" s="1481"/>
      <c r="K29" s="1481"/>
      <c r="L29" s="1482"/>
    </row>
    <row r="30" spans="1:12" s="1457" customFormat="1" ht="18" customHeight="1" x14ac:dyDescent="0.2">
      <c r="A30" s="1237" t="s">
        <v>1412</v>
      </c>
      <c r="B30" s="1481">
        <v>203723.285</v>
      </c>
      <c r="C30" s="1481">
        <v>234285.09299999999</v>
      </c>
      <c r="D30" s="1481">
        <v>254215.83100000001</v>
      </c>
      <c r="E30" s="1481">
        <v>281360.908</v>
      </c>
      <c r="F30" s="1481">
        <v>306639.71600000001</v>
      </c>
      <c r="G30" s="1481">
        <v>95877.426344580555</v>
      </c>
      <c r="H30" s="1481">
        <v>58876.174952352449</v>
      </c>
      <c r="I30" s="1481">
        <v>99372.642945793181</v>
      </c>
      <c r="J30" s="1481">
        <v>166416.30575530353</v>
      </c>
      <c r="K30" s="1481">
        <v>300706.40325331897</v>
      </c>
      <c r="L30" s="1482">
        <v>252034.81651824529</v>
      </c>
    </row>
    <row r="31" spans="1:12" s="1457" customFormat="1" ht="6" customHeight="1" x14ac:dyDescent="0.2">
      <c r="A31" s="1237"/>
      <c r="B31" s="1481"/>
      <c r="C31" s="1481"/>
      <c r="D31" s="1481"/>
      <c r="E31" s="1481"/>
      <c r="F31" s="1481"/>
      <c r="G31" s="1481"/>
      <c r="H31" s="1481"/>
      <c r="I31" s="1481"/>
      <c r="J31" s="1481"/>
      <c r="K31" s="1481"/>
      <c r="L31" s="1482"/>
    </row>
    <row r="32" spans="1:12" s="1457" customFormat="1" ht="18" customHeight="1" x14ac:dyDescent="0.2">
      <c r="A32" s="1237" t="s">
        <v>1413</v>
      </c>
      <c r="B32" s="1481">
        <v>409670.24799999996</v>
      </c>
      <c r="C32" s="1481">
        <v>517216.185</v>
      </c>
      <c r="D32" s="1481">
        <v>603311.45600000001</v>
      </c>
      <c r="E32" s="1481">
        <v>717593.33</v>
      </c>
      <c r="F32" s="1481">
        <v>650160.53500000003</v>
      </c>
      <c r="G32" s="1481">
        <v>129076.28197198274</v>
      </c>
      <c r="H32" s="1481">
        <v>105575.99280350594</v>
      </c>
      <c r="I32" s="1481">
        <v>343819.17157228495</v>
      </c>
      <c r="J32" s="1481">
        <v>680652.21874914097</v>
      </c>
      <c r="K32" s="1481">
        <v>970517.31154815212</v>
      </c>
      <c r="L32" s="1482">
        <v>971099.44890176051</v>
      </c>
    </row>
    <row r="33" spans="1:12" s="1457" customFormat="1" ht="6" customHeight="1" x14ac:dyDescent="0.2">
      <c r="A33" s="1483"/>
      <c r="B33" s="1484"/>
      <c r="C33" s="1484"/>
      <c r="D33" s="1484"/>
      <c r="E33" s="1484"/>
      <c r="F33" s="1484"/>
      <c r="G33" s="1484"/>
      <c r="H33" s="1484"/>
      <c r="I33" s="1484"/>
      <c r="J33" s="1484"/>
      <c r="K33" s="1484"/>
      <c r="L33" s="1485"/>
    </row>
    <row r="34" spans="1:12" s="1457" customFormat="1" ht="18" customHeight="1" x14ac:dyDescent="0.2">
      <c r="A34" s="1113" t="s">
        <v>1414</v>
      </c>
      <c r="B34" s="1486">
        <v>7396480.9565398991</v>
      </c>
      <c r="C34" s="1486">
        <v>7969687.7314821435</v>
      </c>
      <c r="D34" s="1486">
        <v>8504653.7605079077</v>
      </c>
      <c r="E34" s="1486">
        <v>9249688.4941365421</v>
      </c>
      <c r="F34" s="1486">
        <v>9975735.7717721984</v>
      </c>
      <c r="G34" s="1486">
        <v>9842245.8315770328</v>
      </c>
      <c r="H34" s="1486">
        <v>10779023.972148847</v>
      </c>
      <c r="I34" s="1486">
        <v>16618427.086142333</v>
      </c>
      <c r="J34" s="1486">
        <v>19587798.61084475</v>
      </c>
      <c r="K34" s="1486">
        <v>20859563.697761104</v>
      </c>
      <c r="L34" s="1487">
        <v>22102307.880610116</v>
      </c>
    </row>
    <row r="35" spans="1:12" s="1457" customFormat="1" ht="7.5" customHeight="1" thickBot="1" x14ac:dyDescent="0.25">
      <c r="A35" s="1479"/>
      <c r="B35" s="1488"/>
      <c r="C35" s="1488"/>
      <c r="D35" s="1488"/>
      <c r="E35" s="1488"/>
      <c r="F35" s="1488"/>
      <c r="G35" s="1488"/>
      <c r="H35" s="1488"/>
      <c r="I35" s="1488"/>
      <c r="J35" s="1488"/>
      <c r="K35" s="1488"/>
      <c r="L35" s="1489"/>
    </row>
    <row r="36" spans="1:12" ht="18" customHeight="1" x14ac:dyDescent="0.25">
      <c r="A36" s="1142" t="s">
        <v>1212</v>
      </c>
      <c r="L36" s="1144" t="s">
        <v>1213</v>
      </c>
    </row>
    <row r="37" spans="1:12" ht="18" customHeight="1" x14ac:dyDescent="0.25">
      <c r="A37" s="1112" t="s">
        <v>691</v>
      </c>
    </row>
    <row r="38" spans="1:12" ht="18" customHeight="1" x14ac:dyDescent="0.25">
      <c r="A38" s="1112" t="s">
        <v>692</v>
      </c>
      <c r="B38" s="1136"/>
      <c r="C38" s="1136"/>
      <c r="D38" s="1136"/>
      <c r="E38" s="1136"/>
      <c r="F38" s="1136"/>
      <c r="G38" s="1136"/>
      <c r="H38" s="1136"/>
      <c r="I38" s="1136"/>
      <c r="J38" s="1136"/>
      <c r="K38" s="1136"/>
      <c r="L38" s="1136"/>
    </row>
    <row r="39" spans="1:12" x14ac:dyDescent="0.25">
      <c r="B39" s="1136"/>
      <c r="C39" s="1136"/>
      <c r="D39" s="1136"/>
      <c r="E39" s="1136"/>
      <c r="F39" s="1136"/>
      <c r="G39" s="1136"/>
      <c r="H39" s="1136"/>
      <c r="I39" s="1136"/>
      <c r="J39" s="1136"/>
      <c r="K39" s="1136"/>
      <c r="L39" s="1136"/>
    </row>
    <row r="40" spans="1:12" x14ac:dyDescent="0.25">
      <c r="B40" s="1136"/>
      <c r="C40" s="1136"/>
      <c r="D40" s="1136"/>
      <c r="E40" s="1136"/>
      <c r="F40" s="1136"/>
      <c r="G40" s="1136"/>
      <c r="H40" s="1136"/>
      <c r="I40" s="1136"/>
      <c r="J40" s="1136"/>
      <c r="K40" s="1136"/>
      <c r="L40" s="1136"/>
    </row>
  </sheetData>
  <mergeCells count="1">
    <mergeCell ref="A3:L3"/>
  </mergeCells>
  <hyperlinks>
    <hyperlink ref="L2" location="Contents!A1" display="Back to Contents ç" xr:uid="{71FE3595-5C06-4CDD-B670-6C56B8630AAC}"/>
  </hyperlinks>
  <pageMargins left="0.59027777777777801" right="0.196527777777778" top="0.39374999999999999" bottom="0.39305555555555599" header="0.51180555555555596" footer="0.196527777777778"/>
  <pageSetup paperSize="9" scale="51" firstPageNumber="0" orientation="portrait" r:id="rId1"/>
  <headerFooter alignWithMargins="0">
    <oddHeader>&amp;L&amp;"Calibri"&amp;10&amp;K000000 [Limited Sharing]&amp;1#_x000D_</oddHeader>
    <oddFooter>&amp;L&amp;"Century Gothic,Italic"&amp;8NA &amp;D &amp;T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D1BAA-31E0-4BFE-9CF6-4B8F664198E7}">
  <sheetPr codeName="Sheet6">
    <pageSetUpPr fitToPage="1"/>
  </sheetPr>
  <dimension ref="A1:L26"/>
  <sheetViews>
    <sheetView zoomScaleNormal="100" zoomScaleSheetLayoutView="100" workbookViewId="0">
      <selection activeCell="L2" sqref="L2"/>
    </sheetView>
  </sheetViews>
  <sheetFormatPr defaultColWidth="9.140625" defaultRowHeight="12.75" x14ac:dyDescent="0.2"/>
  <cols>
    <col min="1" max="1" width="56.7109375" style="1457" customWidth="1"/>
    <col min="2" max="12" width="12.85546875" style="1457" customWidth="1"/>
    <col min="13" max="13" width="7.85546875" style="1457" customWidth="1"/>
    <col min="14" max="14" width="8.7109375" style="1457" customWidth="1"/>
    <col min="15" max="15" width="6.85546875" style="1457" customWidth="1"/>
    <col min="16" max="16" width="9.140625" style="1457"/>
    <col min="17" max="17" width="6.140625" style="1457" customWidth="1"/>
    <col min="18" max="16384" width="9.140625" style="1457"/>
  </cols>
  <sheetData>
    <row r="1" spans="1:12" s="1454" customFormat="1" ht="15.75" x14ac:dyDescent="0.25">
      <c r="A1" s="1100" t="s">
        <v>60</v>
      </c>
      <c r="B1" s="1101"/>
      <c r="C1" s="1101"/>
      <c r="D1" s="1101"/>
      <c r="E1" s="1101"/>
      <c r="F1" s="1101"/>
      <c r="G1" s="1101"/>
      <c r="L1" s="1455" t="s">
        <v>1396</v>
      </c>
    </row>
    <row r="2" spans="1:12" s="1454" customFormat="1" ht="15.75" x14ac:dyDescent="0.25">
      <c r="A2" s="1101"/>
      <c r="B2" s="1101"/>
      <c r="C2" s="1101"/>
      <c r="D2" s="1101"/>
      <c r="E2" s="1101"/>
      <c r="F2" s="1101"/>
      <c r="G2" s="1101"/>
      <c r="L2" s="405" t="s">
        <v>62</v>
      </c>
    </row>
    <row r="3" spans="1:12" s="1454" customFormat="1" ht="24.75" customHeight="1" x14ac:dyDescent="0.25">
      <c r="A3" s="1610" t="s">
        <v>1397</v>
      </c>
      <c r="B3" s="1610"/>
      <c r="C3" s="1610"/>
      <c r="D3" s="1610"/>
      <c r="E3" s="1610"/>
      <c r="F3" s="1610"/>
      <c r="G3" s="1610"/>
      <c r="H3" s="1610"/>
      <c r="I3" s="1610"/>
      <c r="J3" s="1610"/>
      <c r="K3" s="1610"/>
      <c r="L3" s="1610"/>
    </row>
    <row r="4" spans="1:12" ht="13.5" thickBot="1" x14ac:dyDescent="0.25">
      <c r="L4" s="1458" t="s">
        <v>1384</v>
      </c>
    </row>
    <row r="5" spans="1:12" ht="18" customHeight="1" thickBot="1" x14ac:dyDescent="0.25">
      <c r="A5" s="1459" t="s">
        <v>237</v>
      </c>
      <c r="B5" s="1107">
        <v>2015</v>
      </c>
      <c r="C5" s="1108">
        <v>2016</v>
      </c>
      <c r="D5" s="1108">
        <v>2017</v>
      </c>
      <c r="E5" s="1108">
        <v>2018</v>
      </c>
      <c r="F5" s="1108">
        <v>2019</v>
      </c>
      <c r="G5" s="1108">
        <v>2020</v>
      </c>
      <c r="H5" s="1108">
        <v>2021</v>
      </c>
      <c r="I5" s="1108">
        <v>2022</v>
      </c>
      <c r="J5" s="1108" t="s">
        <v>1154</v>
      </c>
      <c r="K5" s="1108" t="s">
        <v>1155</v>
      </c>
      <c r="L5" s="1460" t="s">
        <v>823</v>
      </c>
    </row>
    <row r="6" spans="1:12" ht="18" customHeight="1" x14ac:dyDescent="0.2">
      <c r="A6" s="1113" t="s">
        <v>1385</v>
      </c>
      <c r="B6" s="1461">
        <v>3128620.8110383209</v>
      </c>
      <c r="C6" s="1461">
        <v>3457464.4671754516</v>
      </c>
      <c r="D6" s="1461">
        <v>3711625.9232384246</v>
      </c>
      <c r="E6" s="1461">
        <v>4112480.2916473104</v>
      </c>
      <c r="F6" s="1461">
        <v>4396682.2426672252</v>
      </c>
      <c r="G6" s="1461">
        <v>4616787.5143537903</v>
      </c>
      <c r="H6" s="1461">
        <v>4846606</v>
      </c>
      <c r="I6" s="1461">
        <v>6688064.9283063486</v>
      </c>
      <c r="J6" s="1462">
        <v>7316229.7742610853</v>
      </c>
      <c r="K6" s="1462">
        <v>7812040.9879186712</v>
      </c>
      <c r="L6" s="1463">
        <v>8208851.6781727336</v>
      </c>
    </row>
    <row r="7" spans="1:12" ht="7.5" customHeight="1" x14ac:dyDescent="0.2">
      <c r="A7" s="1464"/>
      <c r="B7" s="1461"/>
      <c r="C7" s="1461"/>
      <c r="D7" s="1461"/>
      <c r="E7" s="1461"/>
      <c r="F7" s="1461"/>
      <c r="G7" s="1461"/>
      <c r="H7" s="1461"/>
      <c r="I7" s="1461"/>
      <c r="J7" s="1462"/>
      <c r="K7" s="1462"/>
      <c r="L7" s="1463"/>
    </row>
    <row r="8" spans="1:12" ht="18" customHeight="1" x14ac:dyDescent="0.2">
      <c r="A8" s="1113" t="s">
        <v>1386</v>
      </c>
      <c r="B8" s="1465">
        <v>3614783.7627666853</v>
      </c>
      <c r="C8" s="1465">
        <v>4062078.4610325308</v>
      </c>
      <c r="D8" s="1465">
        <v>4803588.9873795006</v>
      </c>
      <c r="E8" s="1465">
        <v>5010463.3011927884</v>
      </c>
      <c r="F8" s="1465">
        <v>5072569.5446607424</v>
      </c>
      <c r="G8" s="1465">
        <v>4928481.7645245576</v>
      </c>
      <c r="H8" s="1465">
        <v>5806619</v>
      </c>
      <c r="I8" s="1465">
        <v>7625305.8290359564</v>
      </c>
      <c r="J8" s="1466">
        <v>8711009.1888709776</v>
      </c>
      <c r="K8" s="1466">
        <v>9268872.5410347674</v>
      </c>
      <c r="L8" s="1467">
        <v>9770596.7886976302</v>
      </c>
    </row>
    <row r="9" spans="1:12" ht="18" customHeight="1" x14ac:dyDescent="0.2">
      <c r="A9" s="1468" t="s">
        <v>1387</v>
      </c>
      <c r="B9" s="1469">
        <v>3150789.1776754493</v>
      </c>
      <c r="C9" s="1469">
        <v>3494485.3009977583</v>
      </c>
      <c r="D9" s="1469">
        <v>4215007.0213251859</v>
      </c>
      <c r="E9" s="1469">
        <v>4339965.8349056784</v>
      </c>
      <c r="F9" s="1469">
        <v>4386412.6828036867</v>
      </c>
      <c r="G9" s="1469">
        <v>4203296.3553346982</v>
      </c>
      <c r="H9" s="1469">
        <v>5008924</v>
      </c>
      <c r="I9" s="1469">
        <v>6735090.9681270476</v>
      </c>
      <c r="J9" s="1470">
        <v>7730475.0739676682</v>
      </c>
      <c r="K9" s="1470">
        <v>8271416.5353386495</v>
      </c>
      <c r="L9" s="1471">
        <v>8692960.5919116605</v>
      </c>
    </row>
    <row r="10" spans="1:12" ht="18" customHeight="1" x14ac:dyDescent="0.2">
      <c r="A10" s="1468" t="s">
        <v>1388</v>
      </c>
      <c r="B10" s="1469">
        <v>463994.58509123605</v>
      </c>
      <c r="C10" s="1469">
        <v>567593.16003477247</v>
      </c>
      <c r="D10" s="1469">
        <v>588581.96605431475</v>
      </c>
      <c r="E10" s="1469">
        <v>670497.46628711</v>
      </c>
      <c r="F10" s="1469">
        <v>686156.86185705569</v>
      </c>
      <c r="G10" s="1469">
        <v>725185.40918985941</v>
      </c>
      <c r="H10" s="1469">
        <v>797695</v>
      </c>
      <c r="I10" s="1469">
        <v>890214.860908909</v>
      </c>
      <c r="J10" s="1470">
        <v>980534.11490330962</v>
      </c>
      <c r="K10" s="1470">
        <v>997456.00569611765</v>
      </c>
      <c r="L10" s="1471">
        <v>1077636.1967859699</v>
      </c>
    </row>
    <row r="11" spans="1:12" ht="7.5" customHeight="1" x14ac:dyDescent="0.2">
      <c r="A11" s="1464"/>
      <c r="B11" s="1469"/>
      <c r="C11" s="1469"/>
      <c r="D11" s="1469"/>
      <c r="E11" s="1469"/>
      <c r="F11" s="1469"/>
      <c r="G11" s="1469"/>
      <c r="H11" s="1469"/>
      <c r="I11" s="1469"/>
      <c r="J11" s="1470"/>
      <c r="K11" s="1470"/>
      <c r="L11" s="1471"/>
    </row>
    <row r="12" spans="1:12" s="1472" customFormat="1" ht="18" customHeight="1" x14ac:dyDescent="0.2">
      <c r="A12" s="1113" t="s">
        <v>1389</v>
      </c>
      <c r="B12" s="1465">
        <v>3823291.2135859295</v>
      </c>
      <c r="C12" s="1465">
        <v>4081822.3100546226</v>
      </c>
      <c r="D12" s="1465">
        <v>4465764.163489637</v>
      </c>
      <c r="E12" s="1465">
        <v>4802042.6715178769</v>
      </c>
      <c r="F12" s="1465">
        <v>5108731.2065169672</v>
      </c>
      <c r="G12" s="1465">
        <v>5171092.5170010664</v>
      </c>
      <c r="H12" s="1465">
        <v>5967806.2999999998</v>
      </c>
      <c r="I12" s="1465">
        <v>8566999.5698473901</v>
      </c>
      <c r="J12" s="1466">
        <v>9615225.726513125</v>
      </c>
      <c r="K12" s="1466">
        <v>10175390.780700415</v>
      </c>
      <c r="L12" s="1467">
        <v>10687932.907834677</v>
      </c>
    </row>
    <row r="13" spans="1:12" ht="18" customHeight="1" x14ac:dyDescent="0.2">
      <c r="A13" s="1468" t="s">
        <v>1390</v>
      </c>
      <c r="B13" s="1469">
        <v>3623953.1852180902</v>
      </c>
      <c r="C13" s="1469">
        <v>3872545.3964930759</v>
      </c>
      <c r="D13" s="1469">
        <v>4243393.7648578603</v>
      </c>
      <c r="E13" s="1469">
        <v>4570318.8110213764</v>
      </c>
      <c r="F13" s="1469">
        <v>4865483.9848599313</v>
      </c>
      <c r="G13" s="1469">
        <v>4928667.0087690335</v>
      </c>
      <c r="H13" s="1469">
        <v>5698276.5999999996</v>
      </c>
      <c r="I13" s="1469">
        <v>8219749.6531041078</v>
      </c>
      <c r="J13" s="1470">
        <v>9226559.4217077177</v>
      </c>
      <c r="K13" s="1470">
        <v>9780637.4303239342</v>
      </c>
      <c r="L13" s="1471">
        <v>10268022.347794721</v>
      </c>
    </row>
    <row r="14" spans="1:12" ht="18" customHeight="1" x14ac:dyDescent="0.2">
      <c r="A14" s="1468" t="s">
        <v>1391</v>
      </c>
      <c r="B14" s="1469">
        <v>199338.02836783929</v>
      </c>
      <c r="C14" s="1469">
        <v>209276.91356154671</v>
      </c>
      <c r="D14" s="1469">
        <v>222370.39863177668</v>
      </c>
      <c r="E14" s="1469">
        <v>231723.86049650051</v>
      </c>
      <c r="F14" s="1469">
        <v>243247.22165703587</v>
      </c>
      <c r="G14" s="1469">
        <v>242425.50823203288</v>
      </c>
      <c r="H14" s="1469">
        <v>269529.7</v>
      </c>
      <c r="I14" s="1469">
        <v>347249.91674328176</v>
      </c>
      <c r="J14" s="1470">
        <v>388666.30480540683</v>
      </c>
      <c r="K14" s="1470">
        <v>394753.35037648166</v>
      </c>
      <c r="L14" s="1471">
        <v>419910.56003995618</v>
      </c>
    </row>
    <row r="15" spans="1:12" ht="7.5" customHeight="1" x14ac:dyDescent="0.2">
      <c r="A15" s="1464"/>
      <c r="B15" s="1469"/>
      <c r="C15" s="1469"/>
      <c r="D15" s="1469"/>
      <c r="E15" s="1469"/>
      <c r="F15" s="1469"/>
      <c r="G15" s="1469"/>
      <c r="H15" s="1469"/>
      <c r="I15" s="1469"/>
      <c r="J15" s="1470"/>
      <c r="K15" s="1470"/>
      <c r="L15" s="1471"/>
    </row>
    <row r="16" spans="1:12" ht="18" customHeight="1" x14ac:dyDescent="0.2">
      <c r="A16" s="1113" t="s">
        <v>1392</v>
      </c>
      <c r="B16" s="1465">
        <v>70650.073000000019</v>
      </c>
      <c r="C16" s="1465">
        <v>79275.66899999998</v>
      </c>
      <c r="D16" s="1465">
        <v>82489.383000000002</v>
      </c>
      <c r="E16" s="1465">
        <v>89210.864999999991</v>
      </c>
      <c r="F16" s="1465">
        <v>90841.095000000001</v>
      </c>
      <c r="G16" s="1465">
        <v>41113.358236978682</v>
      </c>
      <c r="H16" s="1465">
        <v>43500.4</v>
      </c>
      <c r="I16" s="1465">
        <v>56711.532814902173</v>
      </c>
      <c r="J16" s="1466">
        <v>182355.59823870999</v>
      </c>
      <c r="K16" s="1466">
        <v>237748.30252853001</v>
      </c>
      <c r="L16" s="1467">
        <v>295351.83988203999</v>
      </c>
    </row>
    <row r="17" spans="1:12" ht="7.5" customHeight="1" x14ac:dyDescent="0.2">
      <c r="A17" s="1464"/>
      <c r="B17" s="1465"/>
      <c r="C17" s="1465"/>
      <c r="D17" s="1465"/>
      <c r="E17" s="1465"/>
      <c r="F17" s="1465"/>
      <c r="G17" s="1465"/>
      <c r="H17" s="1465"/>
      <c r="I17" s="1465"/>
      <c r="J17" s="1466"/>
      <c r="K17" s="1466"/>
      <c r="L17" s="1467"/>
    </row>
    <row r="18" spans="1:12" ht="18" customHeight="1" x14ac:dyDescent="0.2">
      <c r="A18" s="1113" t="s">
        <v>1393</v>
      </c>
      <c r="B18" s="1465">
        <v>10637345.860390937</v>
      </c>
      <c r="C18" s="1465">
        <v>11680640.907262605</v>
      </c>
      <c r="D18" s="1465">
        <v>13063468.457107561</v>
      </c>
      <c r="E18" s="1465">
        <v>14014197.129357975</v>
      </c>
      <c r="F18" s="1465">
        <v>14668824.088844934</v>
      </c>
      <c r="G18" s="1465">
        <v>14757475.154116392</v>
      </c>
      <c r="H18" s="1465">
        <v>16664531.700000001</v>
      </c>
      <c r="I18" s="1465">
        <v>22937081.860004596</v>
      </c>
      <c r="J18" s="1466">
        <v>25824820.287883896</v>
      </c>
      <c r="K18" s="1466">
        <v>27494052.612182386</v>
      </c>
      <c r="L18" s="1467">
        <v>28962733.214587077</v>
      </c>
    </row>
    <row r="19" spans="1:12" ht="7.5" customHeight="1" x14ac:dyDescent="0.2">
      <c r="A19" s="1464"/>
      <c r="B19" s="1469"/>
      <c r="C19" s="1469"/>
      <c r="D19" s="1469"/>
      <c r="E19" s="1469"/>
      <c r="F19" s="1469"/>
      <c r="G19" s="1469"/>
      <c r="H19" s="1469"/>
      <c r="I19" s="1469"/>
      <c r="J19" s="1470"/>
      <c r="K19" s="1470"/>
      <c r="L19" s="1471"/>
    </row>
    <row r="20" spans="1:12" ht="18" customHeight="1" x14ac:dyDescent="0.2">
      <c r="A20" s="1237" t="s">
        <v>1394</v>
      </c>
      <c r="B20" s="1469">
        <v>929641.50834369007</v>
      </c>
      <c r="C20" s="1469">
        <v>1132333.844</v>
      </c>
      <c r="D20" s="1469">
        <v>1323850.5563462402</v>
      </c>
      <c r="E20" s="1469">
        <v>1337736.33046391</v>
      </c>
      <c r="F20" s="1469">
        <v>1242151.53727979</v>
      </c>
      <c r="G20" s="1469">
        <v>888778.96283580002</v>
      </c>
      <c r="H20" s="1469">
        <v>947838.72499999986</v>
      </c>
      <c r="I20" s="1469">
        <v>1126079.7719999999</v>
      </c>
      <c r="J20" s="1470">
        <v>1714259.8059999999</v>
      </c>
      <c r="K20" s="1470">
        <v>2601772.375</v>
      </c>
      <c r="L20" s="1471">
        <v>3788110.6119999997</v>
      </c>
    </row>
    <row r="21" spans="1:12" ht="7.5" customHeight="1" x14ac:dyDescent="0.2">
      <c r="A21" s="1113"/>
      <c r="B21" s="1469"/>
      <c r="C21" s="1469"/>
      <c r="D21" s="1469"/>
      <c r="E21" s="1469"/>
      <c r="F21" s="1469"/>
      <c r="G21" s="1469"/>
      <c r="H21" s="1469"/>
      <c r="I21" s="1469"/>
      <c r="J21" s="1470"/>
      <c r="K21" s="1470"/>
      <c r="L21" s="1471"/>
    </row>
    <row r="22" spans="1:12" s="1472" customFormat="1" ht="18" customHeight="1" x14ac:dyDescent="0.2">
      <c r="A22" s="1113" t="s">
        <v>1395</v>
      </c>
      <c r="B22" s="1465">
        <v>11566987.368734626</v>
      </c>
      <c r="C22" s="1465">
        <v>12812974.751262605</v>
      </c>
      <c r="D22" s="1465">
        <v>14387319.0134538</v>
      </c>
      <c r="E22" s="1465">
        <v>15351933.459821885</v>
      </c>
      <c r="F22" s="1465">
        <v>15910975.626124725</v>
      </c>
      <c r="G22" s="1465">
        <v>15646254.116952192</v>
      </c>
      <c r="H22" s="1465">
        <v>17612370.425000001</v>
      </c>
      <c r="I22" s="1465">
        <v>24063161.632004596</v>
      </c>
      <c r="J22" s="1466">
        <v>27539080.093883898</v>
      </c>
      <c r="K22" s="1466">
        <v>30095824.987182386</v>
      </c>
      <c r="L22" s="1467">
        <v>32750843.826587077</v>
      </c>
    </row>
    <row r="23" spans="1:12" ht="7.5" customHeight="1" thickBot="1" x14ac:dyDescent="0.25">
      <c r="A23" s="1479"/>
      <c r="B23" s="1474"/>
      <c r="C23" s="1474"/>
      <c r="D23" s="1474"/>
      <c r="E23" s="1474"/>
      <c r="F23" s="1474"/>
      <c r="G23" s="1474"/>
      <c r="H23" s="1475"/>
      <c r="I23" s="1474"/>
      <c r="J23" s="1476"/>
      <c r="K23" s="1476"/>
      <c r="L23" s="1477"/>
    </row>
    <row r="24" spans="1:12" ht="18" customHeight="1" x14ac:dyDescent="0.2">
      <c r="A24" s="1142" t="s">
        <v>1212</v>
      </c>
      <c r="B24" s="1142"/>
      <c r="C24" s="1142"/>
      <c r="D24" s="1142"/>
      <c r="E24" s="1142"/>
      <c r="F24" s="1142"/>
      <c r="G24" s="1142"/>
      <c r="L24" s="1144" t="s">
        <v>1213</v>
      </c>
    </row>
    <row r="25" spans="1:12" ht="18" customHeight="1" x14ac:dyDescent="0.2">
      <c r="A25" s="1112" t="s">
        <v>691</v>
      </c>
      <c r="B25" s="1112"/>
      <c r="C25" s="1112"/>
      <c r="D25" s="1112"/>
      <c r="E25" s="1112"/>
      <c r="F25" s="1112"/>
      <c r="G25" s="1112"/>
      <c r="L25" s="1105"/>
    </row>
    <row r="26" spans="1:12" ht="18" customHeight="1" x14ac:dyDescent="0.2">
      <c r="A26" s="1112" t="s">
        <v>692</v>
      </c>
      <c r="B26" s="1112"/>
      <c r="C26" s="1112"/>
      <c r="D26" s="1112"/>
      <c r="E26" s="1112"/>
      <c r="F26" s="1112"/>
      <c r="G26" s="1112"/>
      <c r="H26" s="1478"/>
      <c r="L26" s="1478"/>
    </row>
  </sheetData>
  <mergeCells count="1">
    <mergeCell ref="A3:L3"/>
  </mergeCells>
  <hyperlinks>
    <hyperlink ref="L2" location="Contents!A1" display="Back to Contents ç" xr:uid="{BB65F2B1-C338-4A05-9FBC-4F541092A469}"/>
  </hyperlinks>
  <pageMargins left="0.25" right="0.25" top="0.75" bottom="0.75" header="0.3" footer="0.3"/>
  <pageSetup paperSize="9" scale="53" firstPageNumber="0" orientation="portrait" r:id="rId1"/>
  <headerFooter alignWithMargins="0">
    <oddHeader>&amp;L&amp;"Calibri"&amp;10&amp;K000000 [Limited Sharing]&amp;1#_x000D_</oddHeader>
    <oddFooter>&amp;L&amp;"Century Gothic,Italic"&amp;8NA &amp;D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8B200-65E6-49D4-BB52-AFC6499491DA}">
  <sheetPr codeName="Sheet7">
    <pageSetUpPr fitToPage="1"/>
  </sheetPr>
  <dimension ref="A1:L26"/>
  <sheetViews>
    <sheetView zoomScaleNormal="100" zoomScaleSheetLayoutView="100" workbookViewId="0">
      <selection activeCell="L2" sqref="L2"/>
    </sheetView>
  </sheetViews>
  <sheetFormatPr defaultColWidth="9.140625" defaultRowHeight="12.75" x14ac:dyDescent="0.2"/>
  <cols>
    <col min="1" max="1" width="56.7109375" style="1457" customWidth="1"/>
    <col min="2" max="11" width="12.85546875" style="1457" customWidth="1"/>
    <col min="12" max="12" width="12.7109375" style="1457" customWidth="1"/>
    <col min="13" max="13" width="7.85546875" style="1457" customWidth="1"/>
    <col min="14" max="14" width="8.7109375" style="1457" customWidth="1"/>
    <col min="15" max="15" width="6.85546875" style="1457" customWidth="1"/>
    <col min="16" max="16" width="9.140625" style="1457"/>
    <col min="17" max="17" width="6.140625" style="1457" customWidth="1"/>
    <col min="18" max="16384" width="9.140625" style="1457"/>
  </cols>
  <sheetData>
    <row r="1" spans="1:12" s="1454" customFormat="1" ht="15.75" x14ac:dyDescent="0.25">
      <c r="A1" s="1100" t="s">
        <v>60</v>
      </c>
      <c r="B1" s="1101"/>
      <c r="C1" s="1101"/>
      <c r="D1" s="1101"/>
      <c r="E1" s="1101"/>
      <c r="F1" s="1101"/>
      <c r="G1" s="1101"/>
      <c r="L1" s="1455" t="s">
        <v>1382</v>
      </c>
    </row>
    <row r="2" spans="1:12" s="1454" customFormat="1" ht="15.75" x14ac:dyDescent="0.25">
      <c r="H2" s="1456"/>
      <c r="I2" s="1456"/>
      <c r="L2" s="405" t="s">
        <v>62</v>
      </c>
    </row>
    <row r="3" spans="1:12" s="1454" customFormat="1" ht="24.75" customHeight="1" x14ac:dyDescent="0.25">
      <c r="A3" s="1610" t="s">
        <v>1383</v>
      </c>
      <c r="B3" s="1610"/>
      <c r="C3" s="1610"/>
      <c r="D3" s="1610"/>
      <c r="E3" s="1610"/>
      <c r="F3" s="1610"/>
      <c r="G3" s="1610"/>
      <c r="H3" s="1610"/>
      <c r="I3" s="1610"/>
      <c r="J3" s="1610"/>
      <c r="K3" s="1610"/>
      <c r="L3" s="1610"/>
    </row>
    <row r="4" spans="1:12" ht="13.5" thickBot="1" x14ac:dyDescent="0.25">
      <c r="L4" s="1458" t="s">
        <v>1384</v>
      </c>
    </row>
    <row r="5" spans="1:12" ht="18" customHeight="1" thickBot="1" x14ac:dyDescent="0.25">
      <c r="A5" s="1459" t="s">
        <v>237</v>
      </c>
      <c r="B5" s="1107">
        <v>2015</v>
      </c>
      <c r="C5" s="1108">
        <v>2016</v>
      </c>
      <c r="D5" s="1108">
        <v>2017</v>
      </c>
      <c r="E5" s="1108">
        <v>2018</v>
      </c>
      <c r="F5" s="1108">
        <v>2019</v>
      </c>
      <c r="G5" s="1108">
        <v>2020</v>
      </c>
      <c r="H5" s="1108">
        <v>2021</v>
      </c>
      <c r="I5" s="1108">
        <v>2022</v>
      </c>
      <c r="J5" s="1108" t="s">
        <v>1154</v>
      </c>
      <c r="K5" s="1108" t="s">
        <v>1155</v>
      </c>
      <c r="L5" s="1460" t="s">
        <v>823</v>
      </c>
    </row>
    <row r="6" spans="1:12" ht="18" customHeight="1" x14ac:dyDescent="0.2">
      <c r="A6" s="1113" t="s">
        <v>1385</v>
      </c>
      <c r="B6" s="1461">
        <v>3128620.8110383209</v>
      </c>
      <c r="C6" s="1461">
        <v>3318622.8413645439</v>
      </c>
      <c r="D6" s="1461">
        <v>3330329.1307129646</v>
      </c>
      <c r="E6" s="1461">
        <v>3453292.9457703596</v>
      </c>
      <c r="F6" s="1461">
        <v>3562662.6419346882</v>
      </c>
      <c r="G6" s="1461">
        <v>3582571.1834151866</v>
      </c>
      <c r="H6" s="1461">
        <v>3421335</v>
      </c>
      <c r="I6" s="1461">
        <v>3516315.5026612128</v>
      </c>
      <c r="J6" s="1462">
        <v>3415476.1665452467</v>
      </c>
      <c r="K6" s="1462">
        <v>3560781.3004345107</v>
      </c>
      <c r="L6" s="1463">
        <v>3697023.4373097876</v>
      </c>
    </row>
    <row r="7" spans="1:12" ht="7.5" customHeight="1" x14ac:dyDescent="0.2">
      <c r="A7" s="1464"/>
      <c r="B7" s="1461"/>
      <c r="C7" s="1461"/>
      <c r="D7" s="1461"/>
      <c r="E7" s="1461"/>
      <c r="F7" s="1461"/>
      <c r="G7" s="1461"/>
      <c r="H7" s="1461"/>
      <c r="I7" s="1461"/>
      <c r="J7" s="1462"/>
      <c r="K7" s="1462"/>
      <c r="L7" s="1463"/>
    </row>
    <row r="8" spans="1:12" ht="18" customHeight="1" x14ac:dyDescent="0.2">
      <c r="A8" s="1113" t="s">
        <v>1386</v>
      </c>
      <c r="B8" s="1465">
        <v>3614783.7627666853</v>
      </c>
      <c r="C8" s="1465">
        <v>3820174.7993768742</v>
      </c>
      <c r="D8" s="1465">
        <v>4374071.3204449322</v>
      </c>
      <c r="E8" s="1465">
        <v>4413236.5466731871</v>
      </c>
      <c r="F8" s="1465">
        <v>4231419.6374346325</v>
      </c>
      <c r="G8" s="1465">
        <v>3995384.882889973</v>
      </c>
      <c r="H8" s="1465">
        <v>4335046</v>
      </c>
      <c r="I8" s="1465">
        <v>3603535.6302373554</v>
      </c>
      <c r="J8" s="1466">
        <v>3463461.5117189586</v>
      </c>
      <c r="K8" s="1466">
        <v>3678410.8050955664</v>
      </c>
      <c r="L8" s="1467">
        <v>3944577.8120372468</v>
      </c>
    </row>
    <row r="9" spans="1:12" ht="18" customHeight="1" x14ac:dyDescent="0.2">
      <c r="A9" s="1468" t="s">
        <v>1387</v>
      </c>
      <c r="B9" s="1469">
        <v>3150789.1776754493</v>
      </c>
      <c r="C9" s="1469">
        <v>3241314.148477592</v>
      </c>
      <c r="D9" s="1469">
        <v>3795754.7886968767</v>
      </c>
      <c r="E9" s="1469">
        <v>3797135.3378835842</v>
      </c>
      <c r="F9" s="1469">
        <v>3616251.0669252258</v>
      </c>
      <c r="G9" s="1469">
        <v>3392993.8141463455</v>
      </c>
      <c r="H9" s="1469">
        <v>3708116</v>
      </c>
      <c r="I9" s="1469">
        <v>3025374.8723385334</v>
      </c>
      <c r="J9" s="1470">
        <v>2909991.3770033056</v>
      </c>
      <c r="K9" s="1470">
        <v>3113570.4390992797</v>
      </c>
      <c r="L9" s="1471">
        <v>3348226.4514907328</v>
      </c>
    </row>
    <row r="10" spans="1:12" ht="18" customHeight="1" x14ac:dyDescent="0.2">
      <c r="A10" s="1468" t="s">
        <v>1388</v>
      </c>
      <c r="B10" s="1469">
        <v>463994.58509123605</v>
      </c>
      <c r="C10" s="1469">
        <v>578860.65089928219</v>
      </c>
      <c r="D10" s="1469">
        <v>578316.53174805548</v>
      </c>
      <c r="E10" s="1469">
        <v>616101.20878960285</v>
      </c>
      <c r="F10" s="1469">
        <v>615168.57050940674</v>
      </c>
      <c r="G10" s="1469">
        <v>602391.06874362752</v>
      </c>
      <c r="H10" s="1469">
        <v>626930</v>
      </c>
      <c r="I10" s="1469">
        <v>578160.75789882208</v>
      </c>
      <c r="J10" s="1470">
        <v>553470.13471565314</v>
      </c>
      <c r="K10" s="1470">
        <v>564840.36599628674</v>
      </c>
      <c r="L10" s="1471">
        <v>596351.36054651369</v>
      </c>
    </row>
    <row r="11" spans="1:12" ht="7.5" customHeight="1" x14ac:dyDescent="0.2">
      <c r="A11" s="1464"/>
      <c r="B11" s="1469"/>
      <c r="C11" s="1469"/>
      <c r="D11" s="1469"/>
      <c r="E11" s="1469"/>
      <c r="F11" s="1469"/>
      <c r="G11" s="1469"/>
      <c r="H11" s="1469"/>
      <c r="I11" s="1469"/>
      <c r="J11" s="1470"/>
      <c r="K11" s="1470"/>
      <c r="L11" s="1471"/>
    </row>
    <row r="12" spans="1:12" s="1472" customFormat="1" ht="18" customHeight="1" x14ac:dyDescent="0.2">
      <c r="A12" s="1113" t="s">
        <v>1389</v>
      </c>
      <c r="B12" s="1465">
        <v>3823291.2135859295</v>
      </c>
      <c r="C12" s="1465">
        <v>3933714.9218100808</v>
      </c>
      <c r="D12" s="1465">
        <v>4069855.9017305481</v>
      </c>
      <c r="E12" s="1465">
        <v>4205271.0262033418</v>
      </c>
      <c r="F12" s="1465">
        <v>4320878.6542451186</v>
      </c>
      <c r="G12" s="1465">
        <v>4220804.3352098092</v>
      </c>
      <c r="H12" s="1465">
        <v>4503363</v>
      </c>
      <c r="I12" s="1465">
        <v>4280356.647617952</v>
      </c>
      <c r="J12" s="1466">
        <v>4210413.6502154339</v>
      </c>
      <c r="K12" s="1466">
        <v>4367280.3093188871</v>
      </c>
      <c r="L12" s="1467">
        <v>4486221.480418426</v>
      </c>
    </row>
    <row r="13" spans="1:12" ht="18" customHeight="1" x14ac:dyDescent="0.2">
      <c r="A13" s="1468" t="s">
        <v>1390</v>
      </c>
      <c r="B13" s="1469">
        <v>3623953.1852180902</v>
      </c>
      <c r="C13" s="1469">
        <v>3734806.4361725878</v>
      </c>
      <c r="D13" s="1469">
        <v>3868465.2630614298</v>
      </c>
      <c r="E13" s="1469">
        <v>4003147.9650480961</v>
      </c>
      <c r="F13" s="1469">
        <v>4119970.3634439283</v>
      </c>
      <c r="G13" s="1469">
        <v>4025420.8842710308</v>
      </c>
      <c r="H13" s="1469">
        <v>4308378</v>
      </c>
      <c r="I13" s="1469">
        <v>4107413.9640739611</v>
      </c>
      <c r="J13" s="1470">
        <v>4040789.8747483706</v>
      </c>
      <c r="K13" s="1470">
        <v>4200095.6331791542</v>
      </c>
      <c r="L13" s="1471">
        <v>4316484.3374107135</v>
      </c>
    </row>
    <row r="14" spans="1:12" ht="18" customHeight="1" x14ac:dyDescent="0.2">
      <c r="A14" s="1468" t="s">
        <v>1391</v>
      </c>
      <c r="B14" s="1469">
        <v>199338.02836783929</v>
      </c>
      <c r="C14" s="1469">
        <v>198908.48563749297</v>
      </c>
      <c r="D14" s="1469">
        <v>201390.63866911829</v>
      </c>
      <c r="E14" s="1469">
        <v>202123.06115524564</v>
      </c>
      <c r="F14" s="1469">
        <v>200908.29080119031</v>
      </c>
      <c r="G14" s="1469">
        <v>195383.45093877846</v>
      </c>
      <c r="H14" s="1469">
        <v>194985</v>
      </c>
      <c r="I14" s="1469">
        <v>172942.68354399086</v>
      </c>
      <c r="J14" s="1470">
        <v>169623.77546706345</v>
      </c>
      <c r="K14" s="1470">
        <v>167184.67613973297</v>
      </c>
      <c r="L14" s="1471">
        <v>169737.14300771232</v>
      </c>
    </row>
    <row r="15" spans="1:12" ht="7.5" customHeight="1" x14ac:dyDescent="0.2">
      <c r="A15" s="1464"/>
      <c r="B15" s="1469"/>
      <c r="C15" s="1469"/>
      <c r="D15" s="1469"/>
      <c r="E15" s="1469"/>
      <c r="F15" s="1469"/>
      <c r="G15" s="1469"/>
      <c r="H15" s="1469"/>
      <c r="I15" s="1469"/>
      <c r="J15" s="1470"/>
      <c r="K15" s="1470"/>
      <c r="L15" s="1471"/>
    </row>
    <row r="16" spans="1:12" ht="18" customHeight="1" x14ac:dyDescent="0.2">
      <c r="A16" s="1113" t="s">
        <v>1392</v>
      </c>
      <c r="B16" s="1465">
        <v>70650.073000000019</v>
      </c>
      <c r="C16" s="1465">
        <v>71585.092999999993</v>
      </c>
      <c r="D16" s="1465">
        <v>68670.302000000011</v>
      </c>
      <c r="E16" s="1465">
        <v>74041.981000000014</v>
      </c>
      <c r="F16" s="1465">
        <v>75384.919999999969</v>
      </c>
      <c r="G16" s="1465">
        <v>33357.328872676087</v>
      </c>
      <c r="H16" s="1465">
        <v>39405</v>
      </c>
      <c r="I16" s="1465">
        <v>37102.803698725394</v>
      </c>
      <c r="J16" s="1466">
        <v>82158.586624927688</v>
      </c>
      <c r="K16" s="1466">
        <v>78859.141811349225</v>
      </c>
      <c r="L16" s="1467">
        <v>75614.85588977499</v>
      </c>
    </row>
    <row r="17" spans="1:12" ht="7.5" customHeight="1" x14ac:dyDescent="0.2">
      <c r="A17" s="1464"/>
      <c r="B17" s="1465"/>
      <c r="C17" s="1465"/>
      <c r="D17" s="1465"/>
      <c r="E17" s="1465"/>
      <c r="F17" s="1465"/>
      <c r="G17" s="1465"/>
      <c r="H17" s="1465"/>
      <c r="I17" s="1465"/>
      <c r="J17" s="1466"/>
      <c r="K17" s="1466"/>
      <c r="L17" s="1467"/>
    </row>
    <row r="18" spans="1:12" ht="18" customHeight="1" x14ac:dyDescent="0.2">
      <c r="A18" s="1113" t="s">
        <v>1393</v>
      </c>
      <c r="B18" s="1465">
        <v>10637345.860390937</v>
      </c>
      <c r="C18" s="1465">
        <v>11144097.655551501</v>
      </c>
      <c r="D18" s="1465">
        <v>11842926.654888444</v>
      </c>
      <c r="E18" s="1465">
        <v>12145842.499646889</v>
      </c>
      <c r="F18" s="1465">
        <v>12190345.853614438</v>
      </c>
      <c r="G18" s="1465">
        <v>11832117.730387647</v>
      </c>
      <c r="H18" s="1465">
        <v>12299149</v>
      </c>
      <c r="I18" s="1465">
        <v>11437310.584215246</v>
      </c>
      <c r="J18" s="1466">
        <v>11171509.915104568</v>
      </c>
      <c r="K18" s="1466">
        <v>11685331.556660313</v>
      </c>
      <c r="L18" s="1467">
        <v>12203437.585655235</v>
      </c>
    </row>
    <row r="19" spans="1:12" ht="7.5" customHeight="1" x14ac:dyDescent="0.2">
      <c r="A19" s="1464"/>
      <c r="B19" s="1469"/>
      <c r="C19" s="1469"/>
      <c r="D19" s="1469"/>
      <c r="E19" s="1469"/>
      <c r="F19" s="1469"/>
      <c r="G19" s="1469"/>
      <c r="H19" s="1469"/>
      <c r="I19" s="1469"/>
      <c r="J19" s="1470"/>
      <c r="K19" s="1470"/>
      <c r="L19" s="1471"/>
    </row>
    <row r="20" spans="1:12" ht="18" customHeight="1" x14ac:dyDescent="0.2">
      <c r="A20" s="1237" t="s">
        <v>1394</v>
      </c>
      <c r="B20" s="1469">
        <v>929641.50834369007</v>
      </c>
      <c r="C20" s="1469">
        <v>1007441.866</v>
      </c>
      <c r="D20" s="1469">
        <v>1093685.1040000001</v>
      </c>
      <c r="E20" s="1469">
        <v>1089615.8930000002</v>
      </c>
      <c r="F20" s="1469">
        <v>1015930.487</v>
      </c>
      <c r="G20" s="1469">
        <v>763432.37349043484</v>
      </c>
      <c r="H20" s="1469">
        <v>826356</v>
      </c>
      <c r="I20" s="1469">
        <v>723575.61</v>
      </c>
      <c r="J20" s="1470">
        <v>742640.46299999999</v>
      </c>
      <c r="K20" s="1470">
        <v>823622.78799999994</v>
      </c>
      <c r="L20" s="1471">
        <v>925139.54599999997</v>
      </c>
    </row>
    <row r="21" spans="1:12" ht="7.5" customHeight="1" x14ac:dyDescent="0.2">
      <c r="A21" s="1113"/>
      <c r="B21" s="1469"/>
      <c r="C21" s="1469"/>
      <c r="D21" s="1469"/>
      <c r="E21" s="1469"/>
      <c r="F21" s="1469"/>
      <c r="G21" s="1469"/>
      <c r="H21" s="1469"/>
      <c r="I21" s="1469"/>
      <c r="J21" s="1470"/>
      <c r="K21" s="1470"/>
      <c r="L21" s="1471"/>
    </row>
    <row r="22" spans="1:12" s="1472" customFormat="1" ht="18" customHeight="1" x14ac:dyDescent="0.2">
      <c r="A22" s="1113" t="s">
        <v>1395</v>
      </c>
      <c r="B22" s="1465">
        <v>11566987.368734626</v>
      </c>
      <c r="C22" s="1465">
        <v>12151539.521551501</v>
      </c>
      <c r="D22" s="1465">
        <v>12936611.758888444</v>
      </c>
      <c r="E22" s="1465">
        <v>13235458.39264689</v>
      </c>
      <c r="F22" s="1465">
        <v>13206276.340614438</v>
      </c>
      <c r="G22" s="1465">
        <v>12595550.103878081</v>
      </c>
      <c r="H22" s="1465">
        <v>13125505</v>
      </c>
      <c r="I22" s="1465">
        <v>12160886.194215247</v>
      </c>
      <c r="J22" s="1466">
        <v>11914150.378104568</v>
      </c>
      <c r="K22" s="1466">
        <v>12508954.344660314</v>
      </c>
      <c r="L22" s="1467">
        <v>13128577.131655235</v>
      </c>
    </row>
    <row r="23" spans="1:12" ht="7.5" customHeight="1" thickBot="1" x14ac:dyDescent="0.25">
      <c r="A23" s="1473"/>
      <c r="B23" s="1474"/>
      <c r="C23" s="1474"/>
      <c r="D23" s="1474"/>
      <c r="E23" s="1474"/>
      <c r="F23" s="1474"/>
      <c r="G23" s="1474"/>
      <c r="H23" s="1475"/>
      <c r="I23" s="1474"/>
      <c r="J23" s="1476"/>
      <c r="K23" s="1476"/>
      <c r="L23" s="1477"/>
    </row>
    <row r="24" spans="1:12" ht="18" customHeight="1" x14ac:dyDescent="0.2">
      <c r="A24" s="1142" t="s">
        <v>1212</v>
      </c>
      <c r="B24" s="1142"/>
      <c r="C24" s="1142"/>
      <c r="D24" s="1142"/>
      <c r="E24" s="1142"/>
      <c r="F24" s="1142"/>
      <c r="G24" s="1142"/>
      <c r="L24" s="1144" t="s">
        <v>1213</v>
      </c>
    </row>
    <row r="25" spans="1:12" ht="18" customHeight="1" x14ac:dyDescent="0.2">
      <c r="A25" s="1112" t="s">
        <v>691</v>
      </c>
      <c r="B25" s="1112"/>
      <c r="C25" s="1112"/>
      <c r="D25" s="1112"/>
      <c r="E25" s="1112"/>
      <c r="F25" s="1112"/>
      <c r="G25" s="1112"/>
      <c r="L25" s="1105"/>
    </row>
    <row r="26" spans="1:12" ht="18" customHeight="1" x14ac:dyDescent="0.2">
      <c r="A26" s="1112" t="s">
        <v>692</v>
      </c>
      <c r="B26" s="1112"/>
      <c r="C26" s="1112"/>
      <c r="D26" s="1112"/>
      <c r="E26" s="1112"/>
      <c r="F26" s="1112"/>
      <c r="G26" s="1112"/>
      <c r="H26" s="1478"/>
      <c r="L26" s="1478"/>
    </row>
  </sheetData>
  <mergeCells count="1">
    <mergeCell ref="A3:L3"/>
  </mergeCells>
  <hyperlinks>
    <hyperlink ref="L2" location="Contents!A1" display="Back to Contents ç" xr:uid="{626F6A06-E66A-4CA3-91F6-2E27186295CF}"/>
  </hyperlinks>
  <pageMargins left="0.25" right="0.25" top="0.75" bottom="0.75" header="0.3" footer="0.3"/>
  <pageSetup paperSize="9" scale="53" firstPageNumber="0" orientation="portrait" r:id="rId1"/>
  <headerFooter alignWithMargins="0">
    <oddHeader xml:space="preserve">&amp;L&amp;"Calibri,Regular"&amp;10&amp;K000000 [Limited Sharing]&amp;1#
</oddHeader>
    <oddFooter>&amp;L&amp;"Century Gothic,Italic"&amp;8NA &amp;D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FBB89-C258-4B87-97D4-E0C64C4CF16B}">
  <sheetPr codeName="Sheet8">
    <pageSetUpPr fitToPage="1"/>
  </sheetPr>
  <dimension ref="A1:BS96"/>
  <sheetViews>
    <sheetView showOutlineSymbols="0" zoomScaleNormal="100" workbookViewId="0">
      <pane xSplit="1" topLeftCell="B1" activePane="topRight" state="frozen"/>
      <selection activeCell="O76" sqref="O76"/>
      <selection pane="topRight" activeCell="N2" sqref="N2"/>
    </sheetView>
  </sheetViews>
  <sheetFormatPr defaultColWidth="12.42578125" defaultRowHeight="12.75" x14ac:dyDescent="0.2"/>
  <cols>
    <col min="1" max="1" width="31.5703125" style="403" customWidth="1"/>
    <col min="2" max="3" width="14.140625" style="403" customWidth="1"/>
    <col min="4" max="13" width="11.42578125" style="403" customWidth="1"/>
    <col min="14" max="18" width="12.42578125" style="404" customWidth="1"/>
    <col min="19" max="19" width="15" style="404" customWidth="1"/>
    <col min="20" max="22" width="12.42578125" style="404" customWidth="1"/>
    <col min="23" max="23" width="29.140625" style="403" customWidth="1"/>
    <col min="24" max="44" width="12.42578125" style="403" customWidth="1"/>
    <col min="45" max="45" width="15" style="403" customWidth="1"/>
    <col min="46" max="46" width="16.28515625" style="403" customWidth="1"/>
    <col min="47" max="48" width="15" style="403" customWidth="1"/>
    <col min="49" max="59" width="12.42578125" style="403" customWidth="1"/>
    <col min="60" max="60" width="4.7109375" style="403" customWidth="1"/>
    <col min="61" max="61" width="56.140625" style="403" customWidth="1"/>
    <col min="62" max="62" width="22.7109375" style="403" customWidth="1"/>
    <col min="63" max="63" width="13.7109375" style="403" customWidth="1"/>
    <col min="64" max="64" width="15" style="403" customWidth="1"/>
    <col min="65" max="16384" width="12.42578125" style="403"/>
  </cols>
  <sheetData>
    <row r="1" spans="1:54" ht="15.75" x14ac:dyDescent="0.25">
      <c r="A1" s="400" t="s">
        <v>60</v>
      </c>
      <c r="B1" s="401"/>
      <c r="C1" s="401"/>
      <c r="D1" s="401"/>
      <c r="E1" s="401"/>
      <c r="F1" s="401"/>
      <c r="G1" s="401"/>
      <c r="H1" s="401"/>
      <c r="I1" s="401"/>
      <c r="J1" s="401"/>
      <c r="K1" s="402"/>
      <c r="L1" s="401"/>
      <c r="N1" s="402" t="s">
        <v>347</v>
      </c>
    </row>
    <row r="2" spans="1:54" ht="15.75" x14ac:dyDescent="0.25">
      <c r="A2" s="400"/>
      <c r="B2" s="401"/>
      <c r="C2" s="401"/>
      <c r="D2" s="401"/>
      <c r="E2" s="401"/>
      <c r="F2" s="401"/>
      <c r="G2" s="401"/>
      <c r="H2" s="401"/>
      <c r="I2" s="401"/>
      <c r="J2" s="401"/>
      <c r="K2" s="402"/>
      <c r="L2" s="401"/>
      <c r="N2" s="405" t="s">
        <v>62</v>
      </c>
    </row>
    <row r="3" spans="1:54" ht="15.75" x14ac:dyDescent="0.2">
      <c r="A3" s="1613" t="s">
        <v>16</v>
      </c>
      <c r="B3" s="1613"/>
      <c r="C3" s="1613"/>
      <c r="D3" s="1613"/>
      <c r="E3" s="1613"/>
      <c r="F3" s="1613"/>
      <c r="G3" s="1613"/>
      <c r="H3" s="1613"/>
      <c r="I3" s="1613"/>
      <c r="J3" s="1613"/>
      <c r="K3" s="1613"/>
      <c r="L3" s="1613"/>
      <c r="M3" s="1613"/>
      <c r="N3" s="1613"/>
    </row>
    <row r="5" spans="1:54" s="411" customFormat="1" x14ac:dyDescent="0.2">
      <c r="A5" s="407" t="s">
        <v>348</v>
      </c>
      <c r="B5" s="408" t="s">
        <v>238</v>
      </c>
      <c r="C5" s="409">
        <v>2014</v>
      </c>
      <c r="D5" s="409">
        <v>2015</v>
      </c>
      <c r="E5" s="410">
        <v>2016</v>
      </c>
      <c r="F5" s="410">
        <v>2017</v>
      </c>
      <c r="G5" s="410">
        <v>2018</v>
      </c>
      <c r="H5" s="410">
        <v>2019</v>
      </c>
      <c r="I5" s="410">
        <v>2020</v>
      </c>
      <c r="J5" s="410">
        <v>2021</v>
      </c>
      <c r="K5" s="410">
        <v>2022</v>
      </c>
      <c r="L5" s="410" t="s">
        <v>349</v>
      </c>
      <c r="M5" s="410" t="s">
        <v>350</v>
      </c>
      <c r="N5" s="410" t="s">
        <v>121</v>
      </c>
      <c r="O5" s="404"/>
      <c r="P5" s="404"/>
      <c r="Q5" s="404"/>
      <c r="R5" s="404"/>
      <c r="S5" s="404"/>
      <c r="T5" s="404"/>
      <c r="U5" s="404"/>
      <c r="V5" s="404"/>
    </row>
    <row r="6" spans="1:54" x14ac:dyDescent="0.2">
      <c r="A6" s="412" t="s">
        <v>351</v>
      </c>
      <c r="B6" s="413"/>
      <c r="C6" s="414"/>
      <c r="D6" s="414"/>
      <c r="E6" s="414"/>
      <c r="F6" s="414"/>
      <c r="G6" s="414"/>
      <c r="H6" s="414"/>
      <c r="I6" s="414"/>
      <c r="J6" s="414"/>
      <c r="K6" s="414"/>
      <c r="L6" s="414"/>
      <c r="M6" s="414"/>
      <c r="N6" s="414"/>
    </row>
    <row r="7" spans="1:54" x14ac:dyDescent="0.2">
      <c r="A7" s="415" t="s">
        <v>352</v>
      </c>
      <c r="B7" s="413" t="s">
        <v>353</v>
      </c>
      <c r="C7" s="416">
        <v>338.03</v>
      </c>
      <c r="D7" s="416">
        <v>328.77106600000002</v>
      </c>
      <c r="E7" s="416">
        <v>292.57358599999998</v>
      </c>
      <c r="F7" s="416">
        <v>307.06185786000003</v>
      </c>
      <c r="G7" s="416">
        <v>303.84297717999999</v>
      </c>
      <c r="H7" s="416">
        <v>300.12067000000002</v>
      </c>
      <c r="I7" s="416">
        <v>278.85176547999993</v>
      </c>
      <c r="J7" s="416">
        <v>299.48842169000017</v>
      </c>
      <c r="K7" s="416">
        <v>251.83899428000004</v>
      </c>
      <c r="L7" s="416">
        <v>256.08864569999997</v>
      </c>
      <c r="M7" s="417">
        <v>262.69383011999997</v>
      </c>
      <c r="N7" s="416">
        <v>264.12245364699993</v>
      </c>
      <c r="Q7" s="418"/>
      <c r="R7" s="418"/>
      <c r="X7" s="419"/>
      <c r="Y7" s="419"/>
      <c r="Z7" s="419"/>
      <c r="AA7" s="419"/>
      <c r="AB7" s="419"/>
      <c r="AC7" s="419"/>
      <c r="AD7" s="419"/>
      <c r="AE7" s="419"/>
      <c r="AT7" s="419"/>
      <c r="AV7" s="419"/>
      <c r="BB7" s="419"/>
    </row>
    <row r="8" spans="1:54" x14ac:dyDescent="0.2">
      <c r="A8" s="415" t="s">
        <v>354</v>
      </c>
      <c r="B8" s="413" t="s">
        <v>355</v>
      </c>
      <c r="C8" s="420">
        <v>203</v>
      </c>
      <c r="D8" s="420">
        <v>203</v>
      </c>
      <c r="E8" s="420">
        <v>202</v>
      </c>
      <c r="F8" s="416">
        <v>201</v>
      </c>
      <c r="G8" s="416">
        <v>200</v>
      </c>
      <c r="H8" s="416">
        <v>200</v>
      </c>
      <c r="I8" s="416">
        <v>265.75040999999999</v>
      </c>
      <c r="J8" s="416">
        <v>266.60575</v>
      </c>
      <c r="K8" s="416">
        <v>267.18599999999998</v>
      </c>
      <c r="L8" s="416">
        <v>269.02395000000001</v>
      </c>
      <c r="M8" s="416">
        <v>270.49806000000001</v>
      </c>
      <c r="N8" s="416">
        <v>271.50918999999999</v>
      </c>
      <c r="O8" s="421"/>
      <c r="P8" s="421"/>
      <c r="Q8" s="418"/>
      <c r="R8" s="418"/>
      <c r="X8" s="419"/>
      <c r="Y8" s="419"/>
      <c r="Z8" s="419"/>
      <c r="AA8" s="419"/>
      <c r="AB8" s="419"/>
      <c r="AC8" s="419"/>
      <c r="AE8" s="419"/>
      <c r="AJ8" s="422"/>
      <c r="AK8" s="419"/>
      <c r="AP8" s="419"/>
      <c r="AT8" s="419"/>
      <c r="AV8" s="419"/>
      <c r="AZ8" s="419"/>
      <c r="BB8" s="419"/>
    </row>
    <row r="9" spans="1:54" x14ac:dyDescent="0.2">
      <c r="A9" s="415" t="s">
        <v>356</v>
      </c>
      <c r="B9" s="413" t="s">
        <v>355</v>
      </c>
      <c r="C9" s="420">
        <v>195</v>
      </c>
      <c r="D9" s="420">
        <v>195</v>
      </c>
      <c r="E9" s="420">
        <v>193</v>
      </c>
      <c r="F9" s="416">
        <v>192.98</v>
      </c>
      <c r="G9" s="416">
        <v>193</v>
      </c>
      <c r="H9" s="416">
        <v>193</v>
      </c>
      <c r="I9" s="416">
        <v>265.75040999999999</v>
      </c>
      <c r="J9" s="416">
        <v>266.60575</v>
      </c>
      <c r="K9" s="416">
        <v>267.108</v>
      </c>
      <c r="L9" s="416">
        <v>267.31792999999999</v>
      </c>
      <c r="M9" s="416">
        <v>268.80743999999999</v>
      </c>
      <c r="N9" s="416">
        <v>270.80919</v>
      </c>
      <c r="P9" s="421"/>
      <c r="Q9" s="418"/>
      <c r="R9" s="418"/>
      <c r="X9" s="419"/>
      <c r="Y9" s="419"/>
      <c r="Z9" s="419"/>
      <c r="AA9" s="419"/>
      <c r="AB9" s="419"/>
      <c r="AC9" s="419"/>
      <c r="AE9" s="419"/>
      <c r="AJ9" s="422"/>
      <c r="AK9" s="419"/>
      <c r="AP9" s="419"/>
      <c r="AT9" s="419"/>
      <c r="AV9" s="419"/>
      <c r="AZ9" s="419"/>
      <c r="BB9" s="419"/>
    </row>
    <row r="10" spans="1:54" x14ac:dyDescent="0.2">
      <c r="A10" s="415" t="s">
        <v>357</v>
      </c>
      <c r="B10" s="413" t="s">
        <v>358</v>
      </c>
      <c r="C10" s="423">
        <v>475.11</v>
      </c>
      <c r="D10" s="423">
        <v>458.84</v>
      </c>
      <c r="E10" s="423">
        <v>469.24</v>
      </c>
      <c r="F10" s="423">
        <v>466.98</v>
      </c>
      <c r="G10" s="423">
        <v>475.29</v>
      </c>
      <c r="H10" s="423">
        <v>483.79</v>
      </c>
      <c r="I10" s="423">
        <v>546.53</v>
      </c>
      <c r="J10" s="423">
        <v>618.49</v>
      </c>
      <c r="K10" s="423">
        <v>638.99004688298817</v>
      </c>
      <c r="L10" s="423">
        <v>885</v>
      </c>
      <c r="M10" s="423">
        <v>963.83</v>
      </c>
      <c r="N10" s="423">
        <v>1043.3800000000001</v>
      </c>
      <c r="Q10" s="418"/>
      <c r="R10" s="418"/>
      <c r="X10" s="419"/>
      <c r="Y10" s="419"/>
      <c r="Z10" s="419"/>
      <c r="AA10" s="419"/>
      <c r="AB10" s="419"/>
      <c r="AC10" s="419"/>
      <c r="AD10" s="419"/>
      <c r="AE10" s="419"/>
      <c r="AJ10" s="422"/>
      <c r="AK10" s="419"/>
      <c r="AP10" s="419"/>
      <c r="AT10" s="419"/>
      <c r="AV10" s="419"/>
      <c r="AX10" s="419"/>
      <c r="AZ10" s="419"/>
      <c r="BB10" s="419"/>
    </row>
    <row r="11" spans="1:54" x14ac:dyDescent="0.2">
      <c r="A11" s="415" t="s">
        <v>359</v>
      </c>
      <c r="B11" s="413"/>
      <c r="C11" s="420"/>
      <c r="D11" s="420"/>
      <c r="E11" s="420"/>
      <c r="F11" s="420"/>
      <c r="G11" s="420"/>
      <c r="H11" s="420"/>
      <c r="I11" s="420"/>
      <c r="J11" s="420"/>
      <c r="K11" s="420"/>
      <c r="L11" s="420"/>
      <c r="M11" s="420"/>
      <c r="N11" s="423"/>
      <c r="Q11" s="418"/>
      <c r="R11" s="418"/>
      <c r="X11" s="419"/>
      <c r="Y11" s="419"/>
      <c r="Z11" s="419"/>
      <c r="AA11" s="419"/>
      <c r="AB11" s="419"/>
      <c r="AC11" s="419"/>
      <c r="AD11" s="419"/>
      <c r="AJ11" s="422"/>
      <c r="AK11" s="419"/>
      <c r="AP11" s="419"/>
      <c r="AT11" s="419"/>
      <c r="AV11" s="419"/>
      <c r="AX11" s="419"/>
      <c r="AZ11" s="419"/>
      <c r="BB11" s="419"/>
    </row>
    <row r="12" spans="1:54" x14ac:dyDescent="0.2">
      <c r="A12" s="415" t="s">
        <v>360</v>
      </c>
      <c r="B12" s="413" t="s">
        <v>358</v>
      </c>
      <c r="C12" s="423">
        <v>459.01</v>
      </c>
      <c r="D12" s="423">
        <v>401.45670833333321</v>
      </c>
      <c r="E12" s="423">
        <v>473.15123611111107</v>
      </c>
      <c r="F12" s="423">
        <v>620.44000000000005</v>
      </c>
      <c r="G12" s="423">
        <v>581.58000000000004</v>
      </c>
      <c r="H12" s="423">
        <v>546.66999999999996</v>
      </c>
      <c r="I12" s="423">
        <v>633.85015277777768</v>
      </c>
      <c r="J12" s="423">
        <v>619.14823611111115</v>
      </c>
      <c r="K12" s="424">
        <v>1270.4974999999999</v>
      </c>
      <c r="L12" s="424">
        <v>1188.3287222222223</v>
      </c>
      <c r="M12" s="424">
        <v>1245.0999999999999</v>
      </c>
      <c r="N12" s="424">
        <v>1186.5</v>
      </c>
      <c r="Q12" s="418"/>
      <c r="R12" s="418"/>
      <c r="X12" s="419"/>
      <c r="Y12" s="419"/>
      <c r="Z12" s="419"/>
      <c r="AA12" s="419"/>
      <c r="AB12" s="419"/>
      <c r="AC12" s="419"/>
      <c r="AD12" s="419"/>
      <c r="AE12" s="419"/>
      <c r="AJ12" s="422"/>
      <c r="AK12" s="419"/>
      <c r="AL12" s="419"/>
      <c r="AP12" s="419"/>
      <c r="AT12" s="419"/>
      <c r="AV12" s="419"/>
      <c r="AX12" s="419"/>
      <c r="AZ12" s="419"/>
      <c r="BB12" s="419"/>
    </row>
    <row r="13" spans="1:54" x14ac:dyDescent="0.2">
      <c r="A13" s="415" t="s">
        <v>361</v>
      </c>
      <c r="B13" s="413" t="s">
        <v>358</v>
      </c>
      <c r="C13" s="423">
        <v>649.44000000000005</v>
      </c>
      <c r="D13" s="423">
        <v>593.07540375429846</v>
      </c>
      <c r="E13" s="423">
        <v>639.87781327219307</v>
      </c>
      <c r="F13" s="423">
        <v>807.44</v>
      </c>
      <c r="G13" s="423">
        <v>820.75</v>
      </c>
      <c r="H13" s="423">
        <v>822.25</v>
      </c>
      <c r="I13" s="423">
        <v>866.70301649093142</v>
      </c>
      <c r="J13" s="423">
        <v>920.76401030066086</v>
      </c>
      <c r="K13" s="424">
        <v>1643.109342504707</v>
      </c>
      <c r="L13" s="424">
        <v>1770.44</v>
      </c>
      <c r="M13" s="424">
        <v>1763.6064503646728</v>
      </c>
      <c r="N13" s="424">
        <v>1760.7020722661482</v>
      </c>
      <c r="Q13" s="418"/>
      <c r="R13" s="425"/>
      <c r="X13" s="419"/>
      <c r="Y13" s="419"/>
      <c r="Z13" s="419"/>
      <c r="AA13" s="419"/>
      <c r="AB13" s="419"/>
      <c r="AC13" s="419"/>
      <c r="AD13" s="419"/>
      <c r="AE13" s="419"/>
      <c r="AJ13" s="422"/>
      <c r="AK13" s="419"/>
      <c r="AL13" s="419"/>
      <c r="AM13" s="419"/>
      <c r="AP13" s="419"/>
    </row>
    <row r="14" spans="1:54" x14ac:dyDescent="0.2">
      <c r="A14" s="415" t="s">
        <v>362</v>
      </c>
      <c r="B14" s="413" t="s">
        <v>363</v>
      </c>
      <c r="C14" s="426">
        <v>1293</v>
      </c>
      <c r="D14" s="426">
        <v>1226</v>
      </c>
      <c r="E14" s="426">
        <v>1060</v>
      </c>
      <c r="F14" s="426">
        <v>944</v>
      </c>
      <c r="G14" s="426">
        <v>1027</v>
      </c>
      <c r="H14" s="426">
        <v>638.20000000000005</v>
      </c>
      <c r="I14" s="426">
        <v>812</v>
      </c>
      <c r="J14" s="426">
        <v>1126.53</v>
      </c>
      <c r="K14" s="426">
        <v>1238.8800000000001</v>
      </c>
      <c r="L14" s="426">
        <v>566.61</v>
      </c>
      <c r="M14" s="426">
        <v>460.96</v>
      </c>
      <c r="N14" s="426">
        <v>943.49</v>
      </c>
      <c r="Q14" s="418"/>
      <c r="R14" s="418"/>
      <c r="X14" s="419"/>
      <c r="Y14" s="419"/>
      <c r="Z14" s="419"/>
      <c r="AA14" s="419"/>
      <c r="AC14" s="419"/>
      <c r="AJ14" s="422"/>
      <c r="AK14" s="419"/>
      <c r="AL14" s="419"/>
      <c r="AM14" s="419"/>
      <c r="AN14" s="419"/>
      <c r="AP14" s="419"/>
    </row>
    <row r="15" spans="1:54" x14ac:dyDescent="0.2">
      <c r="A15" s="415" t="s">
        <v>364</v>
      </c>
      <c r="B15" s="413" t="s">
        <v>363</v>
      </c>
      <c r="C15" s="420">
        <v>500</v>
      </c>
      <c r="D15" s="420">
        <v>495</v>
      </c>
      <c r="E15" s="420">
        <v>115</v>
      </c>
      <c r="F15" s="420">
        <v>225</v>
      </c>
      <c r="G15" s="420">
        <v>435</v>
      </c>
      <c r="H15" s="416">
        <v>295.7</v>
      </c>
      <c r="I15" s="416">
        <v>430</v>
      </c>
      <c r="J15" s="416">
        <v>696.31</v>
      </c>
      <c r="K15" s="416">
        <v>476.08</v>
      </c>
      <c r="L15" s="416">
        <v>94.26</v>
      </c>
      <c r="M15" s="416">
        <v>215.51</v>
      </c>
      <c r="N15" s="426">
        <v>112.84</v>
      </c>
      <c r="Q15" s="418"/>
      <c r="R15" s="418"/>
      <c r="X15" s="419"/>
      <c r="Y15" s="419"/>
      <c r="Z15" s="419"/>
      <c r="AA15" s="419"/>
      <c r="AB15" s="419"/>
      <c r="AC15" s="419"/>
      <c r="AD15" s="419"/>
      <c r="AE15" s="419"/>
      <c r="AJ15" s="422"/>
      <c r="AK15" s="419"/>
      <c r="AL15" s="419"/>
      <c r="AM15" s="419"/>
      <c r="AP15" s="419"/>
    </row>
    <row r="16" spans="1:54" x14ac:dyDescent="0.2">
      <c r="A16" s="427"/>
      <c r="B16" s="413"/>
      <c r="C16" s="428"/>
      <c r="D16" s="428"/>
      <c r="E16" s="428"/>
      <c r="F16" s="428"/>
      <c r="G16" s="428"/>
      <c r="H16" s="428"/>
      <c r="I16" s="428"/>
      <c r="J16" s="428"/>
      <c r="K16" s="428"/>
      <c r="L16" s="428"/>
      <c r="M16" s="428"/>
      <c r="N16" s="416"/>
      <c r="X16" s="419"/>
      <c r="Y16" s="419"/>
      <c r="Z16" s="419"/>
      <c r="AA16" s="419"/>
      <c r="AB16" s="419"/>
      <c r="AC16" s="419"/>
      <c r="AD16" s="419"/>
      <c r="AE16" s="419"/>
      <c r="AJ16" s="422"/>
      <c r="AM16" s="419"/>
      <c r="AN16" s="419"/>
      <c r="AP16" s="419"/>
    </row>
    <row r="17" spans="1:71" x14ac:dyDescent="0.2">
      <c r="A17" s="427" t="s">
        <v>365</v>
      </c>
      <c r="B17" s="413"/>
      <c r="C17" s="428"/>
      <c r="D17" s="428"/>
      <c r="E17" s="428"/>
      <c r="F17" s="428"/>
      <c r="G17" s="428"/>
      <c r="H17" s="428"/>
      <c r="I17" s="428"/>
      <c r="J17" s="428"/>
      <c r="K17" s="428"/>
      <c r="L17" s="428"/>
      <c r="M17" s="428"/>
      <c r="N17" s="428"/>
      <c r="X17" s="419"/>
      <c r="Y17" s="419"/>
      <c r="Z17" s="419"/>
      <c r="AB17" s="419"/>
      <c r="AC17" s="419"/>
      <c r="AJ17" s="422"/>
      <c r="AL17" s="419"/>
      <c r="AM17" s="419"/>
      <c r="AO17" s="419"/>
      <c r="AP17" s="419"/>
      <c r="BR17" s="425"/>
      <c r="BS17" s="425"/>
    </row>
    <row r="18" spans="1:71" x14ac:dyDescent="0.2">
      <c r="A18" s="415" t="s">
        <v>366</v>
      </c>
      <c r="B18" s="413" t="s">
        <v>353</v>
      </c>
      <c r="C18" s="416">
        <v>98.572490000000016</v>
      </c>
      <c r="D18" s="416">
        <v>88.56</v>
      </c>
      <c r="E18" s="416">
        <v>79.099999999999994</v>
      </c>
      <c r="F18" s="416">
        <v>83.1</v>
      </c>
      <c r="G18" s="416">
        <v>82.56</v>
      </c>
      <c r="H18" s="416">
        <v>74.752988000000002</v>
      </c>
      <c r="I18" s="416">
        <v>78.205001999999993</v>
      </c>
      <c r="J18" s="416">
        <v>76.88</v>
      </c>
      <c r="K18" s="416">
        <v>70.87</v>
      </c>
      <c r="L18" s="416">
        <v>64.443819000000005</v>
      </c>
      <c r="M18" s="416">
        <v>69.184533999999999</v>
      </c>
      <c r="N18" s="416">
        <v>66.491990000000001</v>
      </c>
      <c r="AC18" s="419"/>
      <c r="AJ18" s="422"/>
      <c r="AL18" s="419"/>
      <c r="AN18" s="419"/>
      <c r="AP18" s="419"/>
      <c r="BR18" s="425"/>
      <c r="BS18" s="425"/>
    </row>
    <row r="19" spans="1:71" x14ac:dyDescent="0.2">
      <c r="A19" s="415" t="s">
        <v>367</v>
      </c>
      <c r="B19" s="413" t="s">
        <v>355</v>
      </c>
      <c r="C19" s="416">
        <v>134</v>
      </c>
      <c r="D19" s="416">
        <v>136.58199999999999</v>
      </c>
      <c r="E19" s="416">
        <v>133</v>
      </c>
      <c r="F19" s="416">
        <v>136.88200000000001</v>
      </c>
      <c r="G19" s="416">
        <v>137.10599999999999</v>
      </c>
      <c r="H19" s="416">
        <v>137.608</v>
      </c>
      <c r="I19" s="416">
        <v>137.834</v>
      </c>
      <c r="J19" s="416">
        <v>138.62200000000001</v>
      </c>
      <c r="K19" s="416">
        <v>98.584000000000003</v>
      </c>
      <c r="L19" s="416">
        <v>98.393000000000001</v>
      </c>
      <c r="M19" s="416">
        <v>84.001999999999995</v>
      </c>
      <c r="N19" s="416" t="s">
        <v>368</v>
      </c>
      <c r="X19" s="419"/>
      <c r="Y19" s="419"/>
      <c r="Z19" s="419"/>
      <c r="AA19" s="419"/>
      <c r="AB19" s="419"/>
      <c r="AC19" s="419"/>
      <c r="AD19" s="419"/>
      <c r="AE19" s="419"/>
      <c r="AF19" s="419"/>
      <c r="AJ19" s="422"/>
      <c r="AK19" s="419"/>
      <c r="AL19" s="419"/>
      <c r="AM19" s="419"/>
      <c r="AP19" s="419"/>
      <c r="BR19" s="425"/>
      <c r="BS19" s="425"/>
    </row>
    <row r="20" spans="1:71" x14ac:dyDescent="0.2">
      <c r="A20" s="415" t="s">
        <v>369</v>
      </c>
      <c r="B20" s="413" t="s">
        <v>355</v>
      </c>
      <c r="C20" s="420">
        <v>111</v>
      </c>
      <c r="D20" s="416">
        <v>108.22199999999999</v>
      </c>
      <c r="E20" s="416">
        <v>98.9</v>
      </c>
      <c r="F20" s="416">
        <v>102.7</v>
      </c>
      <c r="G20" s="416">
        <v>107</v>
      </c>
      <c r="H20" s="416">
        <v>114</v>
      </c>
      <c r="I20" s="416">
        <v>120.529</v>
      </c>
      <c r="J20" s="416">
        <v>113.22</v>
      </c>
      <c r="K20" s="416">
        <v>76.98</v>
      </c>
      <c r="L20" s="416">
        <v>76.864000000000004</v>
      </c>
      <c r="M20" s="416">
        <v>56.966000000000001</v>
      </c>
      <c r="N20" s="416" t="s">
        <v>368</v>
      </c>
      <c r="X20" s="419"/>
      <c r="Y20" s="419"/>
      <c r="Z20" s="419"/>
      <c r="AA20" s="419"/>
      <c r="AB20" s="419"/>
      <c r="AC20" s="419"/>
      <c r="AD20" s="419"/>
      <c r="AE20" s="419"/>
      <c r="AF20" s="419"/>
      <c r="AJ20" s="422"/>
      <c r="AK20" s="419"/>
      <c r="AL20" s="419"/>
      <c r="AM20" s="419"/>
      <c r="AP20" s="419"/>
      <c r="BR20" s="425"/>
      <c r="BS20" s="425"/>
    </row>
    <row r="21" spans="1:71" x14ac:dyDescent="0.2">
      <c r="A21" s="415" t="s">
        <v>370</v>
      </c>
      <c r="B21" s="413" t="s">
        <v>371</v>
      </c>
      <c r="C21" s="426">
        <v>889</v>
      </c>
      <c r="D21" s="426">
        <v>819</v>
      </c>
      <c r="E21" s="426">
        <v>800</v>
      </c>
      <c r="F21" s="426">
        <v>809</v>
      </c>
      <c r="G21" s="426">
        <v>774</v>
      </c>
      <c r="H21" s="426">
        <v>658.01</v>
      </c>
      <c r="I21" s="426">
        <v>648.85</v>
      </c>
      <c r="J21" s="426">
        <v>679.07</v>
      </c>
      <c r="K21" s="426">
        <v>835</v>
      </c>
      <c r="L21" s="426">
        <v>755</v>
      </c>
      <c r="M21" s="426">
        <v>1214</v>
      </c>
      <c r="N21" s="416" t="s">
        <v>368</v>
      </c>
      <c r="AJ21" s="422"/>
      <c r="AK21" s="419"/>
      <c r="AL21" s="419"/>
      <c r="AM21" s="419"/>
      <c r="AP21" s="419"/>
      <c r="BR21" s="425"/>
      <c r="BS21" s="425"/>
    </row>
    <row r="22" spans="1:71" x14ac:dyDescent="0.2">
      <c r="A22" s="415" t="s">
        <v>372</v>
      </c>
      <c r="B22" s="413" t="s">
        <v>358</v>
      </c>
      <c r="C22" s="423">
        <v>160</v>
      </c>
      <c r="D22" s="423">
        <v>170</v>
      </c>
      <c r="E22" s="423">
        <v>180</v>
      </c>
      <c r="F22" s="423">
        <v>195</v>
      </c>
      <c r="G22" s="423">
        <v>205</v>
      </c>
      <c r="H22" s="423">
        <v>210</v>
      </c>
      <c r="I22" s="423">
        <v>213.5</v>
      </c>
      <c r="J22" s="423">
        <v>221</v>
      </c>
      <c r="K22" s="423">
        <v>288</v>
      </c>
      <c r="L22" s="423">
        <v>302</v>
      </c>
      <c r="M22" s="423">
        <v>386</v>
      </c>
      <c r="N22" s="429">
        <v>419</v>
      </c>
      <c r="AJ22" s="422"/>
      <c r="AK22" s="419"/>
      <c r="AL22" s="419"/>
      <c r="AM22" s="419"/>
      <c r="AP22" s="419"/>
      <c r="BR22" s="425"/>
      <c r="BS22" s="425"/>
    </row>
    <row r="23" spans="1:71" x14ac:dyDescent="0.2">
      <c r="A23" s="415" t="s">
        <v>373</v>
      </c>
      <c r="B23" s="413"/>
      <c r="C23" s="420"/>
      <c r="D23" s="420"/>
      <c r="E23" s="420"/>
      <c r="F23" s="420"/>
      <c r="G23" s="420"/>
      <c r="H23" s="420"/>
      <c r="I23" s="420"/>
      <c r="J23" s="420"/>
      <c r="K23" s="420"/>
      <c r="L23" s="420"/>
      <c r="M23" s="420"/>
      <c r="N23" s="423"/>
      <c r="AJ23" s="422"/>
      <c r="AL23" s="419"/>
      <c r="AM23" s="419"/>
      <c r="AP23" s="419"/>
      <c r="BR23" s="425"/>
      <c r="BS23" s="425"/>
    </row>
    <row r="24" spans="1:71" x14ac:dyDescent="0.2">
      <c r="A24" s="430" t="s">
        <v>374</v>
      </c>
      <c r="B24" s="413" t="s">
        <v>358</v>
      </c>
      <c r="C24" s="423">
        <v>286.04995535714289</v>
      </c>
      <c r="D24" s="423">
        <v>248.16818181818181</v>
      </c>
      <c r="E24" s="423">
        <v>239.27567460317459</v>
      </c>
      <c r="F24" s="423">
        <v>336.72</v>
      </c>
      <c r="G24" s="423">
        <v>281.36</v>
      </c>
      <c r="H24" s="423">
        <v>288.51</v>
      </c>
      <c r="I24" s="423">
        <v>351.46428571428572</v>
      </c>
      <c r="J24" s="423">
        <v>460.77777777777777</v>
      </c>
      <c r="K24" s="423">
        <v>594.99545454545455</v>
      </c>
      <c r="L24" s="423">
        <v>559.40972222222217</v>
      </c>
      <c r="M24" s="423">
        <v>714.03333333333342</v>
      </c>
      <c r="N24" s="423">
        <v>712.14285714285711</v>
      </c>
      <c r="AJ24" s="422"/>
      <c r="AL24" s="419"/>
      <c r="AM24" s="419"/>
      <c r="AP24" s="419"/>
      <c r="BR24" s="425"/>
      <c r="BS24" s="425"/>
    </row>
    <row r="25" spans="1:71" x14ac:dyDescent="0.2">
      <c r="A25" s="430" t="s">
        <v>375</v>
      </c>
      <c r="B25" s="413" t="s">
        <v>358</v>
      </c>
      <c r="C25" s="423">
        <v>362.83</v>
      </c>
      <c r="D25" s="423">
        <v>342.03</v>
      </c>
      <c r="E25" s="423">
        <v>294.32839642301786</v>
      </c>
      <c r="F25" s="423">
        <v>343.56</v>
      </c>
      <c r="G25" s="423">
        <v>363.93</v>
      </c>
      <c r="H25" s="423">
        <v>332.29</v>
      </c>
      <c r="I25" s="423">
        <v>353.83747118065725</v>
      </c>
      <c r="J25" s="423">
        <v>540.77381008176656</v>
      </c>
      <c r="K25" s="423">
        <v>841.72391380099054</v>
      </c>
      <c r="L25" s="423">
        <v>732.93</v>
      </c>
      <c r="M25" s="423">
        <v>907.28406921039232</v>
      </c>
      <c r="N25" s="423">
        <v>1041.5827384572949</v>
      </c>
      <c r="AJ25" s="422"/>
      <c r="AL25" s="419"/>
      <c r="AM25" s="419"/>
      <c r="AP25" s="419"/>
      <c r="BR25" s="425"/>
      <c r="BS25" s="425"/>
    </row>
    <row r="26" spans="1:71" x14ac:dyDescent="0.2">
      <c r="A26" s="415" t="s">
        <v>376</v>
      </c>
      <c r="B26" s="413" t="s">
        <v>363</v>
      </c>
      <c r="C26" s="426">
        <v>2096</v>
      </c>
      <c r="D26" s="426">
        <v>1917</v>
      </c>
      <c r="E26" s="426">
        <v>1467</v>
      </c>
      <c r="F26" s="426">
        <v>1338</v>
      </c>
      <c r="G26" s="426">
        <v>842</v>
      </c>
      <c r="H26" s="426">
        <v>1040</v>
      </c>
      <c r="I26" s="426">
        <v>976</v>
      </c>
      <c r="J26" s="426">
        <v>1522</v>
      </c>
      <c r="K26" s="426">
        <v>1276</v>
      </c>
      <c r="L26" s="426">
        <v>1186</v>
      </c>
      <c r="M26" s="426">
        <v>842.92</v>
      </c>
      <c r="N26" s="416">
        <v>814.23</v>
      </c>
      <c r="AJ26" s="422"/>
      <c r="AL26" s="419"/>
      <c r="AM26" s="419"/>
      <c r="AP26" s="419"/>
      <c r="BR26" s="425"/>
      <c r="BS26" s="425"/>
    </row>
    <row r="27" spans="1:71" x14ac:dyDescent="0.2">
      <c r="A27" s="415" t="s">
        <v>377</v>
      </c>
      <c r="B27" s="413" t="s">
        <v>363</v>
      </c>
      <c r="C27" s="426">
        <v>1428</v>
      </c>
      <c r="D27" s="426">
        <v>769</v>
      </c>
      <c r="E27" s="426">
        <v>615</v>
      </c>
      <c r="F27" s="426">
        <v>677</v>
      </c>
      <c r="G27" s="426">
        <v>973</v>
      </c>
      <c r="H27" s="426">
        <v>1103</v>
      </c>
      <c r="I27" s="426">
        <v>751</v>
      </c>
      <c r="J27" s="426">
        <v>1188</v>
      </c>
      <c r="K27" s="426">
        <v>504</v>
      </c>
      <c r="L27" s="426">
        <v>417</v>
      </c>
      <c r="M27" s="426">
        <v>489.1</v>
      </c>
      <c r="N27" s="426">
        <v>431.18</v>
      </c>
      <c r="AJ27" s="422"/>
      <c r="AL27" s="419"/>
      <c r="AM27" s="419"/>
      <c r="AP27" s="419"/>
      <c r="BR27" s="425"/>
      <c r="BS27" s="425"/>
    </row>
    <row r="28" spans="1:71" x14ac:dyDescent="0.2">
      <c r="A28" s="431"/>
      <c r="B28" s="413"/>
      <c r="C28" s="420"/>
      <c r="D28" s="420"/>
      <c r="E28" s="420"/>
      <c r="F28" s="420"/>
      <c r="G28" s="420"/>
      <c r="H28" s="420"/>
      <c r="I28" s="420"/>
      <c r="J28" s="420"/>
      <c r="K28" s="420"/>
      <c r="L28" s="420"/>
      <c r="M28" s="420"/>
      <c r="N28" s="426"/>
      <c r="AJ28" s="422"/>
      <c r="AL28" s="419"/>
      <c r="AM28" s="419"/>
      <c r="AP28" s="419"/>
      <c r="BR28" s="425"/>
      <c r="BS28" s="425"/>
    </row>
    <row r="29" spans="1:71" x14ac:dyDescent="0.2">
      <c r="A29" s="427" t="s">
        <v>378</v>
      </c>
      <c r="B29" s="413"/>
      <c r="C29" s="420"/>
      <c r="D29" s="420"/>
      <c r="E29" s="420"/>
      <c r="F29" s="420"/>
      <c r="G29" s="420"/>
      <c r="H29" s="420"/>
      <c r="I29" s="420"/>
      <c r="J29" s="420"/>
      <c r="K29" s="420"/>
      <c r="L29" s="420"/>
      <c r="M29" s="420"/>
      <c r="N29" s="420"/>
      <c r="AJ29" s="422"/>
      <c r="AL29" s="419"/>
      <c r="AM29" s="419"/>
      <c r="AP29" s="419"/>
      <c r="BR29" s="425"/>
      <c r="BS29" s="425"/>
    </row>
    <row r="30" spans="1:71" x14ac:dyDescent="0.2">
      <c r="A30" s="415" t="s">
        <v>379</v>
      </c>
      <c r="B30" s="413" t="s">
        <v>380</v>
      </c>
      <c r="C30" s="426">
        <v>2870</v>
      </c>
      <c r="D30" s="426">
        <v>3055.57</v>
      </c>
      <c r="E30" s="426">
        <v>3011</v>
      </c>
      <c r="F30" s="426">
        <v>2449.5300000000002</v>
      </c>
      <c r="G30" s="426">
        <v>2623</v>
      </c>
      <c r="H30" s="426">
        <v>3085.567</v>
      </c>
      <c r="I30" s="426">
        <v>2792.2</v>
      </c>
      <c r="J30" s="426">
        <v>3119.66</v>
      </c>
      <c r="K30" s="426">
        <v>3391.3559999999998</v>
      </c>
      <c r="L30" s="426">
        <v>3168.84</v>
      </c>
      <c r="M30" s="426">
        <v>2792.03</v>
      </c>
      <c r="N30" s="426">
        <v>3042.01</v>
      </c>
      <c r="AJ30" s="422"/>
      <c r="AL30" s="419"/>
      <c r="AM30" s="419"/>
      <c r="AP30" s="419"/>
      <c r="BR30" s="425"/>
      <c r="BS30" s="425"/>
    </row>
    <row r="31" spans="1:71" x14ac:dyDescent="0.2">
      <c r="A31" s="415" t="s">
        <v>381</v>
      </c>
      <c r="B31" s="413" t="s">
        <v>355</v>
      </c>
      <c r="C31" s="426">
        <v>441</v>
      </c>
      <c r="D31" s="426">
        <v>455</v>
      </c>
      <c r="E31" s="426">
        <v>440</v>
      </c>
      <c r="F31" s="426">
        <v>452</v>
      </c>
      <c r="G31" s="426">
        <v>499.125</v>
      </c>
      <c r="H31" s="426">
        <v>503.452</v>
      </c>
      <c r="I31" s="426">
        <v>504.56200000000001</v>
      </c>
      <c r="J31" s="426">
        <v>505.38799999999998</v>
      </c>
      <c r="K31" s="426">
        <v>467.12200000000001</v>
      </c>
      <c r="L31" s="426">
        <v>480.21499999999997</v>
      </c>
      <c r="M31" s="426">
        <v>482.71100000000001</v>
      </c>
      <c r="N31" s="426">
        <v>486.49099999999999</v>
      </c>
      <c r="AJ31" s="422"/>
      <c r="AL31" s="419"/>
      <c r="AM31" s="419"/>
      <c r="AP31" s="419"/>
      <c r="BR31" s="425"/>
      <c r="BS31" s="425"/>
    </row>
    <row r="32" spans="1:71" x14ac:dyDescent="0.2">
      <c r="A32" s="415" t="s">
        <v>382</v>
      </c>
      <c r="B32" s="413" t="s">
        <v>383</v>
      </c>
      <c r="C32" s="423">
        <v>13.67</v>
      </c>
      <c r="D32" s="423">
        <v>16.39</v>
      </c>
      <c r="E32" s="423">
        <v>16.7</v>
      </c>
      <c r="F32" s="423">
        <v>16.690000000000001</v>
      </c>
      <c r="G32" s="423">
        <v>18.84</v>
      </c>
      <c r="H32" s="423">
        <v>18.324999999999999</v>
      </c>
      <c r="I32" s="423">
        <v>21.812841880196981</v>
      </c>
      <c r="J32" s="423">
        <v>26.95823</v>
      </c>
      <c r="K32" s="423">
        <v>27.2087035557647</v>
      </c>
      <c r="L32" s="423">
        <v>28.066812269571699</v>
      </c>
      <c r="M32" s="423">
        <v>34.119390000000003</v>
      </c>
      <c r="N32" s="423">
        <v>58.519509999999997</v>
      </c>
      <c r="AJ32" s="422"/>
      <c r="AP32" s="419"/>
      <c r="BR32" s="425"/>
      <c r="BS32" s="425"/>
    </row>
    <row r="33" spans="1:71" x14ac:dyDescent="0.2">
      <c r="A33" s="415" t="s">
        <v>384</v>
      </c>
      <c r="B33" s="413"/>
      <c r="C33" s="420"/>
      <c r="D33" s="420"/>
      <c r="E33" s="420"/>
      <c r="F33" s="420"/>
      <c r="G33" s="420"/>
      <c r="H33" s="420"/>
      <c r="I33" s="420"/>
      <c r="J33" s="420"/>
      <c r="K33" s="420"/>
      <c r="L33" s="420"/>
      <c r="M33" s="420"/>
      <c r="N33" s="423"/>
      <c r="AJ33" s="422"/>
      <c r="AP33" s="419"/>
      <c r="BR33" s="425"/>
      <c r="BS33" s="425"/>
    </row>
    <row r="34" spans="1:71" x14ac:dyDescent="0.2">
      <c r="A34" s="430" t="s">
        <v>385</v>
      </c>
      <c r="B34" s="413" t="s">
        <v>383</v>
      </c>
      <c r="C34" s="423">
        <v>39.08</v>
      </c>
      <c r="D34" s="423">
        <v>54.54</v>
      </c>
      <c r="E34" s="423">
        <v>41.155436389253865</v>
      </c>
      <c r="F34" s="423">
        <v>62.03</v>
      </c>
      <c r="G34" s="423">
        <v>68.290000000000006</v>
      </c>
      <c r="H34" s="423">
        <v>37.47</v>
      </c>
      <c r="I34" s="423">
        <v>52.609406562617885</v>
      </c>
      <c r="J34" s="423">
        <v>65.355938361754298</v>
      </c>
      <c r="K34" s="423">
        <v>84.5370528515828</v>
      </c>
      <c r="L34" s="423">
        <v>75.680000000000007</v>
      </c>
      <c r="M34" s="423">
        <v>80.133700099643022</v>
      </c>
      <c r="N34" s="423">
        <v>125.86392678308309</v>
      </c>
      <c r="AJ34" s="422"/>
      <c r="AP34" s="419"/>
      <c r="BR34" s="425"/>
      <c r="BS34" s="425"/>
    </row>
    <row r="35" spans="1:71" x14ac:dyDescent="0.2">
      <c r="A35" s="415" t="s">
        <v>386</v>
      </c>
      <c r="B35" s="413" t="s">
        <v>363</v>
      </c>
      <c r="C35" s="426">
        <v>5796</v>
      </c>
      <c r="D35" s="426">
        <v>4919</v>
      </c>
      <c r="E35" s="426">
        <v>5362</v>
      </c>
      <c r="F35" s="426">
        <v>8824</v>
      </c>
      <c r="G35" s="426">
        <v>7548</v>
      </c>
      <c r="H35" s="426">
        <v>5931</v>
      </c>
      <c r="I35" s="426">
        <v>5333.333333333333</v>
      </c>
      <c r="J35" s="426">
        <v>4709</v>
      </c>
      <c r="K35" s="426">
        <v>1157</v>
      </c>
      <c r="L35" s="426">
        <v>955</v>
      </c>
      <c r="M35" s="426">
        <v>1680</v>
      </c>
      <c r="N35" s="426">
        <v>2879</v>
      </c>
      <c r="AJ35" s="422"/>
      <c r="AP35" s="419"/>
      <c r="BR35" s="425"/>
      <c r="BS35" s="425"/>
    </row>
    <row r="36" spans="1:71" x14ac:dyDescent="0.2">
      <c r="A36" s="415" t="s">
        <v>387</v>
      </c>
      <c r="B36" s="413" t="s">
        <v>363</v>
      </c>
      <c r="C36" s="426">
        <v>30771</v>
      </c>
      <c r="D36" s="426">
        <v>14408</v>
      </c>
      <c r="E36" s="426">
        <v>9240</v>
      </c>
      <c r="F36" s="426">
        <v>15121</v>
      </c>
      <c r="G36" s="426">
        <v>10183</v>
      </c>
      <c r="H36" s="426">
        <v>6842</v>
      </c>
      <c r="I36" s="426">
        <v>8000.3333333333339</v>
      </c>
      <c r="J36" s="426">
        <v>9622</v>
      </c>
      <c r="K36" s="432">
        <v>4104</v>
      </c>
      <c r="L36" s="426">
        <v>1485</v>
      </c>
      <c r="M36" s="426">
        <v>3120</v>
      </c>
      <c r="N36" s="426">
        <v>7670</v>
      </c>
      <c r="AJ36" s="422"/>
      <c r="AP36" s="419"/>
      <c r="BR36" s="425"/>
      <c r="BS36" s="425"/>
    </row>
    <row r="37" spans="1:71" x14ac:dyDescent="0.2">
      <c r="A37" s="427"/>
      <c r="B37" s="413"/>
      <c r="C37" s="420"/>
      <c r="D37" s="420"/>
      <c r="E37" s="420"/>
      <c r="F37" s="420"/>
      <c r="G37" s="420"/>
      <c r="H37" s="420"/>
      <c r="I37" s="420"/>
      <c r="J37" s="420"/>
      <c r="K37" s="433"/>
      <c r="L37" s="420"/>
      <c r="M37" s="420"/>
      <c r="N37" s="426"/>
      <c r="AJ37" s="422"/>
      <c r="AP37" s="419"/>
      <c r="BR37" s="425"/>
      <c r="BS37" s="425"/>
    </row>
    <row r="38" spans="1:71" x14ac:dyDescent="0.2">
      <c r="A38" s="427" t="s">
        <v>388</v>
      </c>
      <c r="B38" s="413"/>
      <c r="C38" s="420"/>
      <c r="D38" s="420"/>
      <c r="E38" s="420"/>
      <c r="F38" s="420"/>
      <c r="G38" s="420"/>
      <c r="H38" s="420"/>
      <c r="I38" s="420"/>
      <c r="J38" s="420"/>
      <c r="K38" s="433"/>
      <c r="L38" s="420"/>
      <c r="M38" s="420"/>
      <c r="N38" s="420"/>
      <c r="BR38" s="425"/>
      <c r="BS38" s="425"/>
    </row>
    <row r="39" spans="1:71" x14ac:dyDescent="0.2">
      <c r="A39" s="415" t="s">
        <v>389</v>
      </c>
      <c r="B39" s="413" t="s">
        <v>390</v>
      </c>
      <c r="C39" s="426">
        <v>3380.78</v>
      </c>
      <c r="D39" s="426">
        <v>4819.3950000000004</v>
      </c>
      <c r="E39" s="426">
        <v>4420.085</v>
      </c>
      <c r="F39" s="426">
        <v>2383.1530000000002</v>
      </c>
      <c r="G39" s="426">
        <v>3929.8310000000001</v>
      </c>
      <c r="H39" s="426">
        <v>4592.0560000000005</v>
      </c>
      <c r="I39" s="426">
        <v>5120.924</v>
      </c>
      <c r="J39" s="426">
        <v>5149.5959999999995</v>
      </c>
      <c r="K39" s="426">
        <v>3392.9049999999997</v>
      </c>
      <c r="L39" s="426">
        <v>4513.4310000000005</v>
      </c>
      <c r="M39" s="426">
        <v>4698.4539999999997</v>
      </c>
      <c r="N39" s="426">
        <v>5053.69761085967</v>
      </c>
      <c r="BR39" s="425"/>
      <c r="BS39" s="425"/>
    </row>
    <row r="40" spans="1:71" x14ac:dyDescent="0.2">
      <c r="A40" s="415" t="s">
        <v>391</v>
      </c>
      <c r="B40" s="413" t="s">
        <v>355</v>
      </c>
      <c r="C40" s="434">
        <v>964.26800000000003</v>
      </c>
      <c r="D40" s="434">
        <v>1253.288</v>
      </c>
      <c r="E40" s="434">
        <v>1141.3229999999999</v>
      </c>
      <c r="F40" s="434">
        <v>791.67900000000009</v>
      </c>
      <c r="G40" s="434">
        <v>1040.954</v>
      </c>
      <c r="H40" s="434">
        <v>1116.933</v>
      </c>
      <c r="I40" s="434">
        <v>1208.4540000000002</v>
      </c>
      <c r="J40" s="434">
        <v>1271.7069999999999</v>
      </c>
      <c r="K40" s="434">
        <v>1257.5149999999999</v>
      </c>
      <c r="L40" s="426">
        <v>1317.6770000000001</v>
      </c>
      <c r="M40" s="435">
        <v>1287.989</v>
      </c>
      <c r="N40" s="426">
        <v>1341.885</v>
      </c>
    </row>
    <row r="41" spans="1:71" x14ac:dyDescent="0.2">
      <c r="A41" s="415" t="s">
        <v>392</v>
      </c>
      <c r="B41" s="413" t="s">
        <v>355</v>
      </c>
      <c r="C41" s="434">
        <v>792.94699999999989</v>
      </c>
      <c r="D41" s="434">
        <v>1088.374</v>
      </c>
      <c r="E41" s="434">
        <v>1010.9889999999999</v>
      </c>
      <c r="F41" s="434">
        <v>554.58199999999999</v>
      </c>
      <c r="G41" s="434">
        <v>884.55500000000006</v>
      </c>
      <c r="H41" s="434">
        <v>957.596</v>
      </c>
      <c r="I41" s="434">
        <v>1066.403</v>
      </c>
      <c r="J41" s="434">
        <v>1126.605</v>
      </c>
      <c r="K41" s="434">
        <v>1114.2460000000001</v>
      </c>
      <c r="L41" s="426">
        <v>1162.8049999999998</v>
      </c>
      <c r="M41" s="435">
        <v>1131.8589999999999</v>
      </c>
      <c r="N41" s="435">
        <v>1268.9690000000001</v>
      </c>
    </row>
    <row r="42" spans="1:71" x14ac:dyDescent="0.2">
      <c r="A42" s="415" t="s">
        <v>393</v>
      </c>
      <c r="B42" s="413" t="s">
        <v>371</v>
      </c>
      <c r="C42" s="434">
        <v>4263.5636429673123</v>
      </c>
      <c r="D42" s="434">
        <v>4428.0688439819396</v>
      </c>
      <c r="E42" s="434">
        <v>4372.0406453482683</v>
      </c>
      <c r="F42" s="434">
        <v>4297.2058234850756</v>
      </c>
      <c r="G42" s="434">
        <v>4442.7209161668861</v>
      </c>
      <c r="H42" s="434">
        <v>4795.400147870293</v>
      </c>
      <c r="I42" s="434">
        <v>4802.0532575395973</v>
      </c>
      <c r="J42" s="434">
        <v>4570.8975195387911</v>
      </c>
      <c r="K42" s="434">
        <v>3045.0232713422347</v>
      </c>
      <c r="L42" s="426">
        <v>3881.5029175141158</v>
      </c>
      <c r="M42" s="435">
        <v>4151.0947918424472</v>
      </c>
      <c r="N42" s="435">
        <v>3982.5225130477338</v>
      </c>
    </row>
    <row r="43" spans="1:71" x14ac:dyDescent="0.2">
      <c r="A43" s="415" t="s">
        <v>394</v>
      </c>
      <c r="B43" s="413" t="s">
        <v>390</v>
      </c>
      <c r="C43" s="436">
        <v>600.02</v>
      </c>
      <c r="D43" s="436">
        <v>286</v>
      </c>
      <c r="E43" s="436">
        <v>30</v>
      </c>
      <c r="F43" s="436">
        <v>748</v>
      </c>
      <c r="G43" s="436">
        <v>249</v>
      </c>
      <c r="H43" s="436">
        <v>24</v>
      </c>
      <c r="I43" s="436">
        <v>15.770263999999999</v>
      </c>
      <c r="J43" s="436">
        <v>147</v>
      </c>
      <c r="K43" s="436">
        <v>783.41999399999986</v>
      </c>
      <c r="L43" s="436">
        <v>29.605646999999998</v>
      </c>
      <c r="M43" s="436">
        <v>131.33816200000001</v>
      </c>
      <c r="N43" s="435">
        <v>184.75007600000001</v>
      </c>
    </row>
    <row r="44" spans="1:71" x14ac:dyDescent="0.2">
      <c r="A44" s="415" t="s">
        <v>395</v>
      </c>
      <c r="B44" s="413" t="s">
        <v>396</v>
      </c>
      <c r="C44" s="434">
        <v>4761</v>
      </c>
      <c r="D44" s="434">
        <v>5582</v>
      </c>
      <c r="E44" s="434">
        <v>6384</v>
      </c>
      <c r="F44" s="426">
        <v>6039</v>
      </c>
      <c r="G44" s="426">
        <v>6510</v>
      </c>
      <c r="H44" s="434">
        <v>9760</v>
      </c>
      <c r="I44" s="434">
        <v>9701</v>
      </c>
      <c r="J44" s="434">
        <v>13052</v>
      </c>
      <c r="K44" s="434">
        <v>6360</v>
      </c>
      <c r="L44" s="434">
        <v>7254</v>
      </c>
      <c r="M44" s="434">
        <v>22054.747719999999</v>
      </c>
      <c r="N44" s="434">
        <v>41514.505933509994</v>
      </c>
    </row>
    <row r="45" spans="1:71" x14ac:dyDescent="0.2">
      <c r="A45" s="437" t="s">
        <v>397</v>
      </c>
      <c r="B45" s="438" t="s">
        <v>390</v>
      </c>
      <c r="C45" s="439">
        <v>272</v>
      </c>
      <c r="D45" s="439">
        <v>341</v>
      </c>
      <c r="E45" s="439">
        <v>202</v>
      </c>
      <c r="F45" s="440" t="s">
        <v>398</v>
      </c>
      <c r="G45" s="440">
        <v>111</v>
      </c>
      <c r="H45" s="440">
        <v>299.483</v>
      </c>
      <c r="I45" s="440">
        <v>402</v>
      </c>
      <c r="J45" s="440">
        <v>165.121375</v>
      </c>
      <c r="K45" s="440">
        <v>156.80725699999999</v>
      </c>
      <c r="L45" s="441">
        <v>223.94669999999999</v>
      </c>
      <c r="M45" s="441">
        <v>211.43617499999999</v>
      </c>
      <c r="N45" s="439">
        <v>282.79216400000001</v>
      </c>
    </row>
    <row r="46" spans="1:71" x14ac:dyDescent="0.2">
      <c r="A46" s="404" t="s">
        <v>399</v>
      </c>
      <c r="J46" s="442" t="s">
        <v>400</v>
      </c>
      <c r="K46" s="404" t="s">
        <v>401</v>
      </c>
      <c r="N46" s="443"/>
    </row>
    <row r="47" spans="1:71" x14ac:dyDescent="0.2">
      <c r="A47" s="404" t="s">
        <v>335</v>
      </c>
      <c r="K47" s="403" t="s">
        <v>402</v>
      </c>
    </row>
    <row r="48" spans="1:71" x14ac:dyDescent="0.2">
      <c r="A48" s="404" t="s">
        <v>403</v>
      </c>
      <c r="K48" s="444" t="s">
        <v>404</v>
      </c>
    </row>
    <row r="49" spans="1:11" x14ac:dyDescent="0.2">
      <c r="A49" s="404" t="s">
        <v>405</v>
      </c>
      <c r="B49" s="404"/>
      <c r="C49" s="404"/>
      <c r="K49" s="403" t="s">
        <v>406</v>
      </c>
    </row>
    <row r="50" spans="1:11" x14ac:dyDescent="0.2">
      <c r="A50" s="445" t="s">
        <v>407</v>
      </c>
      <c r="B50" s="404"/>
      <c r="C50" s="404"/>
      <c r="K50" s="403" t="s">
        <v>408</v>
      </c>
    </row>
    <row r="51" spans="1:11" x14ac:dyDescent="0.2">
      <c r="A51" s="425" t="s">
        <v>409</v>
      </c>
      <c r="K51" s="403" t="s">
        <v>410</v>
      </c>
    </row>
    <row r="52" spans="1:11" x14ac:dyDescent="0.2">
      <c r="A52" s="404" t="s">
        <v>411</v>
      </c>
      <c r="K52" s="403" t="s">
        <v>412</v>
      </c>
    </row>
    <row r="53" spans="1:11" x14ac:dyDescent="0.2">
      <c r="A53" s="446" t="s">
        <v>413</v>
      </c>
      <c r="K53" s="403" t="s">
        <v>414</v>
      </c>
    </row>
    <row r="54" spans="1:11" x14ac:dyDescent="0.2">
      <c r="A54" s="403" t="s">
        <v>415</v>
      </c>
      <c r="K54" s="403" t="s">
        <v>416</v>
      </c>
    </row>
    <row r="55" spans="1:11" x14ac:dyDescent="0.2">
      <c r="A55" s="447" t="s">
        <v>417</v>
      </c>
      <c r="I55" s="444"/>
      <c r="K55" s="403" t="s">
        <v>418</v>
      </c>
    </row>
    <row r="56" spans="1:11" x14ac:dyDescent="0.2">
      <c r="A56" s="404" t="s">
        <v>419</v>
      </c>
      <c r="K56" s="403" t="s">
        <v>420</v>
      </c>
    </row>
    <row r="57" spans="1:11" x14ac:dyDescent="0.2">
      <c r="A57" s="403" t="s">
        <v>421</v>
      </c>
      <c r="K57" s="403" t="s">
        <v>206</v>
      </c>
    </row>
    <row r="58" spans="1:11" x14ac:dyDescent="0.2">
      <c r="A58" s="403" t="s">
        <v>422</v>
      </c>
    </row>
    <row r="59" spans="1:11" x14ac:dyDescent="0.2">
      <c r="I59" s="444"/>
    </row>
    <row r="60" spans="1:11" x14ac:dyDescent="0.2">
      <c r="A60" s="447"/>
      <c r="I60" s="444"/>
    </row>
    <row r="61" spans="1:11" x14ac:dyDescent="0.2">
      <c r="A61" s="447"/>
    </row>
    <row r="62" spans="1:11" x14ac:dyDescent="0.2">
      <c r="A62" s="447"/>
    </row>
    <row r="63" spans="1:11" x14ac:dyDescent="0.2">
      <c r="A63" s="447"/>
    </row>
    <row r="64" spans="1:11" x14ac:dyDescent="0.2">
      <c r="F64" s="448"/>
    </row>
    <row r="67" spans="1:12" x14ac:dyDescent="0.2">
      <c r="D67" s="449"/>
      <c r="E67" s="449"/>
      <c r="F67" s="449"/>
      <c r="G67" s="449"/>
      <c r="H67" s="449"/>
      <c r="I67" s="449"/>
    </row>
    <row r="68" spans="1:12" x14ac:dyDescent="0.2">
      <c r="D68" s="449"/>
      <c r="E68" s="449"/>
      <c r="F68" s="449"/>
      <c r="G68" s="449"/>
      <c r="H68" s="449"/>
      <c r="I68" s="449"/>
    </row>
    <row r="69" spans="1:12" x14ac:dyDescent="0.2">
      <c r="A69" s="404"/>
      <c r="D69" s="449"/>
      <c r="E69" s="449"/>
      <c r="F69" s="449"/>
      <c r="G69" s="449"/>
      <c r="H69" s="449"/>
      <c r="I69" s="449"/>
    </row>
    <row r="70" spans="1:12" x14ac:dyDescent="0.2">
      <c r="A70" s="404"/>
      <c r="D70" s="449"/>
      <c r="E70" s="449"/>
      <c r="F70" s="449"/>
      <c r="G70" s="449"/>
      <c r="H70" s="449"/>
      <c r="I70" s="449"/>
    </row>
    <row r="71" spans="1:12" x14ac:dyDescent="0.2">
      <c r="A71" s="404"/>
      <c r="D71" s="449"/>
      <c r="E71" s="449"/>
      <c r="F71" s="449"/>
      <c r="G71" s="449"/>
      <c r="H71" s="449"/>
      <c r="I71" s="449"/>
    </row>
    <row r="72" spans="1:12" x14ac:dyDescent="0.2">
      <c r="D72" s="449"/>
      <c r="E72" s="449"/>
      <c r="F72" s="449"/>
      <c r="G72" s="449"/>
      <c r="H72" s="449"/>
      <c r="I72" s="449"/>
    </row>
    <row r="73" spans="1:12" x14ac:dyDescent="0.2">
      <c r="D73" s="449"/>
      <c r="E73" s="449"/>
      <c r="F73" s="449"/>
      <c r="G73" s="449"/>
      <c r="H73" s="449"/>
      <c r="I73" s="449"/>
    </row>
    <row r="74" spans="1:12" x14ac:dyDescent="0.2">
      <c r="D74" s="449"/>
      <c r="E74" s="449"/>
      <c r="F74" s="449"/>
      <c r="G74" s="449"/>
      <c r="H74" s="449"/>
      <c r="I74" s="449"/>
    </row>
    <row r="75" spans="1:12" x14ac:dyDescent="0.2">
      <c r="D75" s="449"/>
      <c r="E75" s="449"/>
      <c r="F75" s="449"/>
      <c r="G75" s="449"/>
      <c r="H75" s="449"/>
      <c r="I75" s="449"/>
    </row>
    <row r="76" spans="1:12" x14ac:dyDescent="0.2">
      <c r="B76" s="425"/>
      <c r="C76" s="425"/>
      <c r="D76" s="449"/>
      <c r="E76" s="449"/>
      <c r="F76" s="449"/>
      <c r="G76" s="449"/>
      <c r="H76" s="449"/>
      <c r="I76" s="449"/>
    </row>
    <row r="77" spans="1:12" x14ac:dyDescent="0.2">
      <c r="D77" s="449"/>
      <c r="E77" s="449"/>
      <c r="F77" s="449"/>
      <c r="G77" s="449"/>
      <c r="H77" s="449"/>
      <c r="I77" s="449"/>
    </row>
    <row r="78" spans="1:12" x14ac:dyDescent="0.2">
      <c r="D78" s="449"/>
      <c r="E78" s="449"/>
      <c r="F78" s="449"/>
      <c r="G78" s="449"/>
      <c r="H78" s="449"/>
      <c r="I78" s="449"/>
      <c r="J78" s="449"/>
      <c r="K78" s="449"/>
      <c r="L78" s="449"/>
    </row>
    <row r="79" spans="1:12" x14ac:dyDescent="0.2">
      <c r="D79" s="449"/>
      <c r="E79" s="449"/>
      <c r="F79" s="449"/>
      <c r="G79" s="449"/>
      <c r="H79" s="449"/>
      <c r="I79" s="449"/>
      <c r="J79" s="449"/>
      <c r="K79" s="449"/>
      <c r="L79" s="449"/>
    </row>
    <row r="80" spans="1:12" x14ac:dyDescent="0.2">
      <c r="D80" s="449"/>
      <c r="E80" s="449"/>
      <c r="F80" s="449"/>
      <c r="G80" s="449"/>
      <c r="H80" s="449"/>
      <c r="I80" s="449"/>
      <c r="J80" s="449"/>
      <c r="K80" s="449"/>
      <c r="L80" s="449"/>
    </row>
    <row r="81" spans="4:12" x14ac:dyDescent="0.2">
      <c r="D81" s="449"/>
      <c r="E81" s="449"/>
      <c r="F81" s="449"/>
      <c r="G81" s="449"/>
      <c r="H81" s="449"/>
      <c r="I81" s="449"/>
      <c r="J81" s="449"/>
      <c r="K81" s="449"/>
      <c r="L81" s="449"/>
    </row>
    <row r="82" spans="4:12" x14ac:dyDescent="0.2">
      <c r="D82" s="449"/>
      <c r="E82" s="449"/>
      <c r="F82" s="449"/>
      <c r="G82" s="449"/>
      <c r="H82" s="449"/>
      <c r="I82" s="449"/>
      <c r="J82" s="449"/>
      <c r="K82" s="449"/>
      <c r="L82" s="449"/>
    </row>
    <row r="83" spans="4:12" x14ac:dyDescent="0.2">
      <c r="D83" s="449"/>
      <c r="E83" s="449"/>
      <c r="F83" s="449"/>
      <c r="G83" s="449"/>
      <c r="H83" s="449"/>
      <c r="I83" s="449"/>
      <c r="J83" s="449"/>
      <c r="K83" s="449"/>
      <c r="L83" s="449"/>
    </row>
    <row r="84" spans="4:12" x14ac:dyDescent="0.2">
      <c r="D84" s="449"/>
      <c r="E84" s="449"/>
      <c r="F84" s="449"/>
      <c r="G84" s="449"/>
      <c r="H84" s="449"/>
      <c r="I84" s="449"/>
      <c r="J84" s="449"/>
      <c r="K84" s="449"/>
      <c r="L84" s="449"/>
    </row>
    <row r="85" spans="4:12" x14ac:dyDescent="0.2">
      <c r="D85" s="449"/>
      <c r="E85" s="449"/>
      <c r="F85" s="449"/>
      <c r="G85" s="449"/>
      <c r="H85" s="449"/>
      <c r="I85" s="449"/>
      <c r="J85" s="449"/>
      <c r="K85" s="449"/>
      <c r="L85" s="449"/>
    </row>
    <row r="86" spans="4:12" x14ac:dyDescent="0.2">
      <c r="D86" s="449"/>
      <c r="E86" s="449"/>
      <c r="F86" s="449"/>
      <c r="G86" s="449"/>
      <c r="H86" s="449"/>
      <c r="I86" s="449"/>
      <c r="J86" s="449"/>
      <c r="K86" s="449"/>
      <c r="L86" s="449"/>
    </row>
    <row r="87" spans="4:12" x14ac:dyDescent="0.2">
      <c r="D87" s="449"/>
      <c r="E87" s="449"/>
      <c r="F87" s="449"/>
      <c r="G87" s="449"/>
      <c r="H87" s="449"/>
      <c r="I87" s="449"/>
      <c r="J87" s="449"/>
      <c r="K87" s="449"/>
      <c r="L87" s="449"/>
    </row>
    <row r="88" spans="4:12" x14ac:dyDescent="0.2">
      <c r="D88" s="449"/>
      <c r="E88" s="449"/>
      <c r="F88" s="449"/>
      <c r="G88" s="449"/>
      <c r="H88" s="449"/>
      <c r="I88" s="449"/>
      <c r="J88" s="449"/>
      <c r="K88" s="449"/>
      <c r="L88" s="449"/>
    </row>
    <row r="89" spans="4:12" x14ac:dyDescent="0.2">
      <c r="D89" s="449"/>
      <c r="E89" s="449"/>
      <c r="F89" s="449"/>
      <c r="G89" s="449"/>
      <c r="H89" s="449"/>
      <c r="I89" s="449"/>
      <c r="J89" s="449"/>
      <c r="K89" s="449"/>
      <c r="L89" s="449"/>
    </row>
    <row r="90" spans="4:12" x14ac:dyDescent="0.2">
      <c r="D90" s="449"/>
      <c r="E90" s="449"/>
      <c r="F90" s="449"/>
      <c r="G90" s="449"/>
      <c r="H90" s="449"/>
      <c r="I90" s="449"/>
      <c r="J90" s="449"/>
      <c r="K90" s="449"/>
      <c r="L90" s="449"/>
    </row>
    <row r="91" spans="4:12" x14ac:dyDescent="0.2">
      <c r="D91" s="449"/>
      <c r="E91" s="449"/>
      <c r="F91" s="449"/>
      <c r="G91" s="449"/>
      <c r="H91" s="449"/>
      <c r="I91" s="449"/>
      <c r="J91" s="449"/>
      <c r="K91" s="449"/>
      <c r="L91" s="449"/>
    </row>
    <row r="92" spans="4:12" x14ac:dyDescent="0.2">
      <c r="D92" s="449"/>
      <c r="E92" s="449"/>
      <c r="F92" s="449"/>
      <c r="G92" s="449"/>
      <c r="H92" s="449"/>
      <c r="I92" s="449"/>
      <c r="J92" s="449"/>
      <c r="K92" s="449"/>
      <c r="L92" s="449"/>
    </row>
    <row r="93" spans="4:12" x14ac:dyDescent="0.2">
      <c r="D93" s="449"/>
      <c r="E93" s="449"/>
      <c r="F93" s="449"/>
      <c r="G93" s="449"/>
      <c r="H93" s="449"/>
      <c r="I93" s="449"/>
      <c r="J93" s="449"/>
      <c r="K93" s="449"/>
      <c r="L93" s="449"/>
    </row>
    <row r="94" spans="4:12" x14ac:dyDescent="0.2">
      <c r="D94" s="449"/>
      <c r="E94" s="449"/>
      <c r="F94" s="449"/>
      <c r="G94" s="449"/>
      <c r="H94" s="449"/>
      <c r="I94" s="449"/>
      <c r="J94" s="449"/>
      <c r="K94" s="449"/>
      <c r="L94" s="449"/>
    </row>
    <row r="95" spans="4:12" x14ac:dyDescent="0.2">
      <c r="D95" s="449"/>
      <c r="E95" s="449"/>
      <c r="F95" s="449"/>
      <c r="G95" s="449"/>
      <c r="H95" s="449"/>
      <c r="I95" s="449"/>
      <c r="J95" s="449"/>
      <c r="K95" s="449"/>
      <c r="L95" s="449"/>
    </row>
    <row r="96" spans="4:12" x14ac:dyDescent="0.2">
      <c r="D96" s="449"/>
      <c r="E96" s="449"/>
      <c r="F96" s="449"/>
      <c r="G96" s="449"/>
      <c r="H96" s="449"/>
      <c r="I96" s="449"/>
      <c r="J96" s="449"/>
      <c r="K96" s="449"/>
      <c r="L96" s="449"/>
    </row>
  </sheetData>
  <sheetProtection selectLockedCells="1" selectUnlockedCells="1"/>
  <mergeCells count="1">
    <mergeCell ref="A3:N3"/>
  </mergeCells>
  <hyperlinks>
    <hyperlink ref="N2" location="Contents!A1" display="Back to Contents ç" xr:uid="{81D2B6BA-09F6-4E27-9994-0539856EF375}"/>
  </hyperlinks>
  <printOptions horizontalCentered="1"/>
  <pageMargins left="0.13" right="0.27" top="0.27559055118110198" bottom="0.196850393700787" header="0.31496062992126" footer="0.23622047244094499"/>
  <pageSetup paperSize="9" scale="67" firstPageNumber="0" orientation="landscape" r:id="rId1"/>
  <headerFooter alignWithMargins="0">
    <oddHeader xml:space="preserve">&amp;L&amp;"Calibri"&amp;10&amp;K000000 [Limited Sharing]&amp;1#_x000D_&amp;"Arialri"&amp;12&amp;K000000&amp;"Calibri"&amp;11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DEA09-4939-40FC-AF3A-12D4F4073DB1}">
  <sheetPr codeName="Sheet9">
    <pageSetUpPr fitToPage="1"/>
  </sheetPr>
  <dimension ref="A1:O129"/>
  <sheetViews>
    <sheetView showOutlineSymbols="0" zoomScaleNormal="100" workbookViewId="0">
      <pane xSplit="1" topLeftCell="B1" activePane="topRight" state="frozen"/>
      <selection activeCell="O76" sqref="O76"/>
      <selection pane="topRight" activeCell="N1" sqref="N1"/>
    </sheetView>
  </sheetViews>
  <sheetFormatPr defaultColWidth="12.42578125" defaultRowHeight="12.75" x14ac:dyDescent="0.2"/>
  <cols>
    <col min="1" max="1" width="36.5703125" style="403" customWidth="1"/>
    <col min="2" max="3" width="15" style="403" customWidth="1"/>
    <col min="4" max="14" width="13.85546875" style="403" customWidth="1"/>
    <col min="15" max="16384" width="12.42578125" style="403"/>
  </cols>
  <sheetData>
    <row r="1" spans="1:14" s="404" customFormat="1" ht="15.75" x14ac:dyDescent="0.25">
      <c r="A1" s="400" t="s">
        <v>60</v>
      </c>
      <c r="B1" s="400"/>
      <c r="C1" s="400"/>
      <c r="D1" s="400"/>
      <c r="E1" s="400"/>
      <c r="F1" s="400"/>
      <c r="G1" s="400"/>
      <c r="H1" s="400"/>
      <c r="I1" s="400"/>
      <c r="J1" s="400"/>
      <c r="K1" s="400"/>
      <c r="L1" s="400"/>
      <c r="N1" s="450" t="s">
        <v>423</v>
      </c>
    </row>
    <row r="2" spans="1:14" ht="15.75" x14ac:dyDescent="0.25">
      <c r="A2" s="400"/>
      <c r="B2" s="400"/>
      <c r="C2" s="400"/>
      <c r="D2" s="401"/>
      <c r="E2" s="450"/>
      <c r="F2" s="401"/>
      <c r="G2" s="401"/>
      <c r="H2" s="401"/>
      <c r="I2" s="401"/>
      <c r="J2" s="401"/>
      <c r="K2" s="401"/>
      <c r="L2" s="401"/>
      <c r="N2" s="405" t="s">
        <v>62</v>
      </c>
    </row>
    <row r="3" spans="1:14" ht="15.75" x14ac:dyDescent="0.2">
      <c r="A3" s="1613" t="s">
        <v>424</v>
      </c>
      <c r="B3" s="1613"/>
      <c r="C3" s="1613"/>
      <c r="D3" s="1613"/>
      <c r="E3" s="1613"/>
      <c r="F3" s="1613"/>
      <c r="G3" s="1613"/>
      <c r="H3" s="1613"/>
      <c r="I3" s="1613"/>
      <c r="J3" s="1613"/>
      <c r="K3" s="1613"/>
      <c r="L3" s="1613"/>
      <c r="M3" s="1613"/>
      <c r="N3" s="1613"/>
    </row>
    <row r="4" spans="1:14" x14ac:dyDescent="0.2">
      <c r="A4" s="404"/>
      <c r="B4" s="404"/>
      <c r="C4" s="404"/>
    </row>
    <row r="5" spans="1:14" x14ac:dyDescent="0.2">
      <c r="A5" s="451" t="s">
        <v>425</v>
      </c>
      <c r="B5" s="452" t="s">
        <v>426</v>
      </c>
      <c r="C5" s="453">
        <v>2014</v>
      </c>
      <c r="D5" s="453">
        <v>2015</v>
      </c>
      <c r="E5" s="453">
        <v>2016</v>
      </c>
      <c r="F5" s="453">
        <v>2017</v>
      </c>
      <c r="G5" s="453">
        <v>2018</v>
      </c>
      <c r="H5" s="453">
        <v>2019</v>
      </c>
      <c r="I5" s="453">
        <v>2020</v>
      </c>
      <c r="J5" s="453">
        <v>2021</v>
      </c>
      <c r="K5" s="453">
        <v>2022</v>
      </c>
      <c r="L5" s="453">
        <v>2023</v>
      </c>
      <c r="M5" s="453" t="s">
        <v>350</v>
      </c>
      <c r="N5" s="453" t="s">
        <v>121</v>
      </c>
    </row>
    <row r="6" spans="1:14" x14ac:dyDescent="0.2">
      <c r="A6" s="454" t="s">
        <v>427</v>
      </c>
      <c r="B6" s="455"/>
      <c r="C6" s="456"/>
      <c r="D6" s="456"/>
      <c r="E6" s="456"/>
      <c r="F6" s="456"/>
      <c r="G6" s="456"/>
      <c r="H6" s="456"/>
      <c r="I6" s="456"/>
      <c r="J6" s="456"/>
      <c r="K6" s="456"/>
      <c r="L6" s="456"/>
      <c r="M6" s="456"/>
      <c r="N6" s="456"/>
    </row>
    <row r="7" spans="1:14" x14ac:dyDescent="0.2">
      <c r="A7" s="457" t="s">
        <v>428</v>
      </c>
      <c r="B7" s="458" t="s">
        <v>353</v>
      </c>
      <c r="C7" s="459">
        <v>209.95</v>
      </c>
      <c r="D7" s="459">
        <v>202.378942</v>
      </c>
      <c r="E7" s="459">
        <v>183.63864441000004</v>
      </c>
      <c r="F7" s="459">
        <v>197.42</v>
      </c>
      <c r="G7" s="459">
        <v>191.84</v>
      </c>
      <c r="H7" s="459">
        <v>189.9</v>
      </c>
      <c r="I7" s="459">
        <v>169.87701520999988</v>
      </c>
      <c r="J7" s="459">
        <v>183.17613460000018</v>
      </c>
      <c r="K7" s="459">
        <v>155.16228332</v>
      </c>
      <c r="L7" s="459">
        <v>155.11089036999999</v>
      </c>
      <c r="M7" s="459">
        <v>159.61266041999997</v>
      </c>
      <c r="N7" s="459">
        <v>159.62060315699998</v>
      </c>
    </row>
    <row r="8" spans="1:14" x14ac:dyDescent="0.2">
      <c r="A8" s="457" t="s">
        <v>429</v>
      </c>
      <c r="B8" s="458" t="s">
        <v>430</v>
      </c>
      <c r="C8" s="459">
        <v>49.21</v>
      </c>
      <c r="D8" s="459">
        <v>50.965837999999998</v>
      </c>
      <c r="E8" s="459">
        <v>44.510197750000003</v>
      </c>
      <c r="F8" s="459">
        <v>45.65</v>
      </c>
      <c r="G8" s="459">
        <v>47.13</v>
      </c>
      <c r="H8" s="459">
        <v>47.17</v>
      </c>
      <c r="I8" s="459">
        <v>46.732255830000021</v>
      </c>
      <c r="J8" s="459">
        <v>50.985716039999993</v>
      </c>
      <c r="K8" s="459">
        <v>39.723385180000001</v>
      </c>
      <c r="L8" s="459">
        <v>42.337895949999997</v>
      </c>
      <c r="M8" s="459">
        <v>47.37916525</v>
      </c>
      <c r="N8" s="459">
        <v>48.096948060000003</v>
      </c>
    </row>
    <row r="9" spans="1:14" x14ac:dyDescent="0.2">
      <c r="A9" s="457" t="s">
        <v>431</v>
      </c>
      <c r="B9" s="458" t="s">
        <v>430</v>
      </c>
      <c r="C9" s="459">
        <v>78.87</v>
      </c>
      <c r="D9" s="459">
        <v>75.426286000000005</v>
      </c>
      <c r="E9" s="459">
        <v>64.424743599999999</v>
      </c>
      <c r="F9" s="459">
        <v>63.99</v>
      </c>
      <c r="G9" s="459">
        <v>64.97</v>
      </c>
      <c r="H9" s="459">
        <v>63.05</v>
      </c>
      <c r="I9" s="459">
        <v>62.242494439999987</v>
      </c>
      <c r="J9" s="459">
        <v>65.326571049999998</v>
      </c>
      <c r="K9" s="459">
        <v>56.953325780000043</v>
      </c>
      <c r="L9" s="459">
        <v>58.639859379999997</v>
      </c>
      <c r="M9" s="459">
        <v>55.702004450000004</v>
      </c>
      <c r="N9" s="459">
        <v>56.404902429999993</v>
      </c>
    </row>
    <row r="10" spans="1:14" x14ac:dyDescent="0.2">
      <c r="A10" s="460" t="s">
        <v>432</v>
      </c>
      <c r="B10" s="458" t="s">
        <v>430</v>
      </c>
      <c r="C10" s="459">
        <v>338</v>
      </c>
      <c r="D10" s="459">
        <f>SUM(D7:D9)</f>
        <v>328.77106600000002</v>
      </c>
      <c r="E10" s="459">
        <v>292.57358576000001</v>
      </c>
      <c r="F10" s="459">
        <v>307.06</v>
      </c>
      <c r="G10" s="459">
        <f>SUM(G7:G9)</f>
        <v>303.94</v>
      </c>
      <c r="H10" s="459">
        <f>SUM(H7:H9)</f>
        <v>300.12</v>
      </c>
      <c r="I10" s="459">
        <v>278.85176547999993</v>
      </c>
      <c r="J10" s="459">
        <v>299.48842169000017</v>
      </c>
      <c r="K10" s="459">
        <v>251.83899428000004</v>
      </c>
      <c r="L10" s="459">
        <v>256.08864569999997</v>
      </c>
      <c r="M10" s="459">
        <v>262.69383011999997</v>
      </c>
      <c r="N10" s="459">
        <v>264.12245364699993</v>
      </c>
    </row>
    <row r="11" spans="1:14" x14ac:dyDescent="0.2">
      <c r="A11" s="461"/>
      <c r="B11" s="458"/>
      <c r="C11" s="459"/>
      <c r="D11" s="459"/>
      <c r="E11" s="459"/>
      <c r="F11" s="459"/>
      <c r="G11" s="459"/>
      <c r="H11" s="459"/>
      <c r="I11" s="459"/>
      <c r="J11" s="459"/>
      <c r="K11" s="459"/>
      <c r="L11" s="459"/>
      <c r="M11" s="459"/>
      <c r="N11" s="459"/>
    </row>
    <row r="12" spans="1:14" x14ac:dyDescent="0.2">
      <c r="A12" s="461" t="s">
        <v>365</v>
      </c>
      <c r="B12" s="458"/>
      <c r="C12" s="462"/>
      <c r="D12" s="462"/>
      <c r="E12" s="462"/>
      <c r="F12" s="462"/>
      <c r="G12" s="462"/>
      <c r="H12" s="462"/>
      <c r="I12" s="462"/>
      <c r="J12" s="462"/>
      <c r="K12" s="462"/>
      <c r="L12" s="462"/>
      <c r="M12" s="462"/>
      <c r="N12" s="462"/>
    </row>
    <row r="13" spans="1:14" x14ac:dyDescent="0.2">
      <c r="A13" s="457" t="s">
        <v>433</v>
      </c>
      <c r="B13" s="458" t="s">
        <v>353</v>
      </c>
      <c r="C13" s="459">
        <v>48.538842000000002</v>
      </c>
      <c r="D13" s="459">
        <v>44.39</v>
      </c>
      <c r="E13" s="459">
        <v>39.799999999999997</v>
      </c>
      <c r="F13" s="459">
        <v>41.5</v>
      </c>
      <c r="G13" s="459">
        <v>41.28</v>
      </c>
      <c r="H13" s="459">
        <v>37.369999999999997</v>
      </c>
      <c r="I13" s="459">
        <v>39.102502999999992</v>
      </c>
      <c r="J13" s="459">
        <v>38.44</v>
      </c>
      <c r="K13" s="459">
        <v>34.749335000000002</v>
      </c>
      <c r="L13" s="463">
        <v>32.185138999999999</v>
      </c>
      <c r="M13" s="463">
        <v>33.503588999999998</v>
      </c>
      <c r="N13" s="463">
        <v>33.034686000000001</v>
      </c>
    </row>
    <row r="14" spans="1:14" x14ac:dyDescent="0.2">
      <c r="A14" s="457" t="s">
        <v>434</v>
      </c>
      <c r="B14" s="458" t="s">
        <v>430</v>
      </c>
      <c r="C14" s="459">
        <v>15.264072000000001</v>
      </c>
      <c r="D14" s="459">
        <v>11.09</v>
      </c>
      <c r="E14" s="459">
        <v>15</v>
      </c>
      <c r="F14" s="459">
        <v>11.5</v>
      </c>
      <c r="G14" s="459">
        <v>14.509525</v>
      </c>
      <c r="H14" s="459">
        <v>14.399999999999999</v>
      </c>
      <c r="I14" s="459">
        <v>12.962044000000001</v>
      </c>
      <c r="J14" s="459">
        <v>13.91</v>
      </c>
      <c r="K14" s="459">
        <v>14.466418000000001</v>
      </c>
      <c r="L14" s="463">
        <v>11.13137</v>
      </c>
      <c r="M14" s="463">
        <v>10.067054000000001</v>
      </c>
      <c r="N14" s="463">
        <v>11.084588</v>
      </c>
    </row>
    <row r="15" spans="1:14" x14ac:dyDescent="0.2">
      <c r="A15" s="457" t="s">
        <v>167</v>
      </c>
      <c r="B15" s="458" t="s">
        <v>430</v>
      </c>
      <c r="C15" s="459">
        <v>34.769662999999994</v>
      </c>
      <c r="D15" s="459">
        <v>33.08</v>
      </c>
      <c r="E15" s="459">
        <v>24.3</v>
      </c>
      <c r="F15" s="459">
        <v>30.099999999999998</v>
      </c>
      <c r="G15" s="459">
        <v>26.770623000000001</v>
      </c>
      <c r="H15" s="459">
        <v>22.9</v>
      </c>
      <c r="I15" s="459">
        <v>26.140455000000003</v>
      </c>
      <c r="J15" s="459">
        <v>24.53</v>
      </c>
      <c r="K15" s="459">
        <v>21.651319000000001</v>
      </c>
      <c r="L15" s="463">
        <v>21.127310000000001</v>
      </c>
      <c r="M15" s="463">
        <v>25.613890999999999</v>
      </c>
      <c r="N15" s="463">
        <v>22.372715999999997</v>
      </c>
    </row>
    <row r="16" spans="1:14" x14ac:dyDescent="0.2">
      <c r="A16" s="460" t="s">
        <v>432</v>
      </c>
      <c r="B16" s="458" t="s">
        <v>430</v>
      </c>
      <c r="C16" s="464">
        <v>98.572576999999995</v>
      </c>
      <c r="D16" s="464">
        <v>88.567225099999987</v>
      </c>
      <c r="E16" s="464">
        <f>SUM(E13:E15)</f>
        <v>79.099999999999994</v>
      </c>
      <c r="F16" s="464">
        <f>SUM(F13:F15)</f>
        <v>83.1</v>
      </c>
      <c r="G16" s="464">
        <f>SUM(G13:G15)</f>
        <v>82.560147999999998</v>
      </c>
      <c r="H16" s="464">
        <f>SUM(H13:H15)</f>
        <v>74.669999999999987</v>
      </c>
      <c r="I16" s="464">
        <v>78.205001999999993</v>
      </c>
      <c r="J16" s="464">
        <v>76.88</v>
      </c>
      <c r="K16" s="464">
        <v>70.867071999999993</v>
      </c>
      <c r="L16" s="465">
        <v>64.443819000000005</v>
      </c>
      <c r="M16" s="465">
        <v>69.184533999999999</v>
      </c>
      <c r="N16" s="465">
        <v>66.491990000000001</v>
      </c>
    </row>
    <row r="17" spans="1:15" x14ac:dyDescent="0.2">
      <c r="A17" s="461"/>
      <c r="B17" s="458"/>
      <c r="C17" s="459"/>
      <c r="D17" s="459"/>
      <c r="E17" s="459"/>
      <c r="F17" s="459"/>
      <c r="G17" s="459"/>
      <c r="H17" s="459"/>
      <c r="I17" s="459"/>
      <c r="J17" s="459"/>
      <c r="K17" s="459"/>
      <c r="L17" s="459"/>
      <c r="M17" s="459"/>
      <c r="N17" s="459"/>
    </row>
    <row r="18" spans="1:15" x14ac:dyDescent="0.2">
      <c r="A18" s="461" t="s">
        <v>378</v>
      </c>
      <c r="B18" s="458"/>
      <c r="C18" s="462"/>
      <c r="D18" s="462"/>
      <c r="E18" s="462"/>
      <c r="F18" s="462"/>
      <c r="G18" s="462"/>
      <c r="H18" s="462"/>
      <c r="I18" s="462"/>
      <c r="J18" s="462"/>
      <c r="K18" s="462"/>
      <c r="L18" s="462"/>
      <c r="M18" s="462"/>
      <c r="N18" s="462"/>
    </row>
    <row r="19" spans="1:15" x14ac:dyDescent="0.2">
      <c r="A19" s="457" t="s">
        <v>435</v>
      </c>
      <c r="B19" s="458" t="s">
        <v>436</v>
      </c>
      <c r="C19" s="466">
        <v>393</v>
      </c>
      <c r="D19" s="466">
        <v>325.88</v>
      </c>
      <c r="E19" s="466">
        <v>398.56</v>
      </c>
      <c r="F19" s="466">
        <v>266.01</v>
      </c>
      <c r="G19" s="466">
        <v>221.63</v>
      </c>
      <c r="H19" s="466">
        <v>386.59</v>
      </c>
      <c r="I19" s="466">
        <v>226.29</v>
      </c>
      <c r="J19" s="466">
        <v>298.27</v>
      </c>
      <c r="K19" s="466">
        <v>313.89999999999998</v>
      </c>
      <c r="L19" s="466">
        <v>285.49</v>
      </c>
      <c r="M19" s="466">
        <v>297.26</v>
      </c>
      <c r="N19" s="466">
        <v>308.05</v>
      </c>
    </row>
    <row r="20" spans="1:15" x14ac:dyDescent="0.2">
      <c r="A20" s="457" t="s">
        <v>437</v>
      </c>
      <c r="B20" s="458" t="s">
        <v>430</v>
      </c>
      <c r="C20" s="466">
        <v>318</v>
      </c>
      <c r="D20" s="466">
        <v>396.27</v>
      </c>
      <c r="E20" s="466">
        <v>347.71</v>
      </c>
      <c r="F20" s="466">
        <v>66.92</v>
      </c>
      <c r="G20" s="466">
        <v>63.44</v>
      </c>
      <c r="H20" s="466">
        <v>252.45</v>
      </c>
      <c r="I20" s="466">
        <v>47.896999999999991</v>
      </c>
      <c r="J20" s="466">
        <v>211.04</v>
      </c>
      <c r="K20" s="466">
        <v>444.64</v>
      </c>
      <c r="L20" s="466">
        <v>208.74</v>
      </c>
      <c r="M20" s="466">
        <v>53.87</v>
      </c>
      <c r="N20" s="466">
        <v>49.48</v>
      </c>
    </row>
    <row r="21" spans="1:15" x14ac:dyDescent="0.2">
      <c r="A21" s="457" t="s">
        <v>438</v>
      </c>
      <c r="B21" s="458" t="s">
        <v>430</v>
      </c>
      <c r="C21" s="466">
        <v>25</v>
      </c>
      <c r="D21" s="466">
        <v>2.56</v>
      </c>
      <c r="E21" s="466">
        <v>6.19</v>
      </c>
      <c r="F21" s="466">
        <v>2.62</v>
      </c>
      <c r="G21" s="466">
        <v>3.46</v>
      </c>
      <c r="H21" s="466">
        <v>21.53</v>
      </c>
      <c r="I21" s="466">
        <v>5.9539999999999997</v>
      </c>
      <c r="J21" s="466">
        <v>4.5599999999999996</v>
      </c>
      <c r="K21" s="466">
        <v>11.44</v>
      </c>
      <c r="L21" s="466">
        <v>5.39</v>
      </c>
      <c r="M21" s="466">
        <v>1.89</v>
      </c>
      <c r="N21" s="466">
        <v>4.32</v>
      </c>
    </row>
    <row r="22" spans="1:15" x14ac:dyDescent="0.2">
      <c r="A22" s="457" t="s">
        <v>439</v>
      </c>
      <c r="B22" s="458" t="s">
        <v>430</v>
      </c>
      <c r="C22" s="466">
        <v>33</v>
      </c>
      <c r="D22" s="466">
        <v>13.2</v>
      </c>
      <c r="E22" s="466">
        <v>30.43</v>
      </c>
      <c r="F22" s="466">
        <v>10.23</v>
      </c>
      <c r="G22" s="466">
        <v>1.43</v>
      </c>
      <c r="H22" s="466">
        <v>21.425000000000001</v>
      </c>
      <c r="I22" s="466">
        <v>15.835999999999999</v>
      </c>
      <c r="J22" s="466">
        <v>14.56</v>
      </c>
      <c r="K22" s="466">
        <v>13.375999999999999</v>
      </c>
      <c r="L22" s="466">
        <v>14.13</v>
      </c>
      <c r="M22" s="466">
        <v>17.25</v>
      </c>
      <c r="N22" s="466">
        <v>14.37</v>
      </c>
    </row>
    <row r="23" spans="1:15" x14ac:dyDescent="0.2">
      <c r="A23" s="457" t="s">
        <v>440</v>
      </c>
      <c r="B23" s="458" t="s">
        <v>430</v>
      </c>
      <c r="C23" s="462">
        <v>248</v>
      </c>
      <c r="D23" s="466">
        <v>270.10000000000002</v>
      </c>
      <c r="E23" s="466">
        <v>246.48</v>
      </c>
      <c r="F23" s="466">
        <v>273.93</v>
      </c>
      <c r="G23" s="466">
        <v>366.44</v>
      </c>
      <c r="H23" s="466">
        <v>420.41</v>
      </c>
      <c r="I23" s="466">
        <v>462.125</v>
      </c>
      <c r="J23" s="466">
        <v>543.91</v>
      </c>
      <c r="K23" s="466">
        <v>543.55999999999995</v>
      </c>
      <c r="L23" s="466">
        <v>595.66</v>
      </c>
      <c r="M23" s="466">
        <v>777.03</v>
      </c>
      <c r="N23" s="466">
        <v>922.28</v>
      </c>
    </row>
    <row r="24" spans="1:15" x14ac:dyDescent="0.2">
      <c r="A24" s="457" t="s">
        <v>441</v>
      </c>
      <c r="B24" s="458" t="s">
        <v>430</v>
      </c>
      <c r="C24" s="467">
        <v>1829.76</v>
      </c>
      <c r="D24" s="467">
        <v>1873.8</v>
      </c>
      <c r="E24" s="467">
        <v>1786.7</v>
      </c>
      <c r="F24" s="467">
        <v>1655.51</v>
      </c>
      <c r="G24" s="467">
        <v>1793.83</v>
      </c>
      <c r="H24" s="467">
        <v>1806.91</v>
      </c>
      <c r="I24" s="467">
        <v>1826.152</v>
      </c>
      <c r="J24" s="467">
        <v>1832.53</v>
      </c>
      <c r="K24" s="467">
        <v>1848.08</v>
      </c>
      <c r="L24" s="467">
        <v>1849.81</v>
      </c>
      <c r="M24" s="467">
        <v>1414.01</v>
      </c>
      <c r="N24" s="467">
        <v>1495.51</v>
      </c>
    </row>
    <row r="25" spans="1:15" x14ac:dyDescent="0.2">
      <c r="A25" s="460" t="s">
        <v>442</v>
      </c>
      <c r="B25" s="458" t="s">
        <v>430</v>
      </c>
      <c r="C25" s="467">
        <v>2870</v>
      </c>
      <c r="D25" s="467">
        <v>3055.57</v>
      </c>
      <c r="E25" s="467">
        <v>3011.28</v>
      </c>
      <c r="F25" s="467">
        <v>2449.5300000000002</v>
      </c>
      <c r="G25" s="467">
        <v>2623.11</v>
      </c>
      <c r="H25" s="467">
        <v>3085.57</v>
      </c>
      <c r="I25" s="467">
        <v>2792.2020000000002</v>
      </c>
      <c r="J25" s="467">
        <v>3119.66</v>
      </c>
      <c r="K25" s="467">
        <v>3391.3559999999998</v>
      </c>
      <c r="L25" s="467">
        <v>3168.84</v>
      </c>
      <c r="M25" s="467">
        <v>2792.03</v>
      </c>
      <c r="N25" s="467">
        <v>3244</v>
      </c>
    </row>
    <row r="26" spans="1:15" x14ac:dyDescent="0.2">
      <c r="A26" s="468"/>
      <c r="B26" s="458"/>
      <c r="C26" s="462"/>
      <c r="D26" s="462"/>
      <c r="E26" s="462"/>
      <c r="F26" s="462"/>
      <c r="G26" s="462"/>
      <c r="H26" s="462"/>
      <c r="I26" s="462"/>
      <c r="J26" s="462"/>
      <c r="K26" s="462"/>
      <c r="L26" s="462"/>
      <c r="M26" s="462"/>
      <c r="N26" s="462"/>
    </row>
    <row r="27" spans="1:15" x14ac:dyDescent="0.2">
      <c r="A27" s="468" t="s">
        <v>443</v>
      </c>
      <c r="B27" s="458"/>
      <c r="C27" s="462"/>
      <c r="D27" s="462"/>
      <c r="E27" s="462"/>
      <c r="F27" s="462"/>
      <c r="G27" s="462"/>
      <c r="H27" s="462"/>
      <c r="I27" s="462"/>
      <c r="J27" s="462"/>
      <c r="K27" s="462"/>
      <c r="L27" s="462"/>
      <c r="M27" s="462"/>
      <c r="N27" s="462"/>
    </row>
    <row r="28" spans="1:15" x14ac:dyDescent="0.2">
      <c r="A28" s="457" t="s">
        <v>444</v>
      </c>
      <c r="B28" s="458" t="s">
        <v>445</v>
      </c>
      <c r="C28" s="469">
        <v>2674</v>
      </c>
      <c r="D28" s="469">
        <v>2639</v>
      </c>
      <c r="E28" s="469">
        <v>2824</v>
      </c>
      <c r="F28" s="469">
        <v>2496</v>
      </c>
      <c r="G28" s="469">
        <v>2294</v>
      </c>
      <c r="H28" s="469">
        <v>2287</v>
      </c>
      <c r="I28" s="469">
        <v>2345</v>
      </c>
      <c r="J28" s="469">
        <v>2438.6668411351188</v>
      </c>
      <c r="K28" s="469">
        <v>2537.0655110543839</v>
      </c>
      <c r="L28" s="469">
        <v>2638.0705726403153</v>
      </c>
      <c r="M28" s="469">
        <v>3320</v>
      </c>
      <c r="N28" s="469">
        <v>3416</v>
      </c>
      <c r="O28" s="470"/>
    </row>
    <row r="29" spans="1:15" x14ac:dyDescent="0.2">
      <c r="A29" s="457" t="s">
        <v>446</v>
      </c>
      <c r="B29" s="458" t="s">
        <v>430</v>
      </c>
      <c r="C29" s="471">
        <v>500</v>
      </c>
      <c r="D29" s="471">
        <v>457</v>
      </c>
      <c r="E29" s="471">
        <v>650</v>
      </c>
      <c r="F29" s="471">
        <v>471</v>
      </c>
      <c r="G29" s="471">
        <v>413</v>
      </c>
      <c r="H29" s="471">
        <v>548</v>
      </c>
      <c r="I29" s="471">
        <v>612</v>
      </c>
      <c r="J29" s="471">
        <v>657.79017942312601</v>
      </c>
      <c r="K29" s="471">
        <v>709.48501149405831</v>
      </c>
      <c r="L29" s="471">
        <v>715.53821149405826</v>
      </c>
      <c r="M29" s="471">
        <v>814</v>
      </c>
      <c r="N29" s="471">
        <v>852</v>
      </c>
      <c r="O29" s="470"/>
    </row>
    <row r="30" spans="1:15" x14ac:dyDescent="0.2">
      <c r="A30" s="457" t="s">
        <v>447</v>
      </c>
      <c r="B30" s="458" t="s">
        <v>430</v>
      </c>
      <c r="C30" s="469">
        <v>17600</v>
      </c>
      <c r="D30" s="469">
        <v>17707</v>
      </c>
      <c r="E30" s="469">
        <v>18945</v>
      </c>
      <c r="F30" s="469">
        <v>22341</v>
      </c>
      <c r="G30" s="469">
        <v>20398</v>
      </c>
      <c r="H30" s="469">
        <v>20352</v>
      </c>
      <c r="I30" s="469">
        <v>20866</v>
      </c>
      <c r="J30" s="469">
        <v>22871.909282833214</v>
      </c>
      <c r="K30" s="469">
        <v>24094.199058588423</v>
      </c>
      <c r="L30" s="469">
        <v>24475.107791921757</v>
      </c>
      <c r="M30" s="472">
        <v>24900</v>
      </c>
      <c r="N30" s="473">
        <v>26000</v>
      </c>
      <c r="O30" s="470"/>
    </row>
    <row r="31" spans="1:15" x14ac:dyDescent="0.2">
      <c r="A31" s="457" t="s">
        <v>448</v>
      </c>
      <c r="B31" s="458" t="s">
        <v>430</v>
      </c>
      <c r="C31" s="469">
        <v>18660</v>
      </c>
      <c r="D31" s="469">
        <v>28177</v>
      </c>
      <c r="E31" s="469">
        <v>18476</v>
      </c>
      <c r="F31" s="469">
        <v>29546</v>
      </c>
      <c r="G31" s="469">
        <v>22551</v>
      </c>
      <c r="H31" s="469">
        <v>22156</v>
      </c>
      <c r="I31" s="469">
        <v>23970</v>
      </c>
      <c r="J31" s="469">
        <v>25046.674406776849</v>
      </c>
      <c r="K31" s="469">
        <v>24028.999225261538</v>
      </c>
      <c r="L31" s="469">
        <v>24617.947796354874</v>
      </c>
      <c r="M31" s="469">
        <v>39617</v>
      </c>
      <c r="N31" s="469">
        <v>27606</v>
      </c>
      <c r="O31" s="470"/>
    </row>
    <row r="32" spans="1:15" x14ac:dyDescent="0.2">
      <c r="A32" s="457" t="s">
        <v>449</v>
      </c>
      <c r="B32" s="458" t="s">
        <v>430</v>
      </c>
      <c r="C32" s="469">
        <v>3225</v>
      </c>
      <c r="D32" s="469">
        <v>5253</v>
      </c>
      <c r="E32" s="469">
        <v>1823</v>
      </c>
      <c r="F32" s="469">
        <v>6413</v>
      </c>
      <c r="G32" s="469">
        <v>3360</v>
      </c>
      <c r="H32" s="469">
        <v>4786</v>
      </c>
      <c r="I32" s="469">
        <v>3512</v>
      </c>
      <c r="J32" s="469">
        <v>3837.0908289761223</v>
      </c>
      <c r="K32" s="469">
        <v>4088.0180116244433</v>
      </c>
      <c r="L32" s="469">
        <v>4178.8789260574667</v>
      </c>
      <c r="M32" s="469">
        <v>2390</v>
      </c>
      <c r="N32" s="469">
        <v>2754</v>
      </c>
      <c r="O32" s="470"/>
    </row>
    <row r="33" spans="1:15" x14ac:dyDescent="0.2">
      <c r="A33" s="457" t="s">
        <v>450</v>
      </c>
      <c r="B33" s="458" t="s">
        <v>430</v>
      </c>
      <c r="C33" s="471">
        <v>87</v>
      </c>
      <c r="D33" s="471">
        <v>91</v>
      </c>
      <c r="E33" s="471">
        <v>120</v>
      </c>
      <c r="F33" s="471">
        <v>113</v>
      </c>
      <c r="G33" s="471">
        <v>86</v>
      </c>
      <c r="H33" s="471">
        <v>69</v>
      </c>
      <c r="I33" s="471">
        <v>86</v>
      </c>
      <c r="J33" s="471">
        <v>104.06356540428973</v>
      </c>
      <c r="K33" s="471">
        <v>139.81743653905301</v>
      </c>
      <c r="L33" s="471">
        <v>141</v>
      </c>
      <c r="M33" s="471">
        <v>80</v>
      </c>
      <c r="N33" s="471">
        <v>102</v>
      </c>
      <c r="O33" s="470"/>
    </row>
    <row r="34" spans="1:15" x14ac:dyDescent="0.2">
      <c r="A34" s="474" t="s">
        <v>451</v>
      </c>
      <c r="B34" s="475" t="s">
        <v>430</v>
      </c>
      <c r="C34" s="476">
        <v>2960</v>
      </c>
      <c r="D34" s="476">
        <v>2750</v>
      </c>
      <c r="E34" s="476">
        <v>2723</v>
      </c>
      <c r="F34" s="476">
        <v>3545</v>
      </c>
      <c r="G34" s="476">
        <v>4180</v>
      </c>
      <c r="H34" s="476">
        <v>5119</v>
      </c>
      <c r="I34" s="476">
        <v>2751</v>
      </c>
      <c r="J34" s="476">
        <v>2818</v>
      </c>
      <c r="K34" s="476">
        <v>2877.6512165439094</v>
      </c>
      <c r="L34" s="476">
        <v>2901.7419685439095</v>
      </c>
      <c r="M34" s="476">
        <v>2947</v>
      </c>
      <c r="N34" s="476">
        <v>3787</v>
      </c>
      <c r="O34" s="470"/>
    </row>
    <row r="35" spans="1:15" x14ac:dyDescent="0.2">
      <c r="A35" s="404" t="s">
        <v>399</v>
      </c>
      <c r="B35" s="404"/>
      <c r="C35" s="404"/>
      <c r="K35" s="442" t="s">
        <v>400</v>
      </c>
      <c r="L35" s="444" t="s">
        <v>401</v>
      </c>
    </row>
    <row r="36" spans="1:15" x14ac:dyDescent="0.2">
      <c r="A36" s="404" t="s">
        <v>335</v>
      </c>
      <c r="B36" s="404"/>
      <c r="C36" s="404"/>
      <c r="L36" s="444" t="s">
        <v>408</v>
      </c>
    </row>
    <row r="37" spans="1:15" x14ac:dyDescent="0.2">
      <c r="A37" s="404" t="s">
        <v>452</v>
      </c>
      <c r="B37" s="404" t="s">
        <v>453</v>
      </c>
      <c r="C37" s="404"/>
      <c r="D37" s="403" t="s">
        <v>454</v>
      </c>
      <c r="L37" s="444" t="s">
        <v>412</v>
      </c>
    </row>
    <row r="38" spans="1:15" x14ac:dyDescent="0.2">
      <c r="B38" s="404" t="s">
        <v>455</v>
      </c>
      <c r="C38" s="404"/>
      <c r="D38" s="403" t="s">
        <v>456</v>
      </c>
      <c r="L38" s="444" t="s">
        <v>457</v>
      </c>
    </row>
    <row r="39" spans="1:15" x14ac:dyDescent="0.2">
      <c r="A39" s="404"/>
      <c r="B39" s="404" t="s">
        <v>458</v>
      </c>
      <c r="C39" s="404"/>
      <c r="D39" s="403" t="s">
        <v>459</v>
      </c>
      <c r="K39" s="444"/>
      <c r="L39" s="403" t="s">
        <v>460</v>
      </c>
    </row>
    <row r="40" spans="1:15" x14ac:dyDescent="0.2">
      <c r="A40" s="403" t="s">
        <v>461</v>
      </c>
      <c r="B40" s="404"/>
      <c r="C40" s="404"/>
      <c r="L40" s="477"/>
      <c r="M40" s="477"/>
      <c r="N40" s="477"/>
    </row>
    <row r="41" spans="1:15" x14ac:dyDescent="0.2">
      <c r="A41" s="445" t="s">
        <v>462</v>
      </c>
      <c r="B41" s="478" t="s">
        <v>463</v>
      </c>
      <c r="C41" s="478"/>
      <c r="L41" s="477"/>
      <c r="M41" s="477"/>
      <c r="N41" s="477"/>
    </row>
    <row r="42" spans="1:15" x14ac:dyDescent="0.2">
      <c r="A42" s="445" t="s">
        <v>464</v>
      </c>
      <c r="B42" s="478" t="s">
        <v>465</v>
      </c>
      <c r="C42" s="478"/>
      <c r="L42" s="477"/>
      <c r="M42" s="477"/>
      <c r="N42" s="477"/>
    </row>
    <row r="43" spans="1:15" x14ac:dyDescent="0.2">
      <c r="A43" s="445" t="s">
        <v>466</v>
      </c>
      <c r="B43" s="478" t="s">
        <v>467</v>
      </c>
      <c r="C43" s="478"/>
      <c r="L43" s="477"/>
      <c r="M43" s="477"/>
      <c r="N43" s="477"/>
    </row>
    <row r="44" spans="1:15" x14ac:dyDescent="0.2">
      <c r="A44" s="445" t="s">
        <v>468</v>
      </c>
      <c r="B44" s="478" t="s">
        <v>469</v>
      </c>
      <c r="C44" s="478"/>
      <c r="L44" s="477"/>
      <c r="M44" s="477"/>
      <c r="N44" s="477"/>
    </row>
    <row r="45" spans="1:15" x14ac:dyDescent="0.2">
      <c r="A45" s="445" t="s">
        <v>470</v>
      </c>
      <c r="B45" s="478" t="s">
        <v>463</v>
      </c>
      <c r="C45" s="478"/>
      <c r="L45" s="477"/>
      <c r="M45" s="477"/>
      <c r="N45" s="477"/>
    </row>
    <row r="46" spans="1:15" x14ac:dyDescent="0.2">
      <c r="A46" s="445" t="s">
        <v>471</v>
      </c>
      <c r="B46" s="478" t="s">
        <v>472</v>
      </c>
      <c r="C46" s="478"/>
      <c r="L46" s="477"/>
      <c r="M46" s="477"/>
      <c r="N46" s="477"/>
    </row>
    <row r="47" spans="1:15" x14ac:dyDescent="0.2">
      <c r="A47" s="404" t="s">
        <v>473</v>
      </c>
      <c r="B47" s="404"/>
      <c r="C47" s="404"/>
      <c r="L47" s="477"/>
      <c r="M47" s="477"/>
      <c r="N47" s="477"/>
    </row>
    <row r="48" spans="1:15" x14ac:dyDescent="0.2">
      <c r="A48" s="445"/>
      <c r="B48" s="404"/>
      <c r="C48" s="404"/>
      <c r="D48" s="477"/>
      <c r="E48" s="477"/>
      <c r="F48" s="477"/>
      <c r="G48" s="477"/>
      <c r="H48" s="477"/>
      <c r="I48" s="477"/>
      <c r="J48" s="477"/>
      <c r="K48" s="477"/>
      <c r="L48" s="477"/>
      <c r="M48" s="477"/>
      <c r="N48" s="477"/>
    </row>
    <row r="49" spans="1:14" x14ac:dyDescent="0.2">
      <c r="D49" s="477"/>
      <c r="E49" s="477"/>
      <c r="F49" s="477"/>
      <c r="G49" s="477"/>
      <c r="H49" s="477"/>
      <c r="I49" s="477"/>
      <c r="J49" s="477"/>
      <c r="K49" s="477"/>
      <c r="L49" s="477"/>
      <c r="M49" s="477"/>
      <c r="N49" s="477"/>
    </row>
    <row r="50" spans="1:14" x14ac:dyDescent="0.2">
      <c r="D50" s="477"/>
      <c r="E50" s="477"/>
      <c r="F50" s="477"/>
      <c r="G50" s="477"/>
      <c r="H50" s="477"/>
      <c r="I50" s="477"/>
      <c r="J50" s="477"/>
      <c r="K50" s="477"/>
      <c r="L50" s="477"/>
      <c r="M50" s="477"/>
      <c r="N50" s="477"/>
    </row>
    <row r="51" spans="1:14" x14ac:dyDescent="0.2">
      <c r="B51" s="404"/>
      <c r="C51" s="404"/>
      <c r="D51" s="477"/>
      <c r="E51" s="477"/>
      <c r="F51" s="477"/>
      <c r="G51" s="477"/>
      <c r="H51" s="477"/>
      <c r="I51" s="477"/>
      <c r="J51" s="477"/>
      <c r="K51" s="477"/>
      <c r="L51" s="477"/>
      <c r="M51" s="477"/>
      <c r="N51" s="477"/>
    </row>
    <row r="52" spans="1:14" x14ac:dyDescent="0.2">
      <c r="A52" s="404" t="s">
        <v>474</v>
      </c>
      <c r="D52" s="477"/>
      <c r="E52" s="477"/>
      <c r="F52" s="477"/>
      <c r="G52" s="477"/>
      <c r="H52" s="477"/>
      <c r="I52" s="477"/>
      <c r="J52" s="477"/>
      <c r="K52" s="477"/>
      <c r="L52" s="477"/>
      <c r="M52" s="477"/>
      <c r="N52" s="477"/>
    </row>
    <row r="53" spans="1:14" x14ac:dyDescent="0.2">
      <c r="A53" s="404"/>
      <c r="D53" s="477"/>
      <c r="E53" s="477"/>
      <c r="F53" s="477"/>
      <c r="G53" s="477"/>
      <c r="H53" s="477"/>
      <c r="I53" s="477"/>
      <c r="J53" s="477"/>
      <c r="K53" s="477"/>
      <c r="L53" s="477"/>
      <c r="M53" s="477"/>
      <c r="N53" s="477"/>
    </row>
    <row r="54" spans="1:14" x14ac:dyDescent="0.2">
      <c r="D54" s="477"/>
      <c r="E54" s="477"/>
      <c r="F54" s="477"/>
      <c r="G54" s="477"/>
      <c r="H54" s="477"/>
      <c r="I54" s="477"/>
      <c r="J54" s="477"/>
      <c r="K54" s="477"/>
      <c r="L54" s="477"/>
      <c r="M54" s="477"/>
      <c r="N54" s="477"/>
    </row>
    <row r="55" spans="1:14" x14ac:dyDescent="0.2">
      <c r="D55" s="477"/>
      <c r="E55" s="477"/>
      <c r="F55" s="477"/>
      <c r="G55" s="477"/>
      <c r="H55" s="477"/>
      <c r="I55" s="477"/>
      <c r="J55" s="477"/>
      <c r="K55" s="477"/>
      <c r="L55" s="477"/>
      <c r="M55" s="477"/>
      <c r="N55" s="477"/>
    </row>
    <row r="56" spans="1:14" x14ac:dyDescent="0.2">
      <c r="D56" s="477"/>
      <c r="E56" s="477"/>
      <c r="F56" s="477"/>
      <c r="G56" s="477"/>
      <c r="H56" s="477"/>
      <c r="I56" s="477"/>
      <c r="J56" s="477"/>
      <c r="K56" s="477"/>
      <c r="L56" s="477"/>
      <c r="M56" s="477"/>
      <c r="N56" s="477"/>
    </row>
    <row r="57" spans="1:14" x14ac:dyDescent="0.2">
      <c r="D57" s="477"/>
      <c r="E57" s="477"/>
      <c r="F57" s="477"/>
      <c r="G57" s="477"/>
      <c r="H57" s="477"/>
      <c r="I57" s="477"/>
      <c r="J57" s="477"/>
      <c r="K57" s="477"/>
      <c r="L57" s="477"/>
      <c r="M57" s="477"/>
      <c r="N57" s="477"/>
    </row>
    <row r="58" spans="1:14" x14ac:dyDescent="0.2">
      <c r="D58" s="477"/>
      <c r="E58" s="477"/>
      <c r="F58" s="477"/>
      <c r="G58" s="477"/>
      <c r="H58" s="477"/>
      <c r="I58" s="477"/>
      <c r="J58" s="477"/>
      <c r="K58" s="477"/>
      <c r="L58" s="477"/>
      <c r="M58" s="477"/>
      <c r="N58" s="477"/>
    </row>
    <row r="59" spans="1:14" x14ac:dyDescent="0.2">
      <c r="D59" s="477"/>
      <c r="E59" s="477"/>
      <c r="F59" s="477"/>
      <c r="G59" s="477"/>
      <c r="H59" s="477"/>
      <c r="I59" s="477"/>
      <c r="J59" s="477"/>
      <c r="K59" s="477"/>
      <c r="L59" s="477"/>
      <c r="M59" s="477"/>
      <c r="N59" s="477"/>
    </row>
    <row r="60" spans="1:14" x14ac:dyDescent="0.2">
      <c r="D60" s="477"/>
      <c r="E60" s="477"/>
      <c r="F60" s="477"/>
      <c r="G60" s="477"/>
      <c r="H60" s="477"/>
      <c r="I60" s="477"/>
      <c r="J60" s="477"/>
      <c r="K60" s="477"/>
      <c r="L60" s="477"/>
      <c r="M60" s="477"/>
      <c r="N60" s="477"/>
    </row>
    <row r="61" spans="1:14" x14ac:dyDescent="0.2">
      <c r="D61" s="477"/>
      <c r="E61" s="477"/>
      <c r="F61" s="477"/>
      <c r="G61" s="477"/>
      <c r="H61" s="477"/>
      <c r="I61" s="477"/>
      <c r="J61" s="477"/>
      <c r="K61" s="477"/>
      <c r="L61" s="477"/>
      <c r="M61" s="477"/>
      <c r="N61" s="477"/>
    </row>
    <row r="62" spans="1:14" x14ac:dyDescent="0.2">
      <c r="D62" s="477"/>
      <c r="E62" s="477"/>
      <c r="F62" s="477"/>
      <c r="G62" s="477"/>
      <c r="H62" s="477"/>
      <c r="I62" s="477"/>
      <c r="J62" s="477"/>
      <c r="K62" s="477"/>
      <c r="L62" s="477"/>
      <c r="M62" s="477"/>
      <c r="N62" s="477"/>
    </row>
    <row r="63" spans="1:14" x14ac:dyDescent="0.2">
      <c r="D63" s="477"/>
      <c r="E63" s="477"/>
      <c r="F63" s="477"/>
      <c r="G63" s="477"/>
      <c r="H63" s="477"/>
      <c r="I63" s="477"/>
      <c r="J63" s="477"/>
      <c r="K63" s="477"/>
      <c r="L63" s="477"/>
      <c r="M63" s="477"/>
      <c r="N63" s="477"/>
    </row>
    <row r="64" spans="1:14" x14ac:dyDescent="0.2">
      <c r="D64" s="477"/>
      <c r="E64" s="477"/>
      <c r="F64" s="477"/>
      <c r="G64" s="477"/>
      <c r="H64" s="477"/>
      <c r="I64" s="477"/>
      <c r="J64" s="477"/>
      <c r="K64" s="477"/>
      <c r="L64" s="477"/>
      <c r="M64" s="477"/>
      <c r="N64" s="477"/>
    </row>
    <row r="65" spans="4:14" x14ac:dyDescent="0.2">
      <c r="D65" s="477"/>
      <c r="E65" s="477"/>
      <c r="F65" s="477"/>
      <c r="G65" s="477"/>
      <c r="H65" s="477"/>
      <c r="I65" s="477"/>
      <c r="J65" s="477"/>
      <c r="K65" s="477"/>
      <c r="L65" s="477"/>
      <c r="M65" s="477"/>
      <c r="N65" s="477"/>
    </row>
    <row r="66" spans="4:14" x14ac:dyDescent="0.2">
      <c r="D66" s="477"/>
      <c r="E66" s="477"/>
      <c r="F66" s="477"/>
      <c r="G66" s="477"/>
      <c r="H66" s="477"/>
      <c r="I66" s="477"/>
      <c r="J66" s="477"/>
      <c r="K66" s="477"/>
      <c r="L66" s="477"/>
      <c r="M66" s="477"/>
      <c r="N66" s="477"/>
    </row>
    <row r="67" spans="4:14" x14ac:dyDescent="0.2">
      <c r="D67" s="477"/>
      <c r="E67" s="477"/>
      <c r="F67" s="477"/>
      <c r="G67" s="477"/>
      <c r="H67" s="477"/>
      <c r="I67" s="477"/>
      <c r="J67" s="477"/>
      <c r="K67" s="477"/>
      <c r="L67" s="477"/>
      <c r="M67" s="477"/>
      <c r="N67" s="477"/>
    </row>
    <row r="68" spans="4:14" x14ac:dyDescent="0.2">
      <c r="D68" s="477"/>
      <c r="E68" s="477"/>
      <c r="F68" s="477"/>
      <c r="G68" s="477"/>
      <c r="H68" s="477"/>
      <c r="I68" s="477"/>
      <c r="J68" s="477"/>
      <c r="K68" s="477"/>
      <c r="L68" s="477"/>
      <c r="M68" s="477"/>
      <c r="N68" s="477"/>
    </row>
    <row r="69" spans="4:14" x14ac:dyDescent="0.2">
      <c r="D69" s="477"/>
      <c r="E69" s="477"/>
      <c r="F69" s="477"/>
      <c r="G69" s="477"/>
      <c r="H69" s="477"/>
      <c r="I69" s="477"/>
      <c r="J69" s="477"/>
      <c r="K69" s="477"/>
      <c r="L69" s="477"/>
      <c r="M69" s="477"/>
      <c r="N69" s="477"/>
    </row>
    <row r="70" spans="4:14" x14ac:dyDescent="0.2">
      <c r="D70" s="477"/>
      <c r="E70" s="477"/>
      <c r="F70" s="477"/>
      <c r="G70" s="477"/>
      <c r="H70" s="477"/>
      <c r="I70" s="477"/>
      <c r="J70" s="477"/>
      <c r="K70" s="477"/>
      <c r="L70" s="477"/>
      <c r="M70" s="477"/>
      <c r="N70" s="477"/>
    </row>
    <row r="71" spans="4:14" x14ac:dyDescent="0.2">
      <c r="D71" s="477"/>
      <c r="E71" s="477"/>
      <c r="F71" s="477"/>
      <c r="G71" s="477"/>
      <c r="H71" s="477"/>
      <c r="I71" s="477"/>
      <c r="J71" s="477"/>
      <c r="K71" s="477"/>
      <c r="L71" s="477"/>
      <c r="M71" s="477"/>
      <c r="N71" s="477"/>
    </row>
    <row r="72" spans="4:14" x14ac:dyDescent="0.2">
      <c r="D72" s="477"/>
      <c r="E72" s="477"/>
      <c r="F72" s="477"/>
      <c r="G72" s="477"/>
      <c r="H72" s="477"/>
      <c r="I72" s="477"/>
      <c r="J72" s="477"/>
      <c r="K72" s="477"/>
      <c r="L72" s="477"/>
      <c r="M72" s="477"/>
      <c r="N72" s="477"/>
    </row>
    <row r="73" spans="4:14" x14ac:dyDescent="0.2">
      <c r="D73" s="477"/>
      <c r="E73" s="477"/>
      <c r="F73" s="477"/>
      <c r="G73" s="477"/>
      <c r="H73" s="477"/>
      <c r="I73" s="477"/>
      <c r="J73" s="477"/>
      <c r="K73" s="477"/>
      <c r="L73" s="477"/>
      <c r="M73" s="477"/>
      <c r="N73" s="477"/>
    </row>
    <row r="74" spans="4:14" x14ac:dyDescent="0.2">
      <c r="D74" s="477"/>
      <c r="E74" s="477"/>
      <c r="F74" s="477"/>
      <c r="G74" s="477"/>
      <c r="H74" s="477"/>
      <c r="I74" s="477"/>
      <c r="J74" s="477"/>
      <c r="K74" s="477"/>
      <c r="L74" s="477"/>
      <c r="M74" s="477"/>
      <c r="N74" s="477"/>
    </row>
    <row r="75" spans="4:14" x14ac:dyDescent="0.2">
      <c r="D75" s="477"/>
      <c r="E75" s="477"/>
      <c r="F75" s="477"/>
      <c r="G75" s="477"/>
      <c r="H75" s="477"/>
      <c r="I75" s="477"/>
      <c r="J75" s="477"/>
      <c r="K75" s="477"/>
      <c r="L75" s="477"/>
      <c r="M75" s="477"/>
      <c r="N75" s="477"/>
    </row>
    <row r="76" spans="4:14" x14ac:dyDescent="0.2">
      <c r="D76" s="477"/>
      <c r="E76" s="477"/>
      <c r="F76" s="477"/>
      <c r="G76" s="477"/>
      <c r="H76" s="477"/>
      <c r="I76" s="477"/>
      <c r="J76" s="477"/>
      <c r="K76" s="477"/>
      <c r="L76" s="477"/>
      <c r="M76" s="477"/>
      <c r="N76" s="477"/>
    </row>
    <row r="77" spans="4:14" x14ac:dyDescent="0.2">
      <c r="D77" s="477"/>
      <c r="E77" s="477"/>
      <c r="F77" s="477"/>
      <c r="G77" s="477"/>
      <c r="H77" s="477"/>
      <c r="I77" s="477"/>
      <c r="J77" s="477"/>
      <c r="K77" s="477"/>
      <c r="L77" s="477"/>
      <c r="M77" s="477"/>
      <c r="N77" s="477"/>
    </row>
    <row r="78" spans="4:14" x14ac:dyDescent="0.2">
      <c r="D78" s="477"/>
      <c r="E78" s="477"/>
      <c r="F78" s="477"/>
      <c r="G78" s="477"/>
      <c r="H78" s="477"/>
      <c r="I78" s="477"/>
      <c r="J78" s="477"/>
      <c r="K78" s="477"/>
      <c r="L78" s="477"/>
      <c r="M78" s="477"/>
      <c r="N78" s="477"/>
    </row>
    <row r="79" spans="4:14" x14ac:dyDescent="0.2">
      <c r="D79" s="477"/>
      <c r="E79" s="477"/>
      <c r="F79" s="477"/>
      <c r="G79" s="477"/>
      <c r="H79" s="477"/>
      <c r="I79" s="477"/>
      <c r="J79" s="477"/>
      <c r="K79" s="477"/>
      <c r="L79" s="477"/>
      <c r="M79" s="477"/>
      <c r="N79" s="477"/>
    </row>
    <row r="80" spans="4:14" x14ac:dyDescent="0.2">
      <c r="D80" s="477"/>
      <c r="E80" s="477"/>
      <c r="F80" s="477"/>
      <c r="G80" s="477"/>
      <c r="H80" s="477"/>
      <c r="I80" s="477"/>
      <c r="J80" s="477"/>
      <c r="K80" s="477"/>
      <c r="L80" s="477"/>
      <c r="M80" s="477"/>
      <c r="N80" s="477"/>
    </row>
    <row r="81" spans="4:14" x14ac:dyDescent="0.2">
      <c r="D81" s="477"/>
      <c r="E81" s="477"/>
      <c r="F81" s="477"/>
      <c r="G81" s="477"/>
      <c r="H81" s="477"/>
      <c r="I81" s="477"/>
      <c r="J81" s="477"/>
      <c r="K81" s="477"/>
      <c r="L81" s="477"/>
      <c r="M81" s="477"/>
      <c r="N81" s="477"/>
    </row>
    <row r="82" spans="4:14" x14ac:dyDescent="0.2">
      <c r="D82" s="477"/>
      <c r="E82" s="477"/>
      <c r="F82" s="477"/>
      <c r="G82" s="477"/>
      <c r="H82" s="477"/>
      <c r="I82" s="477"/>
      <c r="J82" s="477"/>
      <c r="K82" s="477"/>
      <c r="L82" s="477"/>
      <c r="M82" s="477"/>
      <c r="N82" s="477"/>
    </row>
    <row r="83" spans="4:14" x14ac:dyDescent="0.2">
      <c r="D83" s="477"/>
      <c r="E83" s="477"/>
      <c r="F83" s="477"/>
      <c r="G83" s="477"/>
      <c r="H83" s="477"/>
      <c r="I83" s="477"/>
      <c r="J83" s="477"/>
      <c r="K83" s="477"/>
      <c r="L83" s="477"/>
      <c r="M83" s="477"/>
      <c r="N83" s="477"/>
    </row>
    <row r="84" spans="4:14" x14ac:dyDescent="0.2">
      <c r="D84" s="477"/>
      <c r="E84" s="477"/>
      <c r="F84" s="477"/>
      <c r="G84" s="477"/>
      <c r="H84" s="477"/>
      <c r="I84" s="477"/>
      <c r="J84" s="477"/>
      <c r="K84" s="477"/>
      <c r="L84" s="477"/>
      <c r="M84" s="477"/>
      <c r="N84" s="477"/>
    </row>
    <row r="85" spans="4:14" x14ac:dyDescent="0.2">
      <c r="D85" s="477"/>
      <c r="E85" s="477"/>
      <c r="F85" s="477"/>
      <c r="G85" s="477"/>
      <c r="H85" s="477"/>
      <c r="I85" s="477"/>
      <c r="J85" s="477"/>
      <c r="K85" s="477"/>
      <c r="L85" s="477"/>
      <c r="M85" s="477"/>
      <c r="N85" s="477"/>
    </row>
    <row r="86" spans="4:14" x14ac:dyDescent="0.2">
      <c r="D86" s="477"/>
      <c r="E86" s="477"/>
      <c r="F86" s="477"/>
      <c r="G86" s="477"/>
      <c r="H86" s="477"/>
      <c r="I86" s="477"/>
      <c r="J86" s="477"/>
      <c r="K86" s="477"/>
      <c r="L86" s="477"/>
      <c r="M86" s="477"/>
      <c r="N86" s="477"/>
    </row>
    <row r="87" spans="4:14" x14ac:dyDescent="0.2">
      <c r="D87" s="477"/>
      <c r="E87" s="477"/>
      <c r="F87" s="477"/>
      <c r="G87" s="477"/>
      <c r="H87" s="477"/>
      <c r="I87" s="477"/>
      <c r="J87" s="477"/>
      <c r="K87" s="477"/>
      <c r="L87" s="477"/>
      <c r="M87" s="477"/>
      <c r="N87" s="477"/>
    </row>
    <row r="88" spans="4:14" x14ac:dyDescent="0.2">
      <c r="D88" s="477"/>
      <c r="E88" s="477"/>
      <c r="F88" s="477"/>
      <c r="G88" s="477"/>
      <c r="H88" s="477"/>
      <c r="I88" s="477"/>
      <c r="J88" s="477"/>
      <c r="K88" s="477"/>
      <c r="L88" s="477"/>
      <c r="M88" s="477"/>
      <c r="N88" s="477"/>
    </row>
    <row r="89" spans="4:14" x14ac:dyDescent="0.2">
      <c r="D89" s="477"/>
      <c r="E89" s="477"/>
      <c r="F89" s="477"/>
      <c r="G89" s="477"/>
      <c r="H89" s="477"/>
      <c r="I89" s="477"/>
      <c r="J89" s="477"/>
      <c r="K89" s="477"/>
      <c r="L89" s="477"/>
      <c r="M89" s="477"/>
      <c r="N89" s="477"/>
    </row>
    <row r="90" spans="4:14" x14ac:dyDescent="0.2">
      <c r="D90" s="477"/>
      <c r="E90" s="477"/>
      <c r="F90" s="477"/>
      <c r="G90" s="477"/>
      <c r="H90" s="477"/>
      <c r="I90" s="477"/>
      <c r="J90" s="477"/>
      <c r="K90" s="477"/>
      <c r="L90" s="477"/>
      <c r="M90" s="477"/>
      <c r="N90" s="477"/>
    </row>
    <row r="91" spans="4:14" x14ac:dyDescent="0.2">
      <c r="D91" s="477"/>
      <c r="E91" s="477"/>
      <c r="F91" s="477"/>
      <c r="G91" s="477"/>
      <c r="H91" s="477"/>
      <c r="I91" s="477"/>
      <c r="J91" s="477"/>
      <c r="K91" s="477"/>
      <c r="L91" s="477"/>
      <c r="M91" s="477"/>
      <c r="N91" s="477"/>
    </row>
    <row r="92" spans="4:14" x14ac:dyDescent="0.2">
      <c r="D92" s="477"/>
      <c r="E92" s="477"/>
      <c r="F92" s="477"/>
      <c r="G92" s="477"/>
      <c r="H92" s="477"/>
      <c r="I92" s="477"/>
      <c r="J92" s="477"/>
      <c r="K92" s="477"/>
      <c r="L92" s="477"/>
      <c r="M92" s="477"/>
      <c r="N92" s="477"/>
    </row>
    <row r="93" spans="4:14" x14ac:dyDescent="0.2">
      <c r="D93" s="477"/>
      <c r="E93" s="477"/>
      <c r="F93" s="477"/>
      <c r="G93" s="477"/>
      <c r="H93" s="477"/>
      <c r="I93" s="477"/>
      <c r="J93" s="477"/>
      <c r="K93" s="477"/>
      <c r="L93" s="477"/>
      <c r="M93" s="477"/>
      <c r="N93" s="477"/>
    </row>
    <row r="94" spans="4:14" x14ac:dyDescent="0.2">
      <c r="D94" s="477"/>
      <c r="E94" s="477"/>
      <c r="F94" s="477"/>
      <c r="G94" s="477"/>
      <c r="H94" s="477"/>
      <c r="I94" s="477"/>
      <c r="J94" s="477"/>
      <c r="K94" s="477"/>
      <c r="L94" s="477"/>
      <c r="M94" s="477"/>
      <c r="N94" s="477"/>
    </row>
    <row r="95" spans="4:14" x14ac:dyDescent="0.2">
      <c r="D95" s="477"/>
      <c r="E95" s="477"/>
      <c r="F95" s="477"/>
      <c r="G95" s="477"/>
      <c r="H95" s="477"/>
      <c r="I95" s="477"/>
      <c r="J95" s="477"/>
      <c r="K95" s="477"/>
      <c r="L95" s="477"/>
      <c r="M95" s="477"/>
      <c r="N95" s="477"/>
    </row>
    <row r="96" spans="4:14" x14ac:dyDescent="0.2">
      <c r="D96" s="477"/>
      <c r="E96" s="477"/>
      <c r="F96" s="477"/>
      <c r="G96" s="477"/>
      <c r="H96" s="477"/>
      <c r="I96" s="477"/>
      <c r="J96" s="477"/>
      <c r="K96" s="477"/>
      <c r="L96" s="477"/>
      <c r="M96" s="477"/>
      <c r="N96" s="477"/>
    </row>
    <row r="97" spans="4:14" x14ac:dyDescent="0.2">
      <c r="D97" s="477"/>
      <c r="E97" s="477"/>
      <c r="F97" s="477"/>
      <c r="G97" s="477"/>
      <c r="H97" s="477"/>
      <c r="I97" s="477"/>
      <c r="J97" s="477"/>
      <c r="K97" s="477"/>
      <c r="L97" s="477"/>
      <c r="M97" s="477"/>
      <c r="N97" s="477"/>
    </row>
    <row r="98" spans="4:14" x14ac:dyDescent="0.2">
      <c r="D98" s="477"/>
      <c r="E98" s="477"/>
      <c r="F98" s="477"/>
      <c r="G98" s="477"/>
      <c r="H98" s="477"/>
      <c r="I98" s="477"/>
      <c r="J98" s="477"/>
      <c r="K98" s="477"/>
      <c r="L98" s="477"/>
      <c r="M98" s="477"/>
      <c r="N98" s="477"/>
    </row>
    <row r="99" spans="4:14" x14ac:dyDescent="0.2">
      <c r="D99" s="477"/>
      <c r="E99" s="477"/>
      <c r="F99" s="477"/>
      <c r="G99" s="477"/>
      <c r="H99" s="477"/>
      <c r="I99" s="477"/>
      <c r="J99" s="477"/>
      <c r="K99" s="477"/>
      <c r="L99" s="477"/>
      <c r="M99" s="477"/>
      <c r="N99" s="477"/>
    </row>
    <row r="100" spans="4:14" x14ac:dyDescent="0.2">
      <c r="D100" s="477"/>
      <c r="E100" s="477"/>
      <c r="F100" s="477"/>
      <c r="G100" s="477"/>
      <c r="H100" s="477"/>
      <c r="I100" s="477"/>
      <c r="J100" s="477"/>
      <c r="K100" s="477"/>
      <c r="L100" s="477"/>
      <c r="M100" s="477"/>
      <c r="N100" s="477"/>
    </row>
    <row r="101" spans="4:14" x14ac:dyDescent="0.2">
      <c r="D101" s="477"/>
      <c r="E101" s="477"/>
      <c r="F101" s="477"/>
      <c r="G101" s="477"/>
      <c r="H101" s="477"/>
      <c r="I101" s="477"/>
      <c r="J101" s="477"/>
      <c r="K101" s="477"/>
      <c r="L101" s="477"/>
      <c r="M101" s="477"/>
      <c r="N101" s="477"/>
    </row>
    <row r="102" spans="4:14" x14ac:dyDescent="0.2">
      <c r="D102" s="477"/>
      <c r="E102" s="477"/>
      <c r="F102" s="477"/>
      <c r="G102" s="477"/>
      <c r="H102" s="477"/>
      <c r="I102" s="477"/>
      <c r="J102" s="477"/>
      <c r="K102" s="477"/>
      <c r="L102" s="477"/>
      <c r="M102" s="477"/>
      <c r="N102" s="477"/>
    </row>
    <row r="103" spans="4:14" x14ac:dyDescent="0.2">
      <c r="D103" s="477"/>
      <c r="E103" s="477"/>
      <c r="F103" s="477"/>
      <c r="G103" s="477"/>
      <c r="H103" s="477"/>
      <c r="I103" s="477"/>
      <c r="J103" s="477"/>
      <c r="K103" s="477"/>
      <c r="L103" s="477"/>
      <c r="M103" s="477"/>
      <c r="N103" s="477"/>
    </row>
    <row r="104" spans="4:14" x14ac:dyDescent="0.2">
      <c r="D104" s="477"/>
      <c r="E104" s="477"/>
      <c r="F104" s="477"/>
      <c r="G104" s="477"/>
      <c r="H104" s="477"/>
      <c r="I104" s="477"/>
      <c r="J104" s="477"/>
      <c r="K104" s="477"/>
      <c r="L104" s="477"/>
      <c r="M104" s="477"/>
      <c r="N104" s="477"/>
    </row>
    <row r="105" spans="4:14" x14ac:dyDescent="0.2">
      <c r="D105" s="477"/>
      <c r="E105" s="477"/>
      <c r="F105" s="477"/>
      <c r="G105" s="477"/>
      <c r="H105" s="477"/>
      <c r="I105" s="477"/>
      <c r="J105" s="477"/>
      <c r="K105" s="477"/>
      <c r="L105" s="477"/>
      <c r="M105" s="477"/>
      <c r="N105" s="477"/>
    </row>
    <row r="106" spans="4:14" x14ac:dyDescent="0.2">
      <c r="D106" s="477"/>
      <c r="E106" s="477"/>
      <c r="F106" s="477"/>
      <c r="G106" s="477"/>
      <c r="H106" s="477"/>
      <c r="I106" s="477"/>
      <c r="J106" s="477"/>
      <c r="K106" s="477"/>
      <c r="L106" s="477"/>
      <c r="M106" s="477"/>
      <c r="N106" s="477"/>
    </row>
    <row r="107" spans="4:14" x14ac:dyDescent="0.2">
      <c r="D107" s="477"/>
      <c r="E107" s="477"/>
      <c r="F107" s="477"/>
      <c r="G107" s="477"/>
      <c r="H107" s="477"/>
      <c r="I107" s="477"/>
      <c r="J107" s="477"/>
      <c r="K107" s="477"/>
      <c r="L107" s="477"/>
      <c r="M107" s="477"/>
      <c r="N107" s="477"/>
    </row>
    <row r="108" spans="4:14" x14ac:dyDescent="0.2">
      <c r="D108" s="477"/>
      <c r="E108" s="477"/>
      <c r="F108" s="477"/>
      <c r="G108" s="477"/>
      <c r="H108" s="477"/>
      <c r="I108" s="477"/>
      <c r="J108" s="477"/>
      <c r="K108" s="477"/>
      <c r="L108" s="477"/>
      <c r="M108" s="477"/>
      <c r="N108" s="477"/>
    </row>
    <row r="109" spans="4:14" x14ac:dyDescent="0.2">
      <c r="D109" s="477"/>
      <c r="E109" s="477"/>
      <c r="F109" s="477"/>
      <c r="G109" s="477"/>
      <c r="H109" s="477"/>
      <c r="I109" s="477"/>
      <c r="J109" s="477"/>
      <c r="K109" s="477"/>
      <c r="L109" s="477"/>
      <c r="M109" s="477"/>
      <c r="N109" s="477"/>
    </row>
    <row r="110" spans="4:14" x14ac:dyDescent="0.2">
      <c r="D110" s="477"/>
      <c r="E110" s="477"/>
      <c r="F110" s="477"/>
      <c r="G110" s="477"/>
      <c r="H110" s="477"/>
      <c r="I110" s="477"/>
      <c r="J110" s="477"/>
      <c r="K110" s="477"/>
      <c r="L110" s="477"/>
      <c r="M110" s="477"/>
      <c r="N110" s="477"/>
    </row>
    <row r="111" spans="4:14" x14ac:dyDescent="0.2">
      <c r="D111" s="477"/>
      <c r="E111" s="477"/>
      <c r="F111" s="477"/>
      <c r="G111" s="477"/>
      <c r="H111" s="477"/>
      <c r="I111" s="477"/>
      <c r="J111" s="477"/>
      <c r="K111" s="477"/>
      <c r="L111" s="477"/>
      <c r="M111" s="477"/>
      <c r="N111" s="477"/>
    </row>
    <row r="112" spans="4:14" x14ac:dyDescent="0.2">
      <c r="D112" s="477"/>
      <c r="E112" s="477"/>
      <c r="F112" s="477"/>
      <c r="G112" s="477"/>
      <c r="H112" s="477"/>
      <c r="I112" s="477"/>
      <c r="J112" s="477"/>
      <c r="K112" s="477"/>
      <c r="L112" s="477"/>
      <c r="M112" s="477"/>
      <c r="N112" s="477"/>
    </row>
    <row r="113" spans="4:14" x14ac:dyDescent="0.2">
      <c r="D113" s="477"/>
      <c r="E113" s="477"/>
      <c r="F113" s="477"/>
      <c r="G113" s="477"/>
      <c r="H113" s="477"/>
      <c r="I113" s="477"/>
      <c r="J113" s="477"/>
      <c r="K113" s="477"/>
      <c r="L113" s="477"/>
      <c r="M113" s="477"/>
      <c r="N113" s="477"/>
    </row>
    <row r="114" spans="4:14" x14ac:dyDescent="0.2">
      <c r="D114" s="477"/>
      <c r="E114" s="477"/>
      <c r="F114" s="477"/>
      <c r="G114" s="477"/>
      <c r="H114" s="477"/>
      <c r="I114" s="477"/>
      <c r="J114" s="477"/>
      <c r="K114" s="477"/>
      <c r="L114" s="477"/>
      <c r="M114" s="477"/>
      <c r="N114" s="477"/>
    </row>
    <row r="115" spans="4:14" x14ac:dyDescent="0.2">
      <c r="D115" s="477"/>
      <c r="E115" s="477"/>
      <c r="F115" s="477"/>
      <c r="G115" s="477"/>
      <c r="H115" s="477"/>
      <c r="I115" s="477"/>
      <c r="J115" s="477"/>
      <c r="K115" s="477"/>
      <c r="L115" s="477"/>
      <c r="M115" s="477"/>
      <c r="N115" s="477"/>
    </row>
    <row r="116" spans="4:14" x14ac:dyDescent="0.2">
      <c r="D116" s="477"/>
      <c r="E116" s="477"/>
      <c r="F116" s="477"/>
      <c r="G116" s="477"/>
      <c r="H116" s="477"/>
      <c r="I116" s="477"/>
      <c r="J116" s="477"/>
      <c r="K116" s="477"/>
      <c r="L116" s="477"/>
      <c r="M116" s="477"/>
      <c r="N116" s="477"/>
    </row>
    <row r="117" spans="4:14" x14ac:dyDescent="0.2">
      <c r="D117" s="477"/>
      <c r="E117" s="477"/>
      <c r="F117" s="477"/>
      <c r="G117" s="477"/>
      <c r="H117" s="477"/>
      <c r="I117" s="477"/>
      <c r="J117" s="477"/>
      <c r="K117" s="477"/>
      <c r="L117" s="477"/>
      <c r="M117" s="477"/>
      <c r="N117" s="477"/>
    </row>
    <row r="118" spans="4:14" x14ac:dyDescent="0.2">
      <c r="D118" s="477"/>
      <c r="E118" s="477"/>
      <c r="F118" s="477"/>
      <c r="G118" s="477"/>
      <c r="H118" s="477"/>
      <c r="I118" s="477"/>
      <c r="J118" s="477"/>
      <c r="K118" s="477"/>
      <c r="L118" s="477"/>
      <c r="M118" s="477"/>
      <c r="N118" s="477"/>
    </row>
    <row r="119" spans="4:14" x14ac:dyDescent="0.2">
      <c r="D119" s="477"/>
      <c r="E119" s="477"/>
      <c r="F119" s="477"/>
      <c r="G119" s="477"/>
      <c r="H119" s="477"/>
      <c r="I119" s="477"/>
      <c r="J119" s="477"/>
      <c r="K119" s="477"/>
      <c r="L119" s="477"/>
      <c r="M119" s="477"/>
      <c r="N119" s="477"/>
    </row>
    <row r="120" spans="4:14" x14ac:dyDescent="0.2">
      <c r="D120" s="477"/>
      <c r="E120" s="477"/>
      <c r="F120" s="477"/>
      <c r="G120" s="477"/>
      <c r="H120" s="477"/>
      <c r="I120" s="477"/>
      <c r="J120" s="477"/>
      <c r="K120" s="477"/>
      <c r="L120" s="477"/>
      <c r="M120" s="477"/>
      <c r="N120" s="477"/>
    </row>
    <row r="121" spans="4:14" x14ac:dyDescent="0.2">
      <c r="D121" s="477"/>
      <c r="E121" s="477"/>
      <c r="F121" s="477"/>
      <c r="G121" s="477"/>
      <c r="H121" s="477"/>
      <c r="I121" s="477"/>
      <c r="J121" s="477"/>
      <c r="K121" s="477"/>
      <c r="L121" s="477"/>
      <c r="M121" s="477"/>
      <c r="N121" s="477"/>
    </row>
    <row r="122" spans="4:14" x14ac:dyDescent="0.2">
      <c r="D122" s="477"/>
      <c r="E122" s="477"/>
      <c r="F122" s="477"/>
      <c r="G122" s="477"/>
      <c r="H122" s="477"/>
      <c r="I122" s="477"/>
      <c r="J122" s="477"/>
      <c r="K122" s="477"/>
      <c r="L122" s="477"/>
      <c r="M122" s="477"/>
      <c r="N122" s="477"/>
    </row>
    <row r="123" spans="4:14" x14ac:dyDescent="0.2">
      <c r="D123" s="477"/>
      <c r="E123" s="477"/>
      <c r="F123" s="477"/>
      <c r="G123" s="477"/>
      <c r="H123" s="477"/>
      <c r="I123" s="477"/>
      <c r="J123" s="477"/>
      <c r="K123" s="477"/>
      <c r="L123" s="477"/>
      <c r="M123" s="477"/>
      <c r="N123" s="477"/>
    </row>
    <row r="124" spans="4:14" x14ac:dyDescent="0.2">
      <c r="D124" s="477"/>
      <c r="E124" s="477"/>
      <c r="F124" s="477"/>
      <c r="G124" s="477"/>
      <c r="H124" s="477"/>
      <c r="I124" s="477"/>
      <c r="J124" s="477"/>
      <c r="K124" s="477"/>
      <c r="L124" s="477"/>
      <c r="M124" s="477"/>
      <c r="N124" s="477"/>
    </row>
    <row r="125" spans="4:14" x14ac:dyDescent="0.2">
      <c r="D125" s="477"/>
      <c r="E125" s="477"/>
      <c r="F125" s="477"/>
      <c r="G125" s="477"/>
      <c r="H125" s="477"/>
      <c r="I125" s="477"/>
      <c r="J125" s="477"/>
      <c r="K125" s="477"/>
      <c r="L125" s="477"/>
      <c r="M125" s="477"/>
      <c r="N125" s="477"/>
    </row>
    <row r="126" spans="4:14" x14ac:dyDescent="0.2">
      <c r="D126" s="479"/>
      <c r="E126" s="479"/>
      <c r="F126" s="479"/>
      <c r="G126" s="479"/>
      <c r="H126" s="479"/>
      <c r="I126" s="479"/>
      <c r="J126" s="479"/>
      <c r="K126" s="479"/>
      <c r="L126" s="479"/>
    </row>
    <row r="127" spans="4:14" x14ac:dyDescent="0.2">
      <c r="D127" s="479"/>
      <c r="E127" s="479"/>
      <c r="F127" s="479"/>
      <c r="G127" s="479"/>
      <c r="H127" s="479"/>
      <c r="I127" s="479"/>
      <c r="J127" s="479"/>
      <c r="K127" s="479"/>
      <c r="L127" s="479"/>
    </row>
    <row r="128" spans="4:14" x14ac:dyDescent="0.2">
      <c r="D128" s="479"/>
      <c r="E128" s="479"/>
      <c r="F128" s="479"/>
      <c r="G128" s="479"/>
      <c r="H128" s="479"/>
      <c r="I128" s="479"/>
      <c r="J128" s="479"/>
      <c r="K128" s="479"/>
      <c r="L128" s="479"/>
    </row>
    <row r="129" spans="4:12" x14ac:dyDescent="0.2">
      <c r="D129" s="479"/>
      <c r="E129" s="479"/>
      <c r="F129" s="479"/>
      <c r="G129" s="479"/>
      <c r="H129" s="479"/>
      <c r="I129" s="479"/>
      <c r="J129" s="479"/>
      <c r="K129" s="479"/>
      <c r="L129" s="479"/>
    </row>
  </sheetData>
  <sheetProtection selectLockedCells="1" selectUnlockedCells="1"/>
  <mergeCells count="1">
    <mergeCell ref="A3:N3"/>
  </mergeCells>
  <hyperlinks>
    <hyperlink ref="N2" location="Contents!A1" display="Back to Contents ç" xr:uid="{394BADB0-1CAB-4320-8645-F080524076E6}"/>
  </hyperlinks>
  <printOptions horizontalCentered="1"/>
  <pageMargins left="0.47986111111111102" right="0.2" top="0.17" bottom="0.17" header="0.17" footer="0.17"/>
  <pageSetup paperSize="9" scale="68" firstPageNumber="0" orientation="landscape" r:id="rId1"/>
  <headerFooter alignWithMargins="0">
    <oddHeader xml:space="preserve">&amp;L&amp;"Calibri"&amp;10&amp;K000000 [Limited Sharing]&amp;1#_x000D_&amp;"Arialri"&amp;12&amp;K000000&amp;"Calibri"&amp;11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947CC-CF58-443F-BC11-1E30DE069820}">
  <sheetPr codeName="Sheet10">
    <pageSetUpPr fitToPage="1"/>
  </sheetPr>
  <dimension ref="A1:W26"/>
  <sheetViews>
    <sheetView showOutlineSymbols="0" zoomScaleNormal="100" workbookViewId="0">
      <selection activeCell="Q1" sqref="Q1"/>
    </sheetView>
  </sheetViews>
  <sheetFormatPr defaultColWidth="12.42578125" defaultRowHeight="12.75" x14ac:dyDescent="0.2"/>
  <cols>
    <col min="1" max="1" width="22.140625" style="404" customWidth="1"/>
    <col min="2" max="15" width="11.5703125" style="404" customWidth="1"/>
    <col min="16" max="16384" width="12.42578125" style="404"/>
  </cols>
  <sheetData>
    <row r="1" spans="1:23" ht="16.5" customHeight="1" x14ac:dyDescent="0.25">
      <c r="A1" s="400" t="s">
        <v>60</v>
      </c>
      <c r="B1" s="400"/>
      <c r="C1" s="400"/>
      <c r="D1" s="400"/>
      <c r="E1" s="400"/>
      <c r="F1" s="400"/>
      <c r="G1" s="400"/>
      <c r="H1" s="400"/>
      <c r="I1" s="400"/>
      <c r="J1" s="400"/>
      <c r="K1" s="400"/>
      <c r="L1" s="400"/>
      <c r="M1" s="400"/>
      <c r="N1" s="400"/>
      <c r="Q1" s="402" t="s">
        <v>475</v>
      </c>
    </row>
    <row r="2" spans="1:23" ht="16.5" customHeight="1" x14ac:dyDescent="0.25">
      <c r="A2" s="400"/>
      <c r="B2" s="400"/>
      <c r="C2" s="400"/>
      <c r="D2" s="400"/>
      <c r="E2" s="400"/>
      <c r="F2" s="400"/>
      <c r="G2" s="400"/>
      <c r="H2" s="400"/>
      <c r="I2" s="400"/>
      <c r="J2" s="400"/>
      <c r="K2" s="400"/>
      <c r="L2" s="400"/>
      <c r="M2" s="400"/>
      <c r="N2" s="400"/>
      <c r="Q2" s="405" t="s">
        <v>62</v>
      </c>
    </row>
    <row r="3" spans="1:23" ht="18" customHeight="1" x14ac:dyDescent="0.2">
      <c r="A3" s="1613" t="s">
        <v>476</v>
      </c>
      <c r="B3" s="1613"/>
      <c r="C3" s="1613"/>
      <c r="D3" s="1613"/>
      <c r="E3" s="1613"/>
      <c r="F3" s="1613"/>
      <c r="G3" s="1613"/>
      <c r="H3" s="1613"/>
      <c r="I3" s="1613"/>
      <c r="J3" s="1613"/>
      <c r="K3" s="1613"/>
      <c r="L3" s="1613"/>
      <c r="M3" s="1613"/>
      <c r="N3" s="1613"/>
      <c r="O3" s="1613"/>
      <c r="P3" s="1613"/>
      <c r="Q3" s="1613"/>
    </row>
    <row r="4" spans="1:23" ht="15.6" customHeight="1" x14ac:dyDescent="0.2"/>
    <row r="5" spans="1:23" ht="15" customHeight="1" x14ac:dyDescent="0.2">
      <c r="A5" s="1615" t="s">
        <v>477</v>
      </c>
      <c r="B5" s="1618" t="s">
        <v>478</v>
      </c>
      <c r="C5" s="1618"/>
      <c r="D5" s="1618" t="s">
        <v>479</v>
      </c>
      <c r="E5" s="1618"/>
      <c r="F5" s="1618" t="s">
        <v>480</v>
      </c>
      <c r="G5" s="1618"/>
      <c r="H5" s="1619">
        <v>2021</v>
      </c>
      <c r="I5" s="1620"/>
      <c r="J5" s="1619">
        <v>2022</v>
      </c>
      <c r="K5" s="1620"/>
      <c r="L5" s="1623">
        <v>2023</v>
      </c>
      <c r="M5" s="1623"/>
      <c r="N5" s="1623">
        <v>2024</v>
      </c>
      <c r="O5" s="1623"/>
      <c r="P5" s="1623" t="s">
        <v>240</v>
      </c>
      <c r="Q5" s="1623"/>
      <c r="R5" s="483"/>
      <c r="T5" s="483"/>
      <c r="U5" s="483"/>
      <c r="V5" s="483"/>
      <c r="W5" s="483"/>
    </row>
    <row r="6" spans="1:23" x14ac:dyDescent="0.2">
      <c r="A6" s="1616"/>
      <c r="B6" s="1614" t="s">
        <v>481</v>
      </c>
      <c r="C6" s="1614"/>
      <c r="D6" s="1614" t="s">
        <v>481</v>
      </c>
      <c r="E6" s="1614"/>
      <c r="F6" s="1614" t="s">
        <v>481</v>
      </c>
      <c r="G6" s="1614"/>
      <c r="H6" s="1621"/>
      <c r="I6" s="1622"/>
      <c r="J6" s="1621"/>
      <c r="K6" s="1622"/>
      <c r="L6" s="1623"/>
      <c r="M6" s="1623"/>
      <c r="N6" s="1623"/>
      <c r="O6" s="1623"/>
      <c r="P6" s="1623"/>
      <c r="Q6" s="1623"/>
      <c r="R6" s="483"/>
      <c r="T6" s="483"/>
      <c r="U6" s="483"/>
      <c r="V6" s="483"/>
      <c r="W6" s="483"/>
    </row>
    <row r="7" spans="1:23" s="486" customFormat="1" ht="46.5" customHeight="1" x14ac:dyDescent="0.25">
      <c r="A7" s="1617"/>
      <c r="B7" s="482" t="s">
        <v>482</v>
      </c>
      <c r="C7" s="482" t="s">
        <v>483</v>
      </c>
      <c r="D7" s="482" t="s">
        <v>482</v>
      </c>
      <c r="E7" s="482" t="s">
        <v>483</v>
      </c>
      <c r="F7" s="482" t="s">
        <v>482</v>
      </c>
      <c r="G7" s="482" t="s">
        <v>483</v>
      </c>
      <c r="H7" s="482" t="s">
        <v>482</v>
      </c>
      <c r="I7" s="482" t="s">
        <v>483</v>
      </c>
      <c r="J7" s="482" t="s">
        <v>482</v>
      </c>
      <c r="K7" s="482" t="s">
        <v>483</v>
      </c>
      <c r="L7" s="482" t="s">
        <v>482</v>
      </c>
      <c r="M7" s="482" t="s">
        <v>483</v>
      </c>
      <c r="N7" s="482" t="s">
        <v>482</v>
      </c>
      <c r="O7" s="482" t="s">
        <v>483</v>
      </c>
      <c r="P7" s="482" t="s">
        <v>482</v>
      </c>
      <c r="Q7" s="482" t="s">
        <v>483</v>
      </c>
      <c r="R7" s="485"/>
      <c r="T7" s="485"/>
      <c r="U7" s="485"/>
      <c r="V7" s="485"/>
      <c r="W7" s="485"/>
    </row>
    <row r="8" spans="1:23" x14ac:dyDescent="0.2">
      <c r="A8" s="468" t="s">
        <v>484</v>
      </c>
      <c r="B8" s="419">
        <v>1285</v>
      </c>
      <c r="C8" s="487">
        <v>89</v>
      </c>
      <c r="D8" s="488">
        <v>1268.6399999999999</v>
      </c>
      <c r="E8" s="488">
        <v>97.2</v>
      </c>
      <c r="F8" s="489">
        <v>1629.3800015209617</v>
      </c>
      <c r="G8" s="489">
        <v>104.2</v>
      </c>
      <c r="H8" s="489">
        <v>1533.3999976590273</v>
      </c>
      <c r="I8" s="489">
        <v>111</v>
      </c>
      <c r="J8" s="490">
        <v>1565</v>
      </c>
      <c r="K8" s="490">
        <v>104</v>
      </c>
      <c r="L8" s="490">
        <v>1652.8999904096127</v>
      </c>
      <c r="M8" s="490">
        <v>113</v>
      </c>
      <c r="N8" s="490">
        <v>1558.999995015562</v>
      </c>
      <c r="O8" s="491">
        <v>98</v>
      </c>
      <c r="P8" s="490">
        <v>2073.2000087872152</v>
      </c>
      <c r="Q8" s="491">
        <v>110</v>
      </c>
      <c r="R8" s="483"/>
      <c r="T8" s="483"/>
      <c r="U8" s="483"/>
      <c r="V8" s="483"/>
      <c r="W8" s="483"/>
    </row>
    <row r="9" spans="1:23" x14ac:dyDescent="0.2">
      <c r="A9" s="468" t="s">
        <v>485</v>
      </c>
      <c r="B9" s="478">
        <v>1572</v>
      </c>
      <c r="C9" s="492">
        <v>129</v>
      </c>
      <c r="D9" s="488">
        <v>1571.2549999999999</v>
      </c>
      <c r="E9" s="488">
        <v>149</v>
      </c>
      <c r="F9" s="489">
        <v>1703.0599997399745</v>
      </c>
      <c r="G9" s="489">
        <v>148.6</v>
      </c>
      <c r="H9" s="489">
        <v>1785.8000018000587</v>
      </c>
      <c r="I9" s="489">
        <v>167</v>
      </c>
      <c r="J9" s="490">
        <v>1908</v>
      </c>
      <c r="K9" s="490">
        <v>164</v>
      </c>
      <c r="L9" s="490">
        <v>2185.200012125074</v>
      </c>
      <c r="M9" s="490">
        <v>184</v>
      </c>
      <c r="N9" s="490">
        <v>1678.399995818733</v>
      </c>
      <c r="O9" s="493">
        <v>146</v>
      </c>
      <c r="P9" s="490">
        <v>2105.4000096544628</v>
      </c>
      <c r="Q9" s="493">
        <v>166</v>
      </c>
      <c r="R9" s="483"/>
      <c r="T9" s="483"/>
      <c r="U9" s="483"/>
      <c r="V9" s="483"/>
      <c r="W9" s="483"/>
    </row>
    <row r="10" spans="1:23" x14ac:dyDescent="0.2">
      <c r="A10" s="468" t="s">
        <v>486</v>
      </c>
      <c r="B10" s="419">
        <v>2424</v>
      </c>
      <c r="C10" s="487">
        <v>146</v>
      </c>
      <c r="D10" s="488">
        <v>2388.9949999999999</v>
      </c>
      <c r="E10" s="488">
        <v>162</v>
      </c>
      <c r="F10" s="489">
        <v>2396.2100011698903</v>
      </c>
      <c r="G10" s="489">
        <v>170.7</v>
      </c>
      <c r="H10" s="489">
        <v>2856.1000109761953</v>
      </c>
      <c r="I10" s="489">
        <v>196</v>
      </c>
      <c r="J10" s="490">
        <v>2390.1000047847629</v>
      </c>
      <c r="K10" s="490">
        <v>158</v>
      </c>
      <c r="L10" s="490">
        <v>3393.0000096932072</v>
      </c>
      <c r="M10" s="490">
        <v>209</v>
      </c>
      <c r="N10" s="490">
        <v>3442.2999969199291</v>
      </c>
      <c r="O10" s="493">
        <v>197</v>
      </c>
      <c r="P10" s="490">
        <v>2467.5000021189458</v>
      </c>
      <c r="Q10" s="493">
        <v>171</v>
      </c>
      <c r="R10" s="483"/>
      <c r="T10" s="483"/>
      <c r="U10" s="483"/>
      <c r="V10" s="483"/>
      <c r="W10" s="483"/>
    </row>
    <row r="11" spans="1:23" x14ac:dyDescent="0.2">
      <c r="A11" s="468" t="s">
        <v>487</v>
      </c>
      <c r="B11" s="419">
        <v>1050</v>
      </c>
      <c r="C11" s="487">
        <v>87</v>
      </c>
      <c r="D11" s="488">
        <v>1019.54</v>
      </c>
      <c r="E11" s="488">
        <v>100.95</v>
      </c>
      <c r="F11" s="489">
        <v>1078.850001177788</v>
      </c>
      <c r="G11" s="489">
        <v>106.5</v>
      </c>
      <c r="H11" s="489">
        <v>1207.1000073179603</v>
      </c>
      <c r="I11" s="489">
        <v>122</v>
      </c>
      <c r="J11" s="490">
        <v>740</v>
      </c>
      <c r="K11" s="490">
        <v>90</v>
      </c>
      <c r="L11" s="490">
        <v>2041.899997137486</v>
      </c>
      <c r="M11" s="490">
        <v>139</v>
      </c>
      <c r="N11" s="490">
        <v>1162.2000010088082</v>
      </c>
      <c r="O11" s="493">
        <v>116</v>
      </c>
      <c r="P11" s="490">
        <v>1159.1999994292846</v>
      </c>
      <c r="Q11" s="493">
        <v>106</v>
      </c>
    </row>
    <row r="12" spans="1:23" x14ac:dyDescent="0.2">
      <c r="A12" s="468" t="s">
        <v>488</v>
      </c>
      <c r="B12" s="478">
        <v>1840</v>
      </c>
      <c r="C12" s="492">
        <v>148</v>
      </c>
      <c r="D12" s="488">
        <v>1842.2049999999999</v>
      </c>
      <c r="E12" s="488">
        <v>169.65</v>
      </c>
      <c r="F12" s="489">
        <v>1814.3299986694753</v>
      </c>
      <c r="G12" s="489">
        <v>168.2</v>
      </c>
      <c r="H12" s="489">
        <v>2422.8000035434966</v>
      </c>
      <c r="I12" s="489">
        <v>178</v>
      </c>
      <c r="J12" s="490">
        <v>1974</v>
      </c>
      <c r="K12" s="490">
        <v>166</v>
      </c>
      <c r="L12" s="490">
        <v>2264.7999991327515</v>
      </c>
      <c r="M12" s="490">
        <v>193</v>
      </c>
      <c r="N12" s="490">
        <v>2029.1999867036943</v>
      </c>
      <c r="O12" s="493">
        <v>172</v>
      </c>
      <c r="P12" s="490">
        <v>2313.599985584618</v>
      </c>
      <c r="Q12" s="493">
        <v>186</v>
      </c>
    </row>
    <row r="13" spans="1:23" x14ac:dyDescent="0.2">
      <c r="A13" s="468" t="s">
        <v>489</v>
      </c>
      <c r="B13" s="419">
        <v>1905</v>
      </c>
      <c r="C13" s="487">
        <v>163</v>
      </c>
      <c r="D13" s="488">
        <v>1855.3799999999999</v>
      </c>
      <c r="E13" s="488">
        <v>192.8</v>
      </c>
      <c r="F13" s="489">
        <v>1804.7199999651311</v>
      </c>
      <c r="G13" s="489">
        <v>186.6</v>
      </c>
      <c r="H13" s="489">
        <v>1935.800005607307</v>
      </c>
      <c r="I13" s="489">
        <v>203</v>
      </c>
      <c r="J13" s="490">
        <v>1827.6999935433264</v>
      </c>
      <c r="K13" s="490">
        <v>192</v>
      </c>
      <c r="L13" s="490">
        <v>2156.9000072181216</v>
      </c>
      <c r="M13" s="490">
        <v>199</v>
      </c>
      <c r="N13" s="490">
        <v>1797.2000081539156</v>
      </c>
      <c r="O13" s="493">
        <v>173</v>
      </c>
      <c r="P13" s="490">
        <v>2891.3000006899256</v>
      </c>
      <c r="Q13" s="493">
        <v>205</v>
      </c>
    </row>
    <row r="14" spans="1:23" x14ac:dyDescent="0.2">
      <c r="A14" s="468" t="s">
        <v>490</v>
      </c>
      <c r="B14" s="419">
        <v>3749</v>
      </c>
      <c r="C14" s="487">
        <v>205</v>
      </c>
      <c r="D14" s="488">
        <v>3688.3550000000005</v>
      </c>
      <c r="E14" s="488">
        <v>222.75</v>
      </c>
      <c r="F14" s="489">
        <v>3619.3100001014768</v>
      </c>
      <c r="G14" s="489">
        <v>224.5</v>
      </c>
      <c r="H14" s="489">
        <v>4410.4999980926514</v>
      </c>
      <c r="I14" s="489">
        <v>198</v>
      </c>
      <c r="J14" s="490">
        <v>4377.4000077098599</v>
      </c>
      <c r="K14" s="490">
        <v>226</v>
      </c>
      <c r="L14" s="490">
        <v>4781.0999842211604</v>
      </c>
      <c r="M14" s="490">
        <v>244</v>
      </c>
      <c r="N14" s="490">
        <v>4852.0000128597021</v>
      </c>
      <c r="O14" s="493">
        <v>236</v>
      </c>
      <c r="P14" s="490">
        <v>3734.4999886900177</v>
      </c>
      <c r="Q14" s="493">
        <v>241</v>
      </c>
    </row>
    <row r="15" spans="1:23" ht="14.25" customHeight="1" x14ac:dyDescent="0.2">
      <c r="A15" s="494" t="s">
        <v>491</v>
      </c>
      <c r="B15" s="495">
        <v>1580</v>
      </c>
      <c r="C15" s="496">
        <v>86</v>
      </c>
      <c r="D15" s="497">
        <v>1476.2950000000001</v>
      </c>
      <c r="E15" s="498">
        <v>86.85</v>
      </c>
      <c r="F15" s="499">
        <v>1621.9699989485739</v>
      </c>
      <c r="G15" s="499">
        <v>98.8</v>
      </c>
      <c r="H15" s="499">
        <v>1691.4999941438441</v>
      </c>
      <c r="I15" s="499">
        <v>113</v>
      </c>
      <c r="J15" s="500">
        <v>1871</v>
      </c>
      <c r="K15" s="500">
        <v>112</v>
      </c>
      <c r="L15" s="500">
        <v>2261.6999997422099</v>
      </c>
      <c r="M15" s="500">
        <v>113</v>
      </c>
      <c r="N15" s="500">
        <v>1739.9000066965818</v>
      </c>
      <c r="O15" s="501">
        <v>107</v>
      </c>
      <c r="P15" s="500">
        <v>2194.0999898165473</v>
      </c>
      <c r="Q15" s="501">
        <v>97</v>
      </c>
    </row>
    <row r="16" spans="1:23" x14ac:dyDescent="0.2">
      <c r="A16" s="404" t="s">
        <v>492</v>
      </c>
      <c r="F16" s="502"/>
      <c r="G16" s="502"/>
      <c r="H16" s="502"/>
      <c r="I16" s="502"/>
      <c r="L16" s="503"/>
      <c r="O16" s="504" t="s">
        <v>493</v>
      </c>
      <c r="P16" s="505" t="s">
        <v>494</v>
      </c>
    </row>
    <row r="17" spans="1:16" x14ac:dyDescent="0.2">
      <c r="A17" s="404" t="s">
        <v>305</v>
      </c>
      <c r="F17" s="502"/>
      <c r="G17" s="502"/>
      <c r="H17" s="502"/>
      <c r="I17" s="502"/>
    </row>
    <row r="19" spans="1:16" x14ac:dyDescent="0.2">
      <c r="P19" s="506"/>
    </row>
    <row r="20" spans="1:16" x14ac:dyDescent="0.2">
      <c r="P20" s="506"/>
    </row>
    <row r="21" spans="1:16" x14ac:dyDescent="0.2">
      <c r="P21" s="506"/>
    </row>
    <row r="22" spans="1:16" x14ac:dyDescent="0.2">
      <c r="P22" s="506"/>
    </row>
    <row r="23" spans="1:16" x14ac:dyDescent="0.2">
      <c r="P23" s="506"/>
    </row>
    <row r="24" spans="1:16" x14ac:dyDescent="0.2">
      <c r="P24" s="506"/>
    </row>
    <row r="25" spans="1:16" x14ac:dyDescent="0.2">
      <c r="P25" s="506"/>
    </row>
    <row r="26" spans="1:16" x14ac:dyDescent="0.2">
      <c r="P26" s="506"/>
    </row>
  </sheetData>
  <sheetProtection selectLockedCells="1" selectUnlockedCells="1"/>
  <mergeCells count="13">
    <mergeCell ref="B6:C6"/>
    <mergeCell ref="D6:E6"/>
    <mergeCell ref="F6:G6"/>
    <mergeCell ref="A3:Q3"/>
    <mergeCell ref="A5:A7"/>
    <mergeCell ref="B5:C5"/>
    <mergeCell ref="D5:E5"/>
    <mergeCell ref="F5:G5"/>
    <mergeCell ref="H5:I6"/>
    <mergeCell ref="J5:K6"/>
    <mergeCell ref="L5:M6"/>
    <mergeCell ref="N5:O6"/>
    <mergeCell ref="P5:Q6"/>
  </mergeCells>
  <hyperlinks>
    <hyperlink ref="Q2" location="Contents!A1" display="Back to Contents ç" xr:uid="{4744317A-21F6-437F-B977-DF0B8312507E}"/>
  </hyperlinks>
  <printOptions horizontalCentered="1"/>
  <pageMargins left="0.39" right="0.26" top="0.99" bottom="0.31597222222222199" header="0.51180555555555596" footer="0.51180555555555596"/>
  <pageSetup paperSize="9" scale="94" firstPageNumber="0" orientation="landscape" horizontalDpi="4294967294" verticalDpi="4294967294" r:id="rId1"/>
  <headerFooter alignWithMargins="0">
    <oddHeader xml:space="preserve">&amp;L&amp;"Calibri"&amp;10 [Public]&amp;1#_x000D_&amp;"Calibri"&amp;11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33BC7-0180-4BEA-9B29-894C0CA4344B}">
  <sheetPr codeName="Sheet11">
    <pageSetUpPr fitToPage="1"/>
  </sheetPr>
  <dimension ref="A1:L43"/>
  <sheetViews>
    <sheetView showOutlineSymbols="0" zoomScaleNormal="100" workbookViewId="0">
      <selection activeCell="J2" sqref="J2"/>
    </sheetView>
  </sheetViews>
  <sheetFormatPr defaultColWidth="12.42578125" defaultRowHeight="12.75" x14ac:dyDescent="0.2"/>
  <cols>
    <col min="1" max="1" width="16.85546875" style="446" customWidth="1"/>
    <col min="2" max="10" width="11.7109375" style="446" customWidth="1"/>
    <col min="11" max="11" width="18.28515625" style="446" customWidth="1"/>
    <col min="12" max="16384" width="12.42578125" style="446"/>
  </cols>
  <sheetData>
    <row r="1" spans="1:12" ht="15.6" customHeight="1" x14ac:dyDescent="0.25">
      <c r="A1" s="400" t="s">
        <v>60</v>
      </c>
      <c r="B1" s="507"/>
      <c r="C1" s="507"/>
      <c r="D1" s="507"/>
      <c r="E1" s="507"/>
      <c r="F1" s="507"/>
      <c r="G1" s="507"/>
      <c r="H1" s="507"/>
      <c r="I1" s="507"/>
      <c r="J1" s="507" t="s">
        <v>495</v>
      </c>
    </row>
    <row r="2" spans="1:12" ht="15.6" customHeight="1" x14ac:dyDescent="0.25">
      <c r="A2" s="400"/>
      <c r="B2" s="507"/>
      <c r="C2" s="507"/>
      <c r="D2" s="507"/>
      <c r="E2" s="507"/>
      <c r="F2" s="507"/>
      <c r="G2" s="507"/>
      <c r="H2" s="507"/>
      <c r="I2" s="507"/>
      <c r="J2" s="405" t="s">
        <v>62</v>
      </c>
    </row>
    <row r="3" spans="1:12" ht="15.75" x14ac:dyDescent="0.25">
      <c r="A3" s="1625" t="s">
        <v>496</v>
      </c>
      <c r="B3" s="1625"/>
      <c r="C3" s="1625"/>
      <c r="D3" s="1625"/>
      <c r="E3" s="1625"/>
      <c r="F3" s="1625"/>
      <c r="G3" s="1625"/>
      <c r="H3" s="1625"/>
      <c r="I3" s="1625"/>
      <c r="J3" s="1625"/>
    </row>
    <row r="4" spans="1:12" ht="12" customHeight="1" x14ac:dyDescent="0.2">
      <c r="A4" s="508"/>
      <c r="B4" s="508"/>
      <c r="C4" s="508"/>
      <c r="D4" s="508"/>
      <c r="E4" s="508"/>
      <c r="F4" s="508"/>
      <c r="G4" s="508"/>
      <c r="H4" s="508"/>
      <c r="I4" s="508"/>
      <c r="J4" s="508"/>
    </row>
    <row r="5" spans="1:12" ht="14.45" customHeight="1" x14ac:dyDescent="0.2">
      <c r="A5" s="1626" t="s">
        <v>497</v>
      </c>
      <c r="B5" s="1629" t="s">
        <v>498</v>
      </c>
      <c r="C5" s="1630"/>
      <c r="D5" s="1629" t="s">
        <v>499</v>
      </c>
      <c r="E5" s="1630"/>
      <c r="F5" s="1629" t="s">
        <v>500</v>
      </c>
      <c r="G5" s="1631"/>
      <c r="H5" s="1632"/>
      <c r="I5" s="1633" t="s">
        <v>501</v>
      </c>
      <c r="J5" s="1634"/>
    </row>
    <row r="6" spans="1:12" ht="13.9" customHeight="1" x14ac:dyDescent="0.2">
      <c r="A6" s="1627"/>
      <c r="B6" s="1635" t="s">
        <v>502</v>
      </c>
      <c r="C6" s="1636"/>
      <c r="D6" s="1635" t="s">
        <v>502</v>
      </c>
      <c r="E6" s="1636"/>
      <c r="F6" s="1635" t="s">
        <v>503</v>
      </c>
      <c r="G6" s="1637"/>
      <c r="H6" s="1636"/>
      <c r="I6" s="1638" t="s">
        <v>504</v>
      </c>
      <c r="J6" s="1639"/>
    </row>
    <row r="7" spans="1:12" x14ac:dyDescent="0.2">
      <c r="A7" s="1627"/>
      <c r="B7" s="509" t="s">
        <v>505</v>
      </c>
      <c r="C7" s="509" t="s">
        <v>506</v>
      </c>
      <c r="D7" s="509" t="s">
        <v>505</v>
      </c>
      <c r="E7" s="509" t="s">
        <v>506</v>
      </c>
      <c r="F7" s="509" t="s">
        <v>505</v>
      </c>
      <c r="G7" s="509" t="s">
        <v>506</v>
      </c>
      <c r="H7" s="510" t="s">
        <v>432</v>
      </c>
      <c r="I7" s="509" t="s">
        <v>505</v>
      </c>
      <c r="J7" s="511" t="s">
        <v>506</v>
      </c>
    </row>
    <row r="8" spans="1:12" x14ac:dyDescent="0.2">
      <c r="A8" s="1628"/>
      <c r="B8" s="512" t="s">
        <v>507</v>
      </c>
      <c r="C8" s="512">
        <v>2025</v>
      </c>
      <c r="D8" s="512" t="s">
        <v>507</v>
      </c>
      <c r="E8" s="512">
        <v>2025</v>
      </c>
      <c r="F8" s="512" t="s">
        <v>507</v>
      </c>
      <c r="G8" s="512">
        <v>2025</v>
      </c>
      <c r="H8" s="513">
        <v>2025</v>
      </c>
      <c r="I8" s="512" t="s">
        <v>507</v>
      </c>
      <c r="J8" s="514">
        <v>2025</v>
      </c>
    </row>
    <row r="9" spans="1:12" x14ac:dyDescent="0.2">
      <c r="A9" s="515" t="s">
        <v>508</v>
      </c>
      <c r="B9" s="516"/>
      <c r="C9" s="516"/>
      <c r="D9" s="516"/>
      <c r="E9" s="516"/>
      <c r="F9" s="516"/>
      <c r="G9" s="517"/>
      <c r="H9" s="518"/>
      <c r="I9" s="517"/>
      <c r="J9" s="519"/>
    </row>
    <row r="10" spans="1:12" x14ac:dyDescent="0.2">
      <c r="A10" s="520" t="s">
        <v>486</v>
      </c>
      <c r="B10" s="521">
        <v>3309</v>
      </c>
      <c r="C10" s="522">
        <v>2011.6946190102917</v>
      </c>
      <c r="D10" s="521">
        <v>3300</v>
      </c>
      <c r="E10" s="522">
        <v>2011.6946190102917</v>
      </c>
      <c r="F10" s="521">
        <v>8051</v>
      </c>
      <c r="G10" s="523">
        <v>4419.249379013223</v>
      </c>
      <c r="H10" s="524">
        <v>12470.249379013223</v>
      </c>
      <c r="I10" s="525">
        <v>2870</v>
      </c>
      <c r="J10" s="526">
        <v>2584.4464002414006</v>
      </c>
      <c r="K10" s="527"/>
    </row>
    <row r="11" spans="1:12" x14ac:dyDescent="0.2">
      <c r="A11" s="520" t="s">
        <v>509</v>
      </c>
      <c r="B11" s="521">
        <v>9926</v>
      </c>
      <c r="C11" s="522">
        <v>7036.6819624524142</v>
      </c>
      <c r="D11" s="521">
        <v>9909</v>
      </c>
      <c r="E11" s="522">
        <v>7030.6116709044045</v>
      </c>
      <c r="F11" s="521">
        <v>27810</v>
      </c>
      <c r="G11" s="523">
        <v>18699.985383603984</v>
      </c>
      <c r="H11" s="524">
        <v>46509.985383603984</v>
      </c>
      <c r="I11" s="525">
        <v>3302</v>
      </c>
      <c r="J11" s="526">
        <v>3129.1705237092042</v>
      </c>
      <c r="K11" s="527"/>
    </row>
    <row r="12" spans="1:12" x14ac:dyDescent="0.2">
      <c r="A12" s="520" t="s">
        <v>510</v>
      </c>
      <c r="B12" s="521">
        <v>9633</v>
      </c>
      <c r="C12" s="522">
        <v>6617.0224734333688</v>
      </c>
      <c r="D12" s="521">
        <v>9630</v>
      </c>
      <c r="E12" s="522">
        <v>6610.9521818853591</v>
      </c>
      <c r="F12" s="521">
        <v>24229</v>
      </c>
      <c r="G12" s="523">
        <v>15078.099823861185</v>
      </c>
      <c r="H12" s="524">
        <v>39307.099823861186</v>
      </c>
      <c r="I12" s="525">
        <v>2727</v>
      </c>
      <c r="J12" s="526">
        <v>2472.3857029382966</v>
      </c>
      <c r="K12" s="527"/>
    </row>
    <row r="13" spans="1:12" x14ac:dyDescent="0.2">
      <c r="A13" s="520" t="s">
        <v>511</v>
      </c>
      <c r="B13" s="521">
        <v>7466</v>
      </c>
      <c r="C13" s="522">
        <v>5319.5988265721744</v>
      </c>
      <c r="D13" s="521">
        <v>7403</v>
      </c>
      <c r="E13" s="522">
        <v>5319.5988265721744</v>
      </c>
      <c r="F13" s="521">
        <v>17198</v>
      </c>
      <c r="G13" s="523">
        <v>12435.964512396869</v>
      </c>
      <c r="H13" s="524">
        <v>29633.964512396869</v>
      </c>
      <c r="I13" s="525">
        <v>2968</v>
      </c>
      <c r="J13" s="526">
        <v>2987.1755707873722</v>
      </c>
      <c r="K13" s="527"/>
    </row>
    <row r="14" spans="1:12" x14ac:dyDescent="0.2">
      <c r="A14" s="520" t="s">
        <v>512</v>
      </c>
      <c r="B14" s="521">
        <v>10811</v>
      </c>
      <c r="C14" s="522">
        <v>9851.6784963159389</v>
      </c>
      <c r="D14" s="521">
        <v>10809</v>
      </c>
      <c r="E14" s="522">
        <v>9851.6784963159389</v>
      </c>
      <c r="F14" s="521">
        <v>29671</v>
      </c>
      <c r="G14" s="523">
        <v>30868.63873574579</v>
      </c>
      <c r="H14" s="524">
        <v>60539.638735745786</v>
      </c>
      <c r="I14" s="525">
        <v>3479</v>
      </c>
      <c r="J14" s="526">
        <v>3968.762525846204</v>
      </c>
      <c r="K14" s="527"/>
    </row>
    <row r="15" spans="1:12" x14ac:dyDescent="0.2">
      <c r="A15" s="520" t="s">
        <v>513</v>
      </c>
      <c r="B15" s="521">
        <v>6144</v>
      </c>
      <c r="C15" s="522">
        <v>4959.0235086204211</v>
      </c>
      <c r="D15" s="521">
        <v>6137</v>
      </c>
      <c r="E15" s="522">
        <v>4957.8094503108196</v>
      </c>
      <c r="F15" s="521">
        <v>21509</v>
      </c>
      <c r="G15" s="523">
        <v>14676.538485538531</v>
      </c>
      <c r="H15" s="524">
        <v>36185.538485538535</v>
      </c>
      <c r="I15" s="525">
        <v>3742</v>
      </c>
      <c r="J15" s="526">
        <v>3159.998850999918</v>
      </c>
      <c r="K15" s="528"/>
    </row>
    <row r="16" spans="1:12" x14ac:dyDescent="0.2">
      <c r="A16" s="520" t="s">
        <v>490</v>
      </c>
      <c r="B16" s="521">
        <v>12004</v>
      </c>
      <c r="C16" s="522">
        <v>9897.408025977611</v>
      </c>
      <c r="D16" s="521">
        <v>12004</v>
      </c>
      <c r="E16" s="522">
        <v>9808.7817693766756</v>
      </c>
      <c r="F16" s="521">
        <v>45085</v>
      </c>
      <c r="G16" s="523">
        <v>40186.47036730525</v>
      </c>
      <c r="H16" s="524">
        <v>85271.470367305243</v>
      </c>
      <c r="I16" s="525">
        <v>4419</v>
      </c>
      <c r="J16" s="526">
        <v>4819.9869814341118</v>
      </c>
      <c r="K16" s="527"/>
      <c r="L16" s="529"/>
    </row>
    <row r="17" spans="1:11" x14ac:dyDescent="0.2">
      <c r="A17" s="520" t="s">
        <v>514</v>
      </c>
      <c r="B17" s="521">
        <v>11202</v>
      </c>
      <c r="C17" s="522">
        <v>8888.525570698459</v>
      </c>
      <c r="D17" s="521">
        <v>11201</v>
      </c>
      <c r="E17" s="522">
        <v>8888.1208845952588</v>
      </c>
      <c r="F17" s="521">
        <v>30827</v>
      </c>
      <c r="G17" s="523">
        <v>26435.303019929383</v>
      </c>
      <c r="H17" s="524">
        <v>57262.303019929386</v>
      </c>
      <c r="I17" s="525">
        <v>3480</v>
      </c>
      <c r="J17" s="526">
        <v>3761.0376385011159</v>
      </c>
      <c r="K17" s="527"/>
    </row>
    <row r="18" spans="1:11" x14ac:dyDescent="0.2">
      <c r="A18" s="520" t="s">
        <v>489</v>
      </c>
      <c r="B18" s="521">
        <v>4374</v>
      </c>
      <c r="C18" s="522">
        <v>2083.3240592768016</v>
      </c>
      <c r="D18" s="521">
        <v>4357</v>
      </c>
      <c r="E18" s="522">
        <v>2065.5178707359742</v>
      </c>
      <c r="F18" s="521">
        <v>7826</v>
      </c>
      <c r="G18" s="523">
        <v>4586.5361001144856</v>
      </c>
      <c r="H18" s="524">
        <v>12412.536100114485</v>
      </c>
      <c r="I18" s="525">
        <v>3188</v>
      </c>
      <c r="J18" s="526">
        <v>3940.5962429467086</v>
      </c>
      <c r="K18" s="527"/>
    </row>
    <row r="19" spans="1:11" x14ac:dyDescent="0.2">
      <c r="A19" s="520" t="s">
        <v>515</v>
      </c>
      <c r="B19" s="521">
        <v>25297</v>
      </c>
      <c r="C19" s="522">
        <v>12411.318099059872</v>
      </c>
      <c r="D19" s="521">
        <v>25297</v>
      </c>
      <c r="E19" s="522">
        <v>12410.104040750271</v>
      </c>
      <c r="F19" s="521">
        <v>85428</v>
      </c>
      <c r="G19" s="523">
        <v>46833.741309928431</v>
      </c>
      <c r="H19" s="524">
        <v>132261.74130992842</v>
      </c>
      <c r="I19" s="525">
        <v>3973</v>
      </c>
      <c r="J19" s="526">
        <v>4439.811222148307</v>
      </c>
      <c r="K19" s="527"/>
    </row>
    <row r="20" spans="1:11" x14ac:dyDescent="0.2">
      <c r="A20" s="520"/>
      <c r="B20" s="521"/>
      <c r="C20" s="521"/>
      <c r="D20" s="521"/>
      <c r="E20" s="521"/>
      <c r="F20" s="521"/>
      <c r="G20" s="530"/>
      <c r="H20" s="527"/>
      <c r="I20" s="525"/>
      <c r="J20" s="531"/>
      <c r="K20" s="527"/>
    </row>
    <row r="21" spans="1:11" x14ac:dyDescent="0.2">
      <c r="A21" s="520" t="s">
        <v>516</v>
      </c>
      <c r="B21" s="521"/>
      <c r="C21" s="521"/>
      <c r="D21" s="521"/>
      <c r="E21" s="521"/>
      <c r="F21" s="521"/>
      <c r="G21" s="530"/>
      <c r="H21" s="527"/>
      <c r="I21" s="525"/>
      <c r="J21" s="531"/>
      <c r="K21" s="527"/>
    </row>
    <row r="22" spans="1:11" x14ac:dyDescent="0.2">
      <c r="A22" s="520" t="s">
        <v>517</v>
      </c>
      <c r="B22" s="521">
        <v>81911</v>
      </c>
      <c r="C22" s="522">
        <v>69215.48766091837</v>
      </c>
      <c r="D22" s="521">
        <v>81343</v>
      </c>
      <c r="E22" s="522">
        <v>69049.971044709309</v>
      </c>
      <c r="F22" s="521">
        <v>323867</v>
      </c>
      <c r="G22" s="523">
        <v>299492.0960396204</v>
      </c>
      <c r="H22" s="524">
        <v>623359.09603962046</v>
      </c>
      <c r="I22" s="525">
        <v>3982</v>
      </c>
      <c r="J22" s="526">
        <v>4337.3239917175579</v>
      </c>
      <c r="K22" s="527"/>
    </row>
    <row r="23" spans="1:11" x14ac:dyDescent="0.2">
      <c r="A23" s="520" t="s">
        <v>518</v>
      </c>
      <c r="B23" s="521">
        <v>20189</v>
      </c>
      <c r="C23" s="522">
        <v>17987.48791506124</v>
      </c>
      <c r="D23" s="521">
        <v>19823</v>
      </c>
      <c r="E23" s="522">
        <v>17929.213116200353</v>
      </c>
      <c r="F23" s="521">
        <v>66930</v>
      </c>
      <c r="G23" s="523">
        <v>58496.414174753983</v>
      </c>
      <c r="H23" s="524">
        <v>125426.41417475398</v>
      </c>
      <c r="I23" s="525">
        <v>3972</v>
      </c>
      <c r="J23" s="526">
        <v>3838.3899141477073</v>
      </c>
      <c r="K23" s="527"/>
    </row>
    <row r="24" spans="1:11" x14ac:dyDescent="0.2">
      <c r="A24" s="520" t="s">
        <v>519</v>
      </c>
      <c r="B24" s="521">
        <v>17789</v>
      </c>
      <c r="C24" s="522">
        <v>12561.861329450505</v>
      </c>
      <c r="D24" s="521">
        <v>17779</v>
      </c>
      <c r="E24" s="522">
        <v>12536.366104948866</v>
      </c>
      <c r="F24" s="521">
        <v>72064</v>
      </c>
      <c r="G24" s="523">
        <v>48503.314004239495</v>
      </c>
      <c r="H24" s="524">
        <v>120567.3140042395</v>
      </c>
      <c r="I24" s="525">
        <v>4507</v>
      </c>
      <c r="J24" s="526">
        <v>4302.2451430950987</v>
      </c>
      <c r="K24" s="527"/>
    </row>
    <row r="25" spans="1:11" x14ac:dyDescent="0.2">
      <c r="A25" s="520" t="s">
        <v>520</v>
      </c>
      <c r="B25" s="521">
        <v>35838</v>
      </c>
      <c r="C25" s="522">
        <v>19298.670889431254</v>
      </c>
      <c r="D25" s="521">
        <v>35838</v>
      </c>
      <c r="E25" s="522">
        <v>19298.670889431254</v>
      </c>
      <c r="F25" s="521">
        <v>145378</v>
      </c>
      <c r="G25" s="523">
        <v>79414.890174119442</v>
      </c>
      <c r="H25" s="524">
        <v>224792.89017411944</v>
      </c>
      <c r="I25" s="525">
        <v>4139</v>
      </c>
      <c r="J25" s="526">
        <v>4199.0250355980552</v>
      </c>
      <c r="K25" s="527"/>
    </row>
    <row r="26" spans="1:11" x14ac:dyDescent="0.2">
      <c r="A26" s="520" t="s">
        <v>521</v>
      </c>
      <c r="B26" s="521">
        <v>11352</v>
      </c>
      <c r="C26" s="532" t="s">
        <v>398</v>
      </c>
      <c r="D26" s="521">
        <v>9744</v>
      </c>
      <c r="E26" s="532" t="s">
        <v>398</v>
      </c>
      <c r="F26" s="521">
        <v>19426</v>
      </c>
      <c r="G26" s="533" t="s">
        <v>398</v>
      </c>
      <c r="H26" s="524">
        <v>19426</v>
      </c>
      <c r="I26" s="525">
        <v>2246</v>
      </c>
      <c r="J26" s="534" t="s">
        <v>398</v>
      </c>
      <c r="K26" s="527"/>
    </row>
    <row r="27" spans="1:11" x14ac:dyDescent="0.2">
      <c r="A27" s="520" t="s">
        <v>522</v>
      </c>
      <c r="B27" s="521">
        <v>27862</v>
      </c>
      <c r="C27" s="522">
        <v>11316.642189902192</v>
      </c>
      <c r="D27" s="521">
        <v>27806</v>
      </c>
      <c r="E27" s="522">
        <v>11316.642189902192</v>
      </c>
      <c r="F27" s="521">
        <v>62033</v>
      </c>
      <c r="G27" s="523">
        <v>47394.559309972021</v>
      </c>
      <c r="H27" s="524">
        <v>109427.55930997201</v>
      </c>
      <c r="I27" s="525">
        <v>2514</v>
      </c>
      <c r="J27" s="526">
        <v>4719.4509903161206</v>
      </c>
      <c r="K27" s="527"/>
    </row>
    <row r="28" spans="1:11" x14ac:dyDescent="0.2">
      <c r="A28" s="520" t="s">
        <v>523</v>
      </c>
      <c r="B28" s="521">
        <v>21105</v>
      </c>
      <c r="C28" s="522">
        <v>11028.910370526548</v>
      </c>
      <c r="D28" s="521">
        <v>20829</v>
      </c>
      <c r="E28" s="522">
        <v>11024.054137288142</v>
      </c>
      <c r="F28" s="521">
        <v>94978</v>
      </c>
      <c r="G28" s="523">
        <v>48184.295221799759</v>
      </c>
      <c r="H28" s="524">
        <v>143162.29522179975</v>
      </c>
      <c r="I28" s="525">
        <v>4776</v>
      </c>
      <c r="J28" s="526">
        <v>4577.7467546125326</v>
      </c>
      <c r="K28" s="527"/>
    </row>
    <row r="29" spans="1:11" x14ac:dyDescent="0.2">
      <c r="A29" s="520" t="s">
        <v>524</v>
      </c>
      <c r="B29" s="521">
        <v>25637</v>
      </c>
      <c r="C29" s="522">
        <v>7924.1585867713775</v>
      </c>
      <c r="D29" s="521">
        <v>21617</v>
      </c>
      <c r="E29" s="522">
        <v>7924.1585867713775</v>
      </c>
      <c r="F29" s="521">
        <v>59691</v>
      </c>
      <c r="G29" s="523">
        <v>35946.400118161786</v>
      </c>
      <c r="H29" s="524">
        <v>95637.400118161779</v>
      </c>
      <c r="I29" s="525">
        <v>2927</v>
      </c>
      <c r="J29" s="526">
        <v>4807.9544116643683</v>
      </c>
      <c r="K29" s="527"/>
    </row>
    <row r="30" spans="1:11" x14ac:dyDescent="0.2">
      <c r="A30" s="520" t="s">
        <v>525</v>
      </c>
      <c r="B30" s="521">
        <v>23270</v>
      </c>
      <c r="C30" s="522">
        <v>8274.212066039916</v>
      </c>
      <c r="D30" s="521">
        <v>22576</v>
      </c>
      <c r="E30" s="522">
        <v>8262.0714829438966</v>
      </c>
      <c r="F30" s="521">
        <v>77250</v>
      </c>
      <c r="G30" s="523">
        <v>31895.450224308282</v>
      </c>
      <c r="H30" s="524">
        <v>109145.45022430828</v>
      </c>
      <c r="I30" s="525">
        <v>3627</v>
      </c>
      <c r="J30" s="526">
        <v>4091.6444147335428</v>
      </c>
      <c r="K30" s="527"/>
    </row>
    <row r="31" spans="1:11" x14ac:dyDescent="0.2">
      <c r="A31" s="520" t="s">
        <v>484</v>
      </c>
      <c r="B31" s="521">
        <v>127517</v>
      </c>
      <c r="C31" s="522">
        <v>82691.939583602289</v>
      </c>
      <c r="D31" s="521">
        <v>127203</v>
      </c>
      <c r="E31" s="522">
        <v>82612.216421271747</v>
      </c>
      <c r="F31" s="521">
        <v>435988</v>
      </c>
      <c r="G31" s="523">
        <v>332886.21223004337</v>
      </c>
      <c r="H31" s="524">
        <v>768874.21223004337</v>
      </c>
      <c r="I31" s="525">
        <v>4263</v>
      </c>
      <c r="J31" s="526">
        <v>5011.1969455302524</v>
      </c>
      <c r="K31" s="527"/>
    </row>
    <row r="32" spans="1:11" x14ac:dyDescent="0.2">
      <c r="A32" s="520" t="s">
        <v>526</v>
      </c>
      <c r="B32" s="521">
        <v>70176</v>
      </c>
      <c r="C32" s="522">
        <v>67047.988892175839</v>
      </c>
      <c r="D32" s="521">
        <v>69634</v>
      </c>
      <c r="E32" s="522">
        <v>67047.988892175839</v>
      </c>
      <c r="F32" s="521">
        <v>295310</v>
      </c>
      <c r="G32" s="523">
        <v>307904.32192506315</v>
      </c>
      <c r="H32" s="524">
        <v>603214.32192506315</v>
      </c>
      <c r="I32" s="525">
        <v>4794</v>
      </c>
      <c r="J32" s="526">
        <v>5191.3832822361319</v>
      </c>
      <c r="K32" s="527"/>
    </row>
    <row r="33" spans="1:12" x14ac:dyDescent="0.2">
      <c r="A33" s="520" t="s">
        <v>527</v>
      </c>
      <c r="B33" s="521">
        <v>81457</v>
      </c>
      <c r="C33" s="522">
        <v>64990.564743503877</v>
      </c>
      <c r="D33" s="521">
        <v>74943</v>
      </c>
      <c r="E33" s="522">
        <v>64990.564743503877</v>
      </c>
      <c r="F33" s="521">
        <v>281814</v>
      </c>
      <c r="G33" s="523">
        <v>327621.38562073297</v>
      </c>
      <c r="H33" s="524">
        <v>609435.38562073302</v>
      </c>
      <c r="I33" s="525">
        <v>3935</v>
      </c>
      <c r="J33" s="526">
        <v>5274.7313579575957</v>
      </c>
      <c r="K33" s="527"/>
    </row>
    <row r="34" spans="1:12" x14ac:dyDescent="0.2">
      <c r="A34" s="520" t="s">
        <v>528</v>
      </c>
      <c r="B34" s="521">
        <v>71537</v>
      </c>
      <c r="C34" s="522">
        <v>33111.416963874879</v>
      </c>
      <c r="D34" s="521">
        <v>70292</v>
      </c>
      <c r="E34" s="522">
        <v>33111.416963874879</v>
      </c>
      <c r="F34" s="521">
        <v>156727</v>
      </c>
      <c r="G34" s="523">
        <v>138654.14025618491</v>
      </c>
      <c r="H34" s="524">
        <v>295381.14025618491</v>
      </c>
      <c r="I34" s="525">
        <v>2526</v>
      </c>
      <c r="J34" s="526">
        <v>4744.5076682864837</v>
      </c>
      <c r="K34" s="527"/>
    </row>
    <row r="35" spans="1:12" x14ac:dyDescent="0.2">
      <c r="A35" s="520" t="s">
        <v>491</v>
      </c>
      <c r="B35" s="521">
        <v>48319</v>
      </c>
      <c r="C35" s="522">
        <v>31165.28149358309</v>
      </c>
      <c r="D35" s="521">
        <v>48319</v>
      </c>
      <c r="E35" s="522">
        <v>31165.28149358309</v>
      </c>
      <c r="F35" s="521">
        <v>175283</v>
      </c>
      <c r="G35" s="523">
        <v>150013.6590288709</v>
      </c>
      <c r="H35" s="524">
        <v>325296.65902887087</v>
      </c>
      <c r="I35" s="525">
        <v>3905</v>
      </c>
      <c r="J35" s="526">
        <v>5181.3632002908689</v>
      </c>
      <c r="K35" s="527"/>
    </row>
    <row r="36" spans="1:12" x14ac:dyDescent="0.2">
      <c r="A36" s="520" t="s">
        <v>487</v>
      </c>
      <c r="B36" s="521">
        <v>36338</v>
      </c>
      <c r="C36" s="522">
        <v>35731.354795995707</v>
      </c>
      <c r="D36" s="521">
        <v>36174</v>
      </c>
      <c r="E36" s="522">
        <v>35720.832957312494</v>
      </c>
      <c r="F36" s="521">
        <v>180925</v>
      </c>
      <c r="G36" s="523">
        <v>187771.94541436664</v>
      </c>
      <c r="H36" s="524">
        <v>368696.94541436667</v>
      </c>
      <c r="I36" s="525">
        <v>5725</v>
      </c>
      <c r="J36" s="526">
        <v>6016.539782113563</v>
      </c>
      <c r="K36" s="527"/>
    </row>
    <row r="37" spans="1:12" x14ac:dyDescent="0.2">
      <c r="A37" s="520"/>
      <c r="B37" s="521"/>
      <c r="C37" s="521"/>
      <c r="D37" s="521"/>
      <c r="E37" s="521"/>
      <c r="F37" s="521"/>
      <c r="G37" s="530"/>
      <c r="H37" s="527"/>
      <c r="I37" s="525"/>
      <c r="J37" s="531"/>
    </row>
    <row r="38" spans="1:12" x14ac:dyDescent="0.2">
      <c r="A38" s="535" t="s">
        <v>529</v>
      </c>
      <c r="B38" s="536">
        <v>800463</v>
      </c>
      <c r="C38" s="536">
        <v>541422.25312225451</v>
      </c>
      <c r="D38" s="536">
        <v>783967</v>
      </c>
      <c r="E38" s="536">
        <v>540944.31883437454</v>
      </c>
      <c r="F38" s="536">
        <v>2745298</v>
      </c>
      <c r="G38" s="536">
        <v>2308399.6108596744</v>
      </c>
      <c r="H38" s="536">
        <v>5053697.6108596735</v>
      </c>
      <c r="I38" s="537">
        <v>3913.7304994062324</v>
      </c>
      <c r="J38" s="537">
        <v>4759.5704885465975</v>
      </c>
      <c r="K38" s="527"/>
      <c r="L38" s="527"/>
    </row>
    <row r="39" spans="1:12" x14ac:dyDescent="0.2">
      <c r="A39" s="1624" t="s">
        <v>530</v>
      </c>
      <c r="B39" s="1624"/>
      <c r="C39" s="1624"/>
      <c r="D39" s="1624"/>
      <c r="E39" s="1624"/>
      <c r="F39" s="1624"/>
      <c r="G39" s="538" t="s">
        <v>531</v>
      </c>
      <c r="H39" s="539" t="s">
        <v>406</v>
      </c>
    </row>
    <row r="40" spans="1:12" x14ac:dyDescent="0.2">
      <c r="A40" s="508" t="s">
        <v>532</v>
      </c>
      <c r="B40" s="508"/>
      <c r="C40" s="508"/>
      <c r="D40" s="508"/>
      <c r="E40" s="508"/>
      <c r="F40" s="508"/>
      <c r="G40" s="508"/>
      <c r="H40" s="540"/>
      <c r="J40" s="508"/>
    </row>
    <row r="41" spans="1:12" x14ac:dyDescent="0.2">
      <c r="A41" s="446" t="s">
        <v>533</v>
      </c>
      <c r="B41" s="508"/>
      <c r="C41" s="508"/>
      <c r="D41" s="508"/>
      <c r="E41" s="508"/>
      <c r="F41" s="508"/>
      <c r="G41" s="508"/>
      <c r="H41" s="540"/>
      <c r="I41" s="527"/>
      <c r="J41" s="508"/>
    </row>
    <row r="42" spans="1:12" x14ac:dyDescent="0.2">
      <c r="A42" s="508" t="s">
        <v>534</v>
      </c>
      <c r="B42" s="508"/>
      <c r="C42" s="508"/>
      <c r="D42" s="508"/>
      <c r="E42" s="508"/>
      <c r="F42" s="508"/>
      <c r="G42" s="508"/>
      <c r="H42" s="540"/>
      <c r="I42" s="527"/>
      <c r="J42" s="508"/>
    </row>
    <row r="43" spans="1:12" x14ac:dyDescent="0.2">
      <c r="A43" s="446" t="s">
        <v>535</v>
      </c>
      <c r="B43" s="508"/>
      <c r="C43" s="508"/>
      <c r="D43" s="508"/>
      <c r="E43" s="508"/>
      <c r="F43" s="508"/>
      <c r="G43" s="508"/>
      <c r="H43" s="541"/>
      <c r="I43" s="527"/>
      <c r="J43" s="508"/>
    </row>
  </sheetData>
  <sheetProtection selectLockedCells="1" selectUnlockedCells="1"/>
  <mergeCells count="11">
    <mergeCell ref="A39:F39"/>
    <mergeCell ref="A3:J3"/>
    <mergeCell ref="A5:A8"/>
    <mergeCell ref="B5:C5"/>
    <mergeCell ref="D5:E5"/>
    <mergeCell ref="F5:H5"/>
    <mergeCell ref="I5:J5"/>
    <mergeCell ref="B6:C6"/>
    <mergeCell ref="D6:E6"/>
    <mergeCell ref="F6:H6"/>
    <mergeCell ref="I6:J6"/>
  </mergeCells>
  <hyperlinks>
    <hyperlink ref="J2" location="Contents!A1" display="Back to Contents ç" xr:uid="{7702BADD-C713-4D67-9CB4-F05D45940979}"/>
  </hyperlinks>
  <pageMargins left="0.84" right="0.47" top="0.49" bottom="0.22" header="0.34" footer="0.44"/>
  <pageSetup paperSize="9" scale="93" firstPageNumber="0" orientation="landscape" r:id="rId1"/>
  <headerFooter alignWithMargins="0">
    <oddHeader xml:space="preserve">&amp;L&amp;"Calibri"&amp;10&amp;K000000 [Limited Sharing]&amp;1#_x000D_&amp;"Arialri"&amp;12&amp;K000000&amp;"Calibri"&amp;11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C3F8E-45E8-4E0B-92E4-93DB190DE596}">
  <sheetPr codeName="Sheet12">
    <pageSetUpPr fitToPage="1"/>
  </sheetPr>
  <dimension ref="A1:R26"/>
  <sheetViews>
    <sheetView showOutlineSymbols="0" zoomScaleNormal="100" workbookViewId="0">
      <selection activeCell="M1" sqref="M1"/>
    </sheetView>
  </sheetViews>
  <sheetFormatPr defaultColWidth="11.42578125" defaultRowHeight="12.75" x14ac:dyDescent="0.2"/>
  <cols>
    <col min="1" max="1" width="12.85546875" style="403" customWidth="1"/>
    <col min="2" max="2" width="12.140625" style="403" customWidth="1"/>
    <col min="3" max="3" width="11.7109375" style="403" customWidth="1"/>
    <col min="4" max="4" width="11.42578125" style="403"/>
    <col min="5" max="5" width="12.7109375" style="403" bestFit="1" customWidth="1"/>
    <col min="6" max="6" width="11.7109375" style="403" customWidth="1"/>
    <col min="7" max="9" width="11.42578125" style="403"/>
    <col min="10" max="10" width="11.85546875" style="403" customWidth="1"/>
    <col min="11" max="11" width="11.140625" style="403" customWidth="1"/>
    <col min="12" max="12" width="10.85546875" style="403" customWidth="1"/>
    <col min="13" max="13" width="11" style="403" customWidth="1"/>
    <col min="14" max="16384" width="11.42578125" style="403"/>
  </cols>
  <sheetData>
    <row r="1" spans="1:18" s="404" customFormat="1" ht="15.6" customHeight="1" x14ac:dyDescent="0.25">
      <c r="A1" s="400" t="s">
        <v>60</v>
      </c>
      <c r="B1" s="400"/>
      <c r="C1" s="400"/>
      <c r="D1" s="400"/>
      <c r="E1" s="400"/>
      <c r="F1" s="400"/>
      <c r="G1" s="400"/>
      <c r="H1" s="400"/>
      <c r="I1" s="400"/>
      <c r="J1" s="400"/>
      <c r="K1" s="400"/>
      <c r="L1" s="400"/>
      <c r="M1" s="402" t="s">
        <v>536</v>
      </c>
    </row>
    <row r="2" spans="1:18" s="404" customFormat="1" ht="15.6" customHeight="1" x14ac:dyDescent="0.25">
      <c r="A2" s="400"/>
      <c r="B2" s="400"/>
      <c r="C2" s="400"/>
      <c r="D2" s="400"/>
      <c r="E2" s="400"/>
      <c r="F2" s="400"/>
      <c r="G2" s="400"/>
      <c r="H2" s="400"/>
      <c r="I2" s="400"/>
      <c r="J2" s="400"/>
      <c r="K2" s="400"/>
      <c r="L2" s="400"/>
      <c r="M2" s="405" t="s">
        <v>62</v>
      </c>
    </row>
    <row r="3" spans="1:18" s="404" customFormat="1" ht="13.5" customHeight="1" x14ac:dyDescent="0.25">
      <c r="A3" s="1640" t="s">
        <v>20</v>
      </c>
      <c r="B3" s="1640"/>
      <c r="C3" s="1640"/>
      <c r="D3" s="1640"/>
      <c r="E3" s="1640"/>
      <c r="F3" s="1640"/>
      <c r="G3" s="1640"/>
      <c r="H3" s="1640"/>
      <c r="I3" s="1640"/>
      <c r="J3" s="1640"/>
      <c r="K3" s="1640"/>
      <c r="L3" s="1640"/>
      <c r="M3" s="1640"/>
    </row>
    <row r="4" spans="1:18" ht="15.75" customHeight="1" x14ac:dyDescent="0.2"/>
    <row r="5" spans="1:18" ht="15.75" customHeight="1" x14ac:dyDescent="0.2">
      <c r="A5" s="1641" t="s">
        <v>537</v>
      </c>
      <c r="B5" s="1643" t="s">
        <v>505</v>
      </c>
      <c r="C5" s="1644"/>
      <c r="D5" s="1644"/>
      <c r="E5" s="1645"/>
      <c r="F5" s="1643" t="s">
        <v>506</v>
      </c>
      <c r="G5" s="1644"/>
      <c r="H5" s="1644"/>
      <c r="I5" s="1645"/>
      <c r="J5" s="1644" t="s">
        <v>432</v>
      </c>
      <c r="K5" s="1644"/>
      <c r="L5" s="1644"/>
      <c r="M5" s="1645"/>
    </row>
    <row r="6" spans="1:18" ht="38.25" x14ac:dyDescent="0.2">
      <c r="A6" s="1642"/>
      <c r="B6" s="482" t="s">
        <v>538</v>
      </c>
      <c r="C6" s="482" t="s">
        <v>539</v>
      </c>
      <c r="D6" s="482" t="s">
        <v>540</v>
      </c>
      <c r="E6" s="482" t="s">
        <v>541</v>
      </c>
      <c r="F6" s="482" t="s">
        <v>538</v>
      </c>
      <c r="G6" s="482" t="s">
        <v>539</v>
      </c>
      <c r="H6" s="482" t="s">
        <v>540</v>
      </c>
      <c r="I6" s="482" t="s">
        <v>541</v>
      </c>
      <c r="J6" s="482" t="s">
        <v>538</v>
      </c>
      <c r="K6" s="482" t="s">
        <v>539</v>
      </c>
      <c r="L6" s="482" t="s">
        <v>540</v>
      </c>
      <c r="M6" s="482" t="s">
        <v>541</v>
      </c>
    </row>
    <row r="7" spans="1:18" x14ac:dyDescent="0.2">
      <c r="A7" s="543">
        <v>2014</v>
      </c>
      <c r="B7" s="544">
        <v>651.28899999999999</v>
      </c>
      <c r="C7" s="544">
        <v>520.60799999999995</v>
      </c>
      <c r="D7" s="544">
        <v>2235.8510000000001</v>
      </c>
      <c r="E7" s="544">
        <f t="shared" ref="E7:E18" si="0">D7/C7*1000</f>
        <v>4294.691975536296</v>
      </c>
      <c r="F7" s="544">
        <f>312.979</f>
        <v>312.97899999999998</v>
      </c>
      <c r="G7" s="419">
        <f>272.339</f>
        <v>272.339</v>
      </c>
      <c r="H7" s="544">
        <f>1144.929</f>
        <v>1144.9290000000001</v>
      </c>
      <c r="I7" s="544">
        <f t="shared" ref="I7:I18" si="1">H7/G7*1000</f>
        <v>4204.0581774920229</v>
      </c>
      <c r="J7" s="544">
        <f t="shared" ref="J7:L18" si="2">B7+F7</f>
        <v>964.26800000000003</v>
      </c>
      <c r="K7" s="544">
        <f t="shared" si="2"/>
        <v>792.94699999999989</v>
      </c>
      <c r="L7" s="544">
        <f t="shared" si="2"/>
        <v>3380.78</v>
      </c>
      <c r="M7" s="544">
        <f t="shared" ref="M7:M18" si="3">L7/K7*1000</f>
        <v>4263.5636429673123</v>
      </c>
    </row>
    <row r="8" spans="1:18" x14ac:dyDescent="0.2">
      <c r="A8" s="543">
        <v>2015</v>
      </c>
      <c r="B8" s="544">
        <v>772.62599999999998</v>
      </c>
      <c r="C8" s="544">
        <v>659.28300000000002</v>
      </c>
      <c r="D8" s="544">
        <v>2876.9870000000001</v>
      </c>
      <c r="E8" s="544">
        <f t="shared" si="0"/>
        <v>4363.8118986838736</v>
      </c>
      <c r="F8" s="544">
        <v>480.66199999999998</v>
      </c>
      <c r="G8" s="419">
        <v>429.09100000000001</v>
      </c>
      <c r="H8" s="544">
        <v>1942.4079999999999</v>
      </c>
      <c r="I8" s="544">
        <f t="shared" si="1"/>
        <v>4526.7973460175108</v>
      </c>
      <c r="J8" s="544">
        <f t="shared" si="2"/>
        <v>1253.288</v>
      </c>
      <c r="K8" s="544">
        <f t="shared" si="2"/>
        <v>1088.374</v>
      </c>
      <c r="L8" s="544">
        <f t="shared" si="2"/>
        <v>4819.3950000000004</v>
      </c>
      <c r="M8" s="544">
        <f t="shared" si="3"/>
        <v>4428.0688439819396</v>
      </c>
    </row>
    <row r="9" spans="1:18" x14ac:dyDescent="0.2">
      <c r="A9" s="543">
        <v>2016</v>
      </c>
      <c r="B9" s="544">
        <v>756.005</v>
      </c>
      <c r="C9" s="544">
        <v>667.48299999999995</v>
      </c>
      <c r="D9" s="544">
        <v>2902.6930000000002</v>
      </c>
      <c r="E9" s="544">
        <f t="shared" si="0"/>
        <v>4348.7144990958577</v>
      </c>
      <c r="F9" s="544">
        <v>385.31799999999998</v>
      </c>
      <c r="G9" s="419">
        <v>343.50599999999997</v>
      </c>
      <c r="H9" s="544">
        <v>1517.3920000000001</v>
      </c>
      <c r="I9" s="544">
        <f t="shared" si="1"/>
        <v>4417.3667999976724</v>
      </c>
      <c r="J9" s="544">
        <f t="shared" si="2"/>
        <v>1141.3229999999999</v>
      </c>
      <c r="K9" s="544">
        <f t="shared" si="2"/>
        <v>1010.9889999999999</v>
      </c>
      <c r="L9" s="544">
        <f t="shared" si="2"/>
        <v>4420.085</v>
      </c>
      <c r="M9" s="544">
        <f t="shared" si="3"/>
        <v>4372.0406453482683</v>
      </c>
    </row>
    <row r="10" spans="1:18" x14ac:dyDescent="0.2">
      <c r="A10" s="543">
        <v>2017</v>
      </c>
      <c r="B10" s="544">
        <v>542.55600000000004</v>
      </c>
      <c r="C10" s="544">
        <v>342.68900000000002</v>
      </c>
      <c r="D10" s="544">
        <v>1473.8320000000001</v>
      </c>
      <c r="E10" s="544">
        <f t="shared" si="0"/>
        <v>4300.785843724193</v>
      </c>
      <c r="F10" s="544">
        <v>249.12299999999999</v>
      </c>
      <c r="G10" s="419">
        <v>211.893</v>
      </c>
      <c r="H10" s="544">
        <v>909.32100000000003</v>
      </c>
      <c r="I10" s="544">
        <f t="shared" si="1"/>
        <v>4291.4159505033203</v>
      </c>
      <c r="J10" s="544">
        <f t="shared" si="2"/>
        <v>791.67900000000009</v>
      </c>
      <c r="K10" s="544">
        <f t="shared" si="2"/>
        <v>554.58199999999999</v>
      </c>
      <c r="L10" s="544">
        <f t="shared" si="2"/>
        <v>2383.1530000000002</v>
      </c>
      <c r="M10" s="544">
        <f t="shared" si="3"/>
        <v>4297.2058234850756</v>
      </c>
    </row>
    <row r="11" spans="1:18" x14ac:dyDescent="0.2">
      <c r="A11" s="543">
        <v>2018</v>
      </c>
      <c r="B11" s="544">
        <v>667.19100000000003</v>
      </c>
      <c r="C11" s="544">
        <v>557.221</v>
      </c>
      <c r="D11" s="544">
        <v>2396.9259999999999</v>
      </c>
      <c r="E11" s="544">
        <f t="shared" si="0"/>
        <v>4301.5715488109745</v>
      </c>
      <c r="F11" s="544">
        <v>373.76299999999998</v>
      </c>
      <c r="G11" s="544">
        <v>327.334</v>
      </c>
      <c r="H11" s="544">
        <v>1532.905</v>
      </c>
      <c r="I11" s="544">
        <f t="shared" si="1"/>
        <v>4682.9996272920007</v>
      </c>
      <c r="J11" s="544">
        <f t="shared" si="2"/>
        <v>1040.954</v>
      </c>
      <c r="K11" s="544">
        <f t="shared" si="2"/>
        <v>884.55500000000006</v>
      </c>
      <c r="L11" s="544">
        <f t="shared" si="2"/>
        <v>3929.8310000000001</v>
      </c>
      <c r="M11" s="544">
        <f t="shared" si="3"/>
        <v>4442.7209161668861</v>
      </c>
    </row>
    <row r="12" spans="1:18" x14ac:dyDescent="0.2">
      <c r="A12" s="543">
        <v>2019</v>
      </c>
      <c r="B12" s="544">
        <v>748.02700000000004</v>
      </c>
      <c r="C12" s="544">
        <v>647.24300000000005</v>
      </c>
      <c r="D12" s="544">
        <v>3072.5810000000001</v>
      </c>
      <c r="E12" s="544">
        <f t="shared" si="0"/>
        <v>4747.1830518058896</v>
      </c>
      <c r="F12" s="544">
        <v>368.90600000000001</v>
      </c>
      <c r="G12" s="544">
        <v>310.35300000000001</v>
      </c>
      <c r="H12" s="544">
        <v>1519.4749999999999</v>
      </c>
      <c r="I12" s="544">
        <f t="shared" si="1"/>
        <v>4895.9571842385922</v>
      </c>
      <c r="J12" s="544">
        <f t="shared" si="2"/>
        <v>1116.933</v>
      </c>
      <c r="K12" s="544">
        <f t="shared" si="2"/>
        <v>957.596</v>
      </c>
      <c r="L12" s="544">
        <f t="shared" si="2"/>
        <v>4592.0560000000005</v>
      </c>
      <c r="M12" s="544">
        <f t="shared" si="3"/>
        <v>4795.400147870293</v>
      </c>
    </row>
    <row r="13" spans="1:18" x14ac:dyDescent="0.2">
      <c r="A13" s="543">
        <v>2020</v>
      </c>
      <c r="B13" s="544">
        <v>752.24800000000005</v>
      </c>
      <c r="C13" s="544">
        <v>663.04100000000005</v>
      </c>
      <c r="D13" s="544">
        <v>3196.752</v>
      </c>
      <c r="E13" s="544">
        <f t="shared" si="0"/>
        <v>4821.3489060254187</v>
      </c>
      <c r="F13" s="544">
        <v>456.20600000000002</v>
      </c>
      <c r="G13" s="544">
        <v>403.36200000000002</v>
      </c>
      <c r="H13" s="544">
        <v>1924.172</v>
      </c>
      <c r="I13" s="544">
        <f t="shared" si="1"/>
        <v>4770.3353315384193</v>
      </c>
      <c r="J13" s="544">
        <f t="shared" si="2"/>
        <v>1208.4540000000002</v>
      </c>
      <c r="K13" s="544">
        <f t="shared" si="2"/>
        <v>1066.403</v>
      </c>
      <c r="L13" s="544">
        <f t="shared" si="2"/>
        <v>5120.924</v>
      </c>
      <c r="M13" s="544">
        <f t="shared" si="3"/>
        <v>4802.0532575395973</v>
      </c>
    </row>
    <row r="14" spans="1:18" x14ac:dyDescent="0.2">
      <c r="A14" s="543">
        <v>2021</v>
      </c>
      <c r="B14" s="544">
        <v>770.24</v>
      </c>
      <c r="C14" s="544">
        <v>681.52099999999996</v>
      </c>
      <c r="D14" s="544">
        <v>3061.3939999999998</v>
      </c>
      <c r="E14" s="544">
        <f t="shared" si="0"/>
        <v>4492.0024474667689</v>
      </c>
      <c r="F14" s="544">
        <v>501.46699999999998</v>
      </c>
      <c r="G14" s="544">
        <v>445.084</v>
      </c>
      <c r="H14" s="544">
        <v>2088.2020000000002</v>
      </c>
      <c r="I14" s="544">
        <f t="shared" si="1"/>
        <v>4691.7031391827168</v>
      </c>
      <c r="J14" s="544">
        <f t="shared" si="2"/>
        <v>1271.7069999999999</v>
      </c>
      <c r="K14" s="544">
        <f t="shared" si="2"/>
        <v>1126.605</v>
      </c>
      <c r="L14" s="544">
        <f t="shared" si="2"/>
        <v>5149.5959999999995</v>
      </c>
      <c r="M14" s="544">
        <f t="shared" si="3"/>
        <v>4570.8975195387911</v>
      </c>
    </row>
    <row r="15" spans="1:18" x14ac:dyDescent="0.2">
      <c r="A15" s="543">
        <v>2022</v>
      </c>
      <c r="B15" s="544">
        <v>775.846</v>
      </c>
      <c r="C15" s="544">
        <v>685.16399999999999</v>
      </c>
      <c r="D15" s="544">
        <v>1931.23</v>
      </c>
      <c r="E15" s="544">
        <v>2818.6390411638677</v>
      </c>
      <c r="F15" s="544">
        <v>481.66899999999998</v>
      </c>
      <c r="G15" s="544">
        <v>429.08199999999999</v>
      </c>
      <c r="H15" s="544">
        <v>1461.675</v>
      </c>
      <c r="I15" s="544">
        <f t="shared" si="1"/>
        <v>3406.5167031010392</v>
      </c>
      <c r="J15" s="544">
        <f t="shared" si="2"/>
        <v>1257.5149999999999</v>
      </c>
      <c r="K15" s="544">
        <f t="shared" si="2"/>
        <v>1114.2460000000001</v>
      </c>
      <c r="L15" s="544">
        <f t="shared" si="2"/>
        <v>3392.9049999999997</v>
      </c>
      <c r="M15" s="544">
        <f t="shared" si="3"/>
        <v>3045.0232713422347</v>
      </c>
      <c r="O15" s="419"/>
      <c r="P15" s="419"/>
      <c r="Q15" s="419"/>
      <c r="R15" s="419"/>
    </row>
    <row r="16" spans="1:18" x14ac:dyDescent="0.2">
      <c r="A16" s="543">
        <v>2023</v>
      </c>
      <c r="B16" s="544">
        <v>812.601</v>
      </c>
      <c r="C16" s="544">
        <v>722.50099999999998</v>
      </c>
      <c r="D16" s="544">
        <v>2696.04</v>
      </c>
      <c r="E16" s="544">
        <f t="shared" si="0"/>
        <v>3731.5380878365568</v>
      </c>
      <c r="F16" s="544">
        <v>505.07600000000002</v>
      </c>
      <c r="G16" s="544">
        <v>440.30399999999997</v>
      </c>
      <c r="H16" s="544">
        <v>1817.3910000000001</v>
      </c>
      <c r="I16" s="544">
        <f t="shared" si="1"/>
        <v>4127.5823067698684</v>
      </c>
      <c r="J16" s="544">
        <f t="shared" si="2"/>
        <v>1317.6770000000001</v>
      </c>
      <c r="K16" s="544">
        <f t="shared" si="2"/>
        <v>1162.8049999999998</v>
      </c>
      <c r="L16" s="544">
        <f t="shared" si="2"/>
        <v>4513.4310000000005</v>
      </c>
      <c r="M16" s="544">
        <f t="shared" si="3"/>
        <v>3881.5029175141158</v>
      </c>
      <c r="O16" s="545"/>
      <c r="P16" s="545"/>
      <c r="Q16" s="545"/>
      <c r="R16" s="545"/>
    </row>
    <row r="17" spans="1:13" x14ac:dyDescent="0.2">
      <c r="A17" s="546">
        <v>2024</v>
      </c>
      <c r="B17" s="547">
        <v>806.673</v>
      </c>
      <c r="C17" s="547">
        <v>702.11500000000001</v>
      </c>
      <c r="D17" s="547">
        <v>2721.9580000000001</v>
      </c>
      <c r="E17" s="548">
        <f t="shared" si="0"/>
        <v>3876.7979604480747</v>
      </c>
      <c r="F17" s="549">
        <v>481.31599999999997</v>
      </c>
      <c r="G17" s="549">
        <v>429.74400000000003</v>
      </c>
      <c r="H17" s="549">
        <v>1976.4960000000001</v>
      </c>
      <c r="I17" s="547">
        <f t="shared" si="1"/>
        <v>4599.2404780520492</v>
      </c>
      <c r="J17" s="547">
        <f t="shared" si="2"/>
        <v>1287.989</v>
      </c>
      <c r="K17" s="547">
        <f t="shared" si="2"/>
        <v>1131.8589999999999</v>
      </c>
      <c r="L17" s="547">
        <f t="shared" si="2"/>
        <v>4698.4539999999997</v>
      </c>
      <c r="M17" s="547">
        <f t="shared" si="3"/>
        <v>4151.0947918424472</v>
      </c>
    </row>
    <row r="18" spans="1:13" x14ac:dyDescent="0.2">
      <c r="A18" s="550" t="s">
        <v>542</v>
      </c>
      <c r="B18" s="439">
        <v>800.46299999999997</v>
      </c>
      <c r="C18" s="439">
        <v>701.45299999999997</v>
      </c>
      <c r="D18" s="439">
        <v>2745.2979999999998</v>
      </c>
      <c r="E18" s="439">
        <f t="shared" si="0"/>
        <v>3913.7304994062324</v>
      </c>
      <c r="F18" s="440">
        <v>541.42200000000003</v>
      </c>
      <c r="G18" s="440">
        <v>485.00200000000001</v>
      </c>
      <c r="H18" s="440">
        <v>2308.3996108596698</v>
      </c>
      <c r="I18" s="439">
        <f t="shared" si="1"/>
        <v>4759.567199433548</v>
      </c>
      <c r="J18" s="551">
        <f t="shared" si="2"/>
        <v>1341.885</v>
      </c>
      <c r="K18" s="552">
        <f t="shared" si="2"/>
        <v>1186.4549999999999</v>
      </c>
      <c r="L18" s="552">
        <f t="shared" si="2"/>
        <v>5053.69761085967</v>
      </c>
      <c r="M18" s="552">
        <f t="shared" si="3"/>
        <v>4259.4937109790681</v>
      </c>
    </row>
    <row r="19" spans="1:13" x14ac:dyDescent="0.2">
      <c r="A19" s="404" t="s">
        <v>543</v>
      </c>
      <c r="B19" s="404"/>
      <c r="C19" s="404"/>
      <c r="D19" s="419"/>
      <c r="E19" s="419"/>
      <c r="F19" s="404"/>
      <c r="G19" s="404"/>
      <c r="H19" s="404"/>
      <c r="I19" s="419"/>
      <c r="J19" s="553" t="s">
        <v>493</v>
      </c>
      <c r="K19" s="444" t="s">
        <v>406</v>
      </c>
      <c r="L19" s="419"/>
      <c r="M19" s="419"/>
    </row>
    <row r="20" spans="1:13" x14ac:dyDescent="0.2">
      <c r="A20" s="425" t="s">
        <v>544</v>
      </c>
    </row>
    <row r="21" spans="1:13" x14ac:dyDescent="0.2">
      <c r="D21" s="404"/>
      <c r="F21" s="404"/>
      <c r="G21" s="404"/>
      <c r="H21" s="404"/>
      <c r="I21" s="404"/>
      <c r="J21" s="404"/>
      <c r="K21" s="404"/>
      <c r="L21" s="404"/>
      <c r="M21" s="404"/>
    </row>
    <row r="26" spans="1:13" x14ac:dyDescent="0.2">
      <c r="G26" s="403" t="s">
        <v>474</v>
      </c>
    </row>
  </sheetData>
  <sheetProtection selectLockedCells="1" selectUnlockedCells="1"/>
  <mergeCells count="5">
    <mergeCell ref="A3:M3"/>
    <mergeCell ref="A5:A6"/>
    <mergeCell ref="B5:E5"/>
    <mergeCell ref="F5:I5"/>
    <mergeCell ref="J5:M5"/>
  </mergeCells>
  <hyperlinks>
    <hyperlink ref="M2" location="Contents!A1" display="Back to Contents ç" xr:uid="{2487F5CE-CFE9-4736-82B2-37C0901ECC64}"/>
  </hyperlinks>
  <pageMargins left="0.54" right="0.43" top="0.85" bottom="0.98402777777777772" header="0.51180555555555551" footer="0.51180555555555551"/>
  <pageSetup scale="90" firstPageNumber="0" orientation="landscape" horizontalDpi="4294967294" verticalDpi="4294967294" r:id="rId1"/>
  <headerFooter alignWithMargins="0">
    <oddHeader xml:space="preserve">&amp;L&amp;"Calibri"&amp;10 [Public]&amp;1#_x000D_&amp;"Calibri"&amp;11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9F571-B49F-461B-8E69-554844F91389}">
  <sheetPr codeName="Sheet13">
    <pageSetUpPr fitToPage="1"/>
  </sheetPr>
  <dimension ref="A1:AD118"/>
  <sheetViews>
    <sheetView showOutlineSymbols="0" zoomScaleNormal="100" workbookViewId="0">
      <pane xSplit="1" topLeftCell="B1" activePane="topRight" state="frozen"/>
      <selection activeCell="O76" sqref="O76"/>
      <selection pane="topRight" activeCell="V1" sqref="V1"/>
    </sheetView>
  </sheetViews>
  <sheetFormatPr defaultColWidth="12.42578125" defaultRowHeight="12.75" x14ac:dyDescent="0.2"/>
  <cols>
    <col min="1" max="1" width="22" style="403" customWidth="1"/>
    <col min="2" max="2" width="11.42578125" style="403" customWidth="1"/>
    <col min="3" max="20" width="10" style="403" customWidth="1"/>
    <col min="21" max="21" width="10.7109375" style="403" customWidth="1"/>
    <col min="22" max="22" width="10.28515625" style="403" customWidth="1"/>
    <col min="23" max="38" width="8.5703125" style="403" customWidth="1"/>
    <col min="39" max="16384" width="12.42578125" style="403"/>
  </cols>
  <sheetData>
    <row r="1" spans="1:30" ht="15.75" x14ac:dyDescent="0.25">
      <c r="A1" s="400" t="s">
        <v>60</v>
      </c>
      <c r="B1" s="400"/>
      <c r="C1" s="406"/>
      <c r="D1" s="406"/>
      <c r="E1" s="406"/>
      <c r="F1" s="406"/>
      <c r="G1" s="406"/>
      <c r="H1" s="406"/>
      <c r="I1" s="406"/>
      <c r="J1" s="406"/>
      <c r="K1" s="406"/>
      <c r="L1" s="406"/>
      <c r="M1" s="406"/>
      <c r="N1" s="406"/>
      <c r="O1" s="406"/>
      <c r="P1" s="406"/>
      <c r="Q1" s="401"/>
      <c r="R1" s="401"/>
      <c r="S1" s="401"/>
      <c r="T1" s="401"/>
      <c r="V1" s="402" t="s">
        <v>545</v>
      </c>
    </row>
    <row r="2" spans="1:30" ht="15.75" x14ac:dyDescent="0.25">
      <c r="A2" s="406"/>
      <c r="B2" s="406"/>
      <c r="C2" s="406"/>
      <c r="D2" s="406"/>
      <c r="E2" s="406"/>
      <c r="F2" s="406"/>
      <c r="G2" s="406"/>
      <c r="H2" s="406"/>
      <c r="I2" s="406"/>
      <c r="J2" s="406"/>
      <c r="K2" s="406"/>
      <c r="L2" s="406"/>
      <c r="M2" s="406"/>
      <c r="N2" s="406"/>
      <c r="O2" s="406"/>
      <c r="P2" s="406"/>
      <c r="Q2" s="406"/>
      <c r="R2" s="406"/>
      <c r="S2" s="401"/>
      <c r="T2" s="401"/>
      <c r="V2" s="405" t="s">
        <v>62</v>
      </c>
      <c r="W2" s="554"/>
      <c r="X2" s="554"/>
      <c r="Y2" s="554"/>
      <c r="Z2" s="554"/>
      <c r="AA2" s="554"/>
      <c r="AB2" s="554"/>
      <c r="AC2" s="554"/>
      <c r="AD2" s="554"/>
    </row>
    <row r="3" spans="1:30" ht="15" customHeight="1" x14ac:dyDescent="0.2">
      <c r="A3" s="1613" t="s">
        <v>546</v>
      </c>
      <c r="B3" s="1613"/>
      <c r="C3" s="1613"/>
      <c r="D3" s="1613"/>
      <c r="E3" s="1613"/>
      <c r="F3" s="1613"/>
      <c r="G3" s="1613"/>
      <c r="H3" s="1613"/>
      <c r="I3" s="1613"/>
      <c r="J3" s="1613"/>
      <c r="K3" s="1613"/>
      <c r="L3" s="1613"/>
      <c r="M3" s="1613"/>
      <c r="N3" s="1613"/>
      <c r="O3" s="1613"/>
      <c r="P3" s="1613"/>
      <c r="Q3" s="1613"/>
      <c r="R3" s="1613"/>
      <c r="S3" s="1613"/>
      <c r="T3" s="1613"/>
      <c r="U3" s="1613"/>
      <c r="V3" s="1613"/>
    </row>
    <row r="4" spans="1:30" s="449" customFormat="1" ht="15" customHeight="1" x14ac:dyDescent="0.2"/>
    <row r="5" spans="1:30" ht="15" customHeight="1" x14ac:dyDescent="0.2">
      <c r="A5" s="1641" t="s">
        <v>425</v>
      </c>
      <c r="B5" s="542"/>
      <c r="C5" s="555" t="s">
        <v>547</v>
      </c>
      <c r="D5" s="555"/>
      <c r="E5" s="555"/>
      <c r="F5" s="555"/>
      <c r="G5" s="555"/>
      <c r="H5" s="555"/>
      <c r="I5" s="1646" t="s">
        <v>548</v>
      </c>
      <c r="J5" s="1647"/>
      <c r="K5" s="1647"/>
      <c r="L5" s="1647"/>
      <c r="M5" s="1647"/>
      <c r="N5" s="1647"/>
      <c r="O5" s="1647"/>
      <c r="P5" s="1648" t="s">
        <v>549</v>
      </c>
      <c r="Q5" s="1648"/>
      <c r="R5" s="1648"/>
      <c r="S5" s="1648"/>
      <c r="T5" s="1648"/>
      <c r="U5" s="1648"/>
      <c r="V5" s="1648"/>
    </row>
    <row r="6" spans="1:30" ht="15.75" customHeight="1" x14ac:dyDescent="0.2">
      <c r="A6" s="1642"/>
      <c r="B6" s="556">
        <v>2019</v>
      </c>
      <c r="C6" s="557">
        <v>2020</v>
      </c>
      <c r="D6" s="557">
        <v>2021</v>
      </c>
      <c r="E6" s="557">
        <v>2022</v>
      </c>
      <c r="F6" s="557">
        <v>2023</v>
      </c>
      <c r="G6" s="557" t="s">
        <v>350</v>
      </c>
      <c r="H6" s="557" t="s">
        <v>121</v>
      </c>
      <c r="I6" s="557">
        <v>2019</v>
      </c>
      <c r="J6" s="557">
        <v>2020</v>
      </c>
      <c r="K6" s="557">
        <v>2021</v>
      </c>
      <c r="L6" s="557">
        <v>2022</v>
      </c>
      <c r="M6" s="558">
        <v>2023</v>
      </c>
      <c r="N6" s="557" t="s">
        <v>350</v>
      </c>
      <c r="O6" s="557" t="s">
        <v>121</v>
      </c>
      <c r="P6" s="559">
        <v>2019</v>
      </c>
      <c r="Q6" s="559">
        <v>2020</v>
      </c>
      <c r="R6" s="559">
        <v>2021</v>
      </c>
      <c r="S6" s="559">
        <v>2022</v>
      </c>
      <c r="T6" s="559">
        <v>2023</v>
      </c>
      <c r="U6" s="559" t="s">
        <v>350</v>
      </c>
      <c r="V6" s="559" t="s">
        <v>121</v>
      </c>
      <c r="W6" s="560"/>
    </row>
    <row r="7" spans="1:30" x14ac:dyDescent="0.2">
      <c r="A7" s="561" t="s">
        <v>550</v>
      </c>
      <c r="B7" s="562">
        <v>924</v>
      </c>
      <c r="C7" s="563">
        <v>2304.8000000000002</v>
      </c>
      <c r="D7" s="563">
        <v>3929</v>
      </c>
      <c r="E7" s="563">
        <v>1440.0205625252934</v>
      </c>
      <c r="F7" s="563">
        <v>341.08977741804932</v>
      </c>
      <c r="G7" s="563">
        <v>495.39445278197695</v>
      </c>
      <c r="H7" s="563">
        <v>1150.5358139295831</v>
      </c>
      <c r="I7" s="564">
        <v>18.603000000000002</v>
      </c>
      <c r="J7" s="564">
        <v>43.018300000000004</v>
      </c>
      <c r="K7" s="565">
        <v>65.900000000000006</v>
      </c>
      <c r="L7" s="566">
        <v>17.799498500000002</v>
      </c>
      <c r="M7" s="567">
        <v>5.0842844999999999</v>
      </c>
      <c r="N7" s="567">
        <v>8.8282784999999997</v>
      </c>
      <c r="O7" s="567">
        <v>21.343953000000003</v>
      </c>
      <c r="P7" s="568">
        <v>20.133116883116884</v>
      </c>
      <c r="Q7" s="569">
        <v>18.664656369316209</v>
      </c>
      <c r="R7" s="569">
        <v>16.772715703741412</v>
      </c>
      <c r="S7" s="569">
        <v>12.36058634384074</v>
      </c>
      <c r="T7" s="568">
        <v>14.906000814467554</v>
      </c>
      <c r="U7" s="569">
        <v>17.820705198500324</v>
      </c>
      <c r="V7" s="569">
        <v>18.551315605814199</v>
      </c>
      <c r="W7" s="570"/>
      <c r="X7" s="571"/>
    </row>
    <row r="8" spans="1:30" x14ac:dyDescent="0.2">
      <c r="A8" s="572" t="s">
        <v>551</v>
      </c>
      <c r="B8" s="562">
        <v>5302</v>
      </c>
      <c r="C8" s="563">
        <v>8812</v>
      </c>
      <c r="D8" s="563">
        <v>13675</v>
      </c>
      <c r="E8" s="563">
        <v>10683.41797441933</v>
      </c>
      <c r="F8" s="563">
        <v>10739.278753859251</v>
      </c>
      <c r="G8" s="563">
        <v>11075.873316864428</v>
      </c>
      <c r="H8" s="563">
        <v>9710.5521545932825</v>
      </c>
      <c r="I8" s="564">
        <v>4.9080000000000004</v>
      </c>
      <c r="J8" s="564">
        <v>9.5620999999999992</v>
      </c>
      <c r="K8" s="565">
        <v>14.4</v>
      </c>
      <c r="L8" s="566">
        <v>9.9201892218619836</v>
      </c>
      <c r="M8" s="567">
        <v>9.7829655033336707</v>
      </c>
      <c r="N8" s="567">
        <v>10.346477885000001</v>
      </c>
      <c r="O8" s="567">
        <v>9.0136487750000018</v>
      </c>
      <c r="P8" s="568">
        <v>0.9256884194643531</v>
      </c>
      <c r="Q8" s="569">
        <v>1.0851225601452563</v>
      </c>
      <c r="R8" s="569">
        <v>1.0530164533820841</v>
      </c>
      <c r="S8" s="569">
        <v>0.92855949712116082</v>
      </c>
      <c r="T8" s="568">
        <v>0.91095181786002899</v>
      </c>
      <c r="U8" s="569">
        <v>0.93414556026441453</v>
      </c>
      <c r="V8" s="569">
        <v>0.92823236325818692</v>
      </c>
      <c r="W8" s="570"/>
      <c r="X8" s="571"/>
    </row>
    <row r="9" spans="1:30" x14ac:dyDescent="0.2">
      <c r="A9" s="572" t="s">
        <v>552</v>
      </c>
      <c r="B9" s="562">
        <v>10981</v>
      </c>
      <c r="C9" s="563">
        <v>13579.7</v>
      </c>
      <c r="D9" s="563">
        <v>12301</v>
      </c>
      <c r="E9" s="563">
        <v>12094.994546210217</v>
      </c>
      <c r="F9" s="563">
        <v>12138.264172267169</v>
      </c>
      <c r="G9" s="563">
        <v>12374.292839276553</v>
      </c>
      <c r="H9" s="563">
        <v>11240.5971983408</v>
      </c>
      <c r="I9" s="564">
        <v>15.148250000000001</v>
      </c>
      <c r="J9" s="564">
        <v>19.831125</v>
      </c>
      <c r="K9" s="565">
        <v>17.100000000000001</v>
      </c>
      <c r="L9" s="566">
        <v>15.758636988744851</v>
      </c>
      <c r="M9" s="567">
        <v>16.849333203926765</v>
      </c>
      <c r="N9" s="567">
        <v>16.6593531050843</v>
      </c>
      <c r="O9" s="567">
        <v>15.355196764179425</v>
      </c>
      <c r="P9" s="568">
        <v>1.3794964028776979</v>
      </c>
      <c r="Q9" s="569">
        <v>1.4603507441254224</v>
      </c>
      <c r="R9" s="569">
        <v>1.3901308836679944</v>
      </c>
      <c r="S9" s="569">
        <v>1.3029056713119875</v>
      </c>
      <c r="T9" s="568">
        <v>1.3881171940896777</v>
      </c>
      <c r="U9" s="569">
        <v>1.3462872845716707</v>
      </c>
      <c r="V9" s="569">
        <v>1.3660481283366308</v>
      </c>
      <c r="W9" s="570"/>
      <c r="X9" s="571"/>
    </row>
    <row r="10" spans="1:30" x14ac:dyDescent="0.2">
      <c r="A10" s="572" t="s">
        <v>553</v>
      </c>
      <c r="B10" s="562">
        <v>7196</v>
      </c>
      <c r="C10" s="563">
        <v>11518.1</v>
      </c>
      <c r="D10" s="563">
        <v>10431</v>
      </c>
      <c r="E10" s="563">
        <v>14337.480905329296</v>
      </c>
      <c r="F10" s="563">
        <v>12247.54963223344</v>
      </c>
      <c r="G10" s="563">
        <v>11073.53072189144</v>
      </c>
      <c r="H10" s="563">
        <v>10242.822096317279</v>
      </c>
      <c r="I10" s="564">
        <v>8.0670000000000002</v>
      </c>
      <c r="J10" s="564">
        <v>13.2158</v>
      </c>
      <c r="K10" s="565">
        <v>11.9</v>
      </c>
      <c r="L10" s="566">
        <v>14.843774125532807</v>
      </c>
      <c r="M10" s="567">
        <v>12.800835150689196</v>
      </c>
      <c r="N10" s="567">
        <v>11.412687439999999</v>
      </c>
      <c r="O10" s="567">
        <v>10.853073121</v>
      </c>
      <c r="P10" s="568">
        <v>1.1210394663702057</v>
      </c>
      <c r="Q10" s="569">
        <v>1.1473941014577056</v>
      </c>
      <c r="R10" s="569">
        <v>1.140830217620554</v>
      </c>
      <c r="S10" s="569">
        <v>1.0353125645674144</v>
      </c>
      <c r="T10" s="568">
        <v>1.045175201168371</v>
      </c>
      <c r="U10" s="569">
        <v>1.0306276946916375</v>
      </c>
      <c r="V10" s="569">
        <v>1.0595784070976038</v>
      </c>
      <c r="W10" s="570"/>
      <c r="X10" s="571"/>
    </row>
    <row r="11" spans="1:30" x14ac:dyDescent="0.2">
      <c r="A11" s="572" t="s">
        <v>554</v>
      </c>
      <c r="B11" s="562">
        <v>6035</v>
      </c>
      <c r="C11" s="563">
        <v>11653.5</v>
      </c>
      <c r="D11" s="563">
        <v>17228</v>
      </c>
      <c r="E11" s="563">
        <v>16221.555520442755</v>
      </c>
      <c r="F11" s="563">
        <v>13785.226279203605</v>
      </c>
      <c r="G11" s="563">
        <v>13164.353540298012</v>
      </c>
      <c r="H11" s="563">
        <v>14022.16561027924</v>
      </c>
      <c r="I11" s="564">
        <v>6.085</v>
      </c>
      <c r="J11" s="564">
        <v>8.2226999999999997</v>
      </c>
      <c r="K11" s="565">
        <v>12</v>
      </c>
      <c r="L11" s="566">
        <v>10.230166806731743</v>
      </c>
      <c r="M11" s="567">
        <v>11.35222248063031</v>
      </c>
      <c r="N11" s="567">
        <v>10.503066799999999</v>
      </c>
      <c r="O11" s="567">
        <v>10.251349119999999</v>
      </c>
      <c r="P11" s="568">
        <v>1.008285004142502</v>
      </c>
      <c r="Q11" s="569">
        <v>0.70559917621315471</v>
      </c>
      <c r="R11" s="569">
        <v>0.69654051543998141</v>
      </c>
      <c r="S11" s="569">
        <v>0.6306526395597184</v>
      </c>
      <c r="T11" s="568">
        <v>0.82350643005086355</v>
      </c>
      <c r="U11" s="569">
        <v>0.79784144111965505</v>
      </c>
      <c r="V11" s="569">
        <v>0.73108173194624326</v>
      </c>
      <c r="W11" s="570"/>
      <c r="X11" s="571"/>
    </row>
    <row r="12" spans="1:30" x14ac:dyDescent="0.2">
      <c r="A12" s="572" t="s">
        <v>555</v>
      </c>
      <c r="B12" s="562">
        <v>6156</v>
      </c>
      <c r="C12" s="563">
        <v>10889.1</v>
      </c>
      <c r="D12" s="563">
        <v>17841</v>
      </c>
      <c r="E12" s="563">
        <v>11898.767420636383</v>
      </c>
      <c r="F12" s="563">
        <v>12655.24308671214</v>
      </c>
      <c r="G12" s="563">
        <v>14333.53665013004</v>
      </c>
      <c r="H12" s="563">
        <v>15436.328782679078</v>
      </c>
      <c r="I12" s="564">
        <v>7.3550000000000004</v>
      </c>
      <c r="J12" s="564">
        <v>13.4971</v>
      </c>
      <c r="K12" s="565">
        <v>18.899999999999999</v>
      </c>
      <c r="L12" s="566">
        <v>12.543805806517204</v>
      </c>
      <c r="M12" s="567">
        <v>12.454063533882112</v>
      </c>
      <c r="N12" s="567">
        <v>15.0657809446506</v>
      </c>
      <c r="O12" s="567">
        <v>15.842908455</v>
      </c>
      <c r="P12" s="568">
        <v>1.1947693307342431</v>
      </c>
      <c r="Q12" s="569">
        <v>1.239505560606478</v>
      </c>
      <c r="R12" s="569">
        <v>1.059357659324029</v>
      </c>
      <c r="S12" s="569">
        <v>1.0542105213992261</v>
      </c>
      <c r="T12" s="568">
        <v>0.98410306689080795</v>
      </c>
      <c r="U12" s="569">
        <v>1.0510860865949589</v>
      </c>
      <c r="V12" s="569">
        <v>1.0263391430724862</v>
      </c>
      <c r="W12" s="570"/>
      <c r="X12" s="571"/>
    </row>
    <row r="13" spans="1:30" x14ac:dyDescent="0.2">
      <c r="A13" s="572" t="s">
        <v>556</v>
      </c>
      <c r="B13" s="562">
        <v>14527</v>
      </c>
      <c r="C13" s="563">
        <v>19507.7</v>
      </c>
      <c r="D13" s="563">
        <v>18537</v>
      </c>
      <c r="E13" s="563">
        <v>16655.583841189637</v>
      </c>
      <c r="F13" s="563">
        <v>16597.314554430486</v>
      </c>
      <c r="G13" s="563">
        <v>17829.496215064057</v>
      </c>
      <c r="H13" s="563">
        <v>16263.810659651965</v>
      </c>
      <c r="I13" s="564">
        <v>26.922000000000001</v>
      </c>
      <c r="J13" s="564">
        <v>38.490699999999997</v>
      </c>
      <c r="K13" s="565">
        <v>36.9</v>
      </c>
      <c r="L13" s="566">
        <v>27.180721502601127</v>
      </c>
      <c r="M13" s="567">
        <v>29.68003535128895</v>
      </c>
      <c r="N13" s="567">
        <v>28.962228970000002</v>
      </c>
      <c r="O13" s="567">
        <v>29.34524566</v>
      </c>
      <c r="P13" s="568">
        <v>1.8532387967233428</v>
      </c>
      <c r="Q13" s="569">
        <v>1.9731029285871731</v>
      </c>
      <c r="R13" s="569">
        <v>1.9906133678588769</v>
      </c>
      <c r="S13" s="569">
        <v>1.631928472863412</v>
      </c>
      <c r="T13" s="568">
        <v>1.7882432277796507</v>
      </c>
      <c r="U13" s="569">
        <v>1.6243997374154606</v>
      </c>
      <c r="V13" s="569">
        <v>1.8043277971011482</v>
      </c>
      <c r="W13" s="570"/>
      <c r="X13" s="571"/>
    </row>
    <row r="14" spans="1:30" x14ac:dyDescent="0.2">
      <c r="A14" s="572" t="s">
        <v>557</v>
      </c>
      <c r="B14" s="562">
        <v>4192</v>
      </c>
      <c r="C14" s="563">
        <v>4569.8</v>
      </c>
      <c r="D14" s="563">
        <v>6138</v>
      </c>
      <c r="E14" s="563">
        <v>8999.9692273252567</v>
      </c>
      <c r="F14" s="563">
        <v>8028.2094496533409</v>
      </c>
      <c r="G14" s="563">
        <v>7595.9091807023588</v>
      </c>
      <c r="H14" s="563">
        <v>6775.8852545528125</v>
      </c>
      <c r="I14" s="564">
        <v>5.4740000000000002</v>
      </c>
      <c r="J14" s="564">
        <v>6.2473000000000001</v>
      </c>
      <c r="K14" s="565">
        <v>8.0642999999999994</v>
      </c>
      <c r="L14" s="566">
        <v>10.887963729570124</v>
      </c>
      <c r="M14" s="567">
        <v>9.3650455775126318</v>
      </c>
      <c r="N14" s="567">
        <v>8.6939969863594904</v>
      </c>
      <c r="O14" s="567">
        <v>7.2376141000000009</v>
      </c>
      <c r="P14" s="568">
        <v>1.3058206106870229</v>
      </c>
      <c r="Q14" s="569">
        <v>1.36708389863889</v>
      </c>
      <c r="R14" s="569">
        <v>1.3138318670576734</v>
      </c>
      <c r="S14" s="569">
        <v>1.2097778841857185</v>
      </c>
      <c r="T14" s="568">
        <v>1.1665173456476046</v>
      </c>
      <c r="U14" s="569">
        <v>1.1445630509178359</v>
      </c>
      <c r="V14" s="569">
        <v>1.0681429552156223</v>
      </c>
      <c r="W14" s="570"/>
      <c r="X14" s="571"/>
    </row>
    <row r="15" spans="1:30" x14ac:dyDescent="0.2">
      <c r="A15" s="572" t="s">
        <v>558</v>
      </c>
      <c r="B15" s="562">
        <v>63450</v>
      </c>
      <c r="C15" s="563">
        <v>78249</v>
      </c>
      <c r="D15" s="563">
        <v>106757</v>
      </c>
      <c r="E15" s="563">
        <v>84158.367928820473</v>
      </c>
      <c r="F15" s="563">
        <v>75982.219236343473</v>
      </c>
      <c r="G15" s="563">
        <v>72701.120628899924</v>
      </c>
      <c r="H15" s="563">
        <v>80175.629163213278</v>
      </c>
      <c r="I15" s="564">
        <v>245.64699999999999</v>
      </c>
      <c r="J15" s="564">
        <v>313.52050000000003</v>
      </c>
      <c r="K15" s="565">
        <v>472.4</v>
      </c>
      <c r="L15" s="566">
        <v>259.03959882100497</v>
      </c>
      <c r="M15" s="567">
        <v>221.24874156565195</v>
      </c>
      <c r="N15" s="567">
        <v>223.49615548030701</v>
      </c>
      <c r="O15" s="567">
        <v>272.05565889059272</v>
      </c>
      <c r="P15" s="568">
        <v>3.8715051221434198</v>
      </c>
      <c r="Q15" s="569">
        <v>4.0067029610602054</v>
      </c>
      <c r="R15" s="569">
        <v>4.4250025759434974</v>
      </c>
      <c r="S15" s="569">
        <v>3.0780016912886867</v>
      </c>
      <c r="T15" s="568">
        <v>2.9118489008258033</v>
      </c>
      <c r="U15" s="569">
        <v>3.074177585530415</v>
      </c>
      <c r="V15" s="569">
        <v>3.3932463234777974</v>
      </c>
      <c r="W15" s="570"/>
      <c r="X15" s="571"/>
    </row>
    <row r="16" spans="1:30" x14ac:dyDescent="0.2">
      <c r="A16" s="572" t="s">
        <v>559</v>
      </c>
      <c r="B16" s="562">
        <v>5610</v>
      </c>
      <c r="C16" s="563">
        <v>3564.8</v>
      </c>
      <c r="D16" s="563">
        <v>4623</v>
      </c>
      <c r="E16" s="563">
        <v>3454.8415794276343</v>
      </c>
      <c r="F16" s="563">
        <v>2813.1268281047423</v>
      </c>
      <c r="G16" s="563">
        <v>3252.6256738162688</v>
      </c>
      <c r="H16" s="563">
        <v>2353.6130594900851</v>
      </c>
      <c r="I16" s="564">
        <v>101.642</v>
      </c>
      <c r="J16" s="564">
        <v>65.085300000000004</v>
      </c>
      <c r="K16" s="565">
        <v>75.900000000000006</v>
      </c>
      <c r="L16" s="566">
        <v>47.613555240223555</v>
      </c>
      <c r="M16" s="567">
        <v>40.748438329999999</v>
      </c>
      <c r="N16" s="567">
        <v>42.206720400000002</v>
      </c>
      <c r="O16" s="567">
        <v>29.370535</v>
      </c>
      <c r="P16" s="568">
        <v>18.118003565062388</v>
      </c>
      <c r="Q16" s="569">
        <v>18.257770421903054</v>
      </c>
      <c r="R16" s="569">
        <v>16.417910447761194</v>
      </c>
      <c r="S16" s="569">
        <v>13.781689882322107</v>
      </c>
      <c r="T16" s="568">
        <v>14.485105300941232</v>
      </c>
      <c r="U16" s="569">
        <v>12.976199732961998</v>
      </c>
      <c r="V16" s="569">
        <v>12.478914017567179</v>
      </c>
      <c r="W16" s="570"/>
      <c r="X16" s="571"/>
    </row>
    <row r="17" spans="1:24" x14ac:dyDescent="0.2">
      <c r="A17" s="572" t="s">
        <v>560</v>
      </c>
      <c r="B17" s="562">
        <v>5333</v>
      </c>
      <c r="C17" s="563">
        <v>4623.3999999999996</v>
      </c>
      <c r="D17" s="563">
        <v>4051</v>
      </c>
      <c r="E17" s="563">
        <v>4000.4963834509108</v>
      </c>
      <c r="F17" s="563">
        <v>3865.020349477797</v>
      </c>
      <c r="G17" s="563">
        <v>3532.1697249201034</v>
      </c>
      <c r="H17" s="563">
        <v>3179.2537883447994</v>
      </c>
      <c r="I17" s="564">
        <v>58.241999999999997</v>
      </c>
      <c r="J17" s="564">
        <v>65.874099999999999</v>
      </c>
      <c r="K17" s="565">
        <v>53.8</v>
      </c>
      <c r="L17" s="566">
        <v>49.468229509748802</v>
      </c>
      <c r="M17" s="567">
        <v>49.351432157183325</v>
      </c>
      <c r="N17" s="567">
        <v>44.511336880000002</v>
      </c>
      <c r="O17" s="567">
        <v>42.751627309999996</v>
      </c>
      <c r="P17" s="568">
        <v>10.921057566097881</v>
      </c>
      <c r="Q17" s="569">
        <v>14.247977678764547</v>
      </c>
      <c r="R17" s="569">
        <v>13.280671439150828</v>
      </c>
      <c r="S17" s="569">
        <v>12.365522867208915</v>
      </c>
      <c r="T17" s="568">
        <v>12.768737987071971</v>
      </c>
      <c r="U17" s="569">
        <v>12.60169820435422</v>
      </c>
      <c r="V17" s="569">
        <v>13.447063416808124</v>
      </c>
      <c r="W17" s="570"/>
      <c r="X17" s="571"/>
    </row>
    <row r="18" spans="1:24" x14ac:dyDescent="0.2">
      <c r="A18" s="573" t="s">
        <v>561</v>
      </c>
      <c r="B18" s="574">
        <v>914</v>
      </c>
      <c r="C18" s="575">
        <v>3537.7</v>
      </c>
      <c r="D18" s="575">
        <v>1915</v>
      </c>
      <c r="E18" s="575">
        <v>1931.0751505463375</v>
      </c>
      <c r="F18" s="575">
        <v>3985.8468919465804</v>
      </c>
      <c r="G18" s="575">
        <v>3215.4320145690008</v>
      </c>
      <c r="H18" s="575">
        <v>1977.7031545932823</v>
      </c>
      <c r="I18" s="576">
        <v>2.1970000000000001</v>
      </c>
      <c r="J18" s="576">
        <v>7.8791000000000002</v>
      </c>
      <c r="K18" s="577">
        <v>3.8</v>
      </c>
      <c r="L18" s="578">
        <v>3.8422984979461754</v>
      </c>
      <c r="M18" s="579">
        <v>7.7800715000202363</v>
      </c>
      <c r="N18" s="579">
        <v>6.1962744799999996</v>
      </c>
      <c r="O18" s="580">
        <v>3.7431975</v>
      </c>
      <c r="P18" s="581">
        <v>2.4037199124726478</v>
      </c>
      <c r="Q18" s="579">
        <v>2.2271815021058883</v>
      </c>
      <c r="R18" s="579">
        <v>1.9843342036553524</v>
      </c>
      <c r="S18" s="579">
        <v>1.9897198184436877</v>
      </c>
      <c r="T18" s="581">
        <v>1.9519243239723789</v>
      </c>
      <c r="U18" s="579">
        <v>1.9270426032722552</v>
      </c>
      <c r="V18" s="579">
        <v>1.8926993625440185</v>
      </c>
      <c r="W18" s="570"/>
      <c r="X18" s="571"/>
    </row>
    <row r="19" spans="1:24" ht="15" customHeight="1" x14ac:dyDescent="0.2">
      <c r="A19" s="404" t="s">
        <v>399</v>
      </c>
      <c r="B19" s="404"/>
      <c r="C19" s="404"/>
      <c r="D19" s="404"/>
      <c r="E19" s="404"/>
      <c r="F19" s="404"/>
      <c r="G19" s="404"/>
      <c r="H19" s="404"/>
      <c r="I19" s="404"/>
      <c r="J19" s="404"/>
      <c r="K19" s="404"/>
      <c r="L19" s="404"/>
      <c r="M19" s="404"/>
      <c r="N19" s="404"/>
      <c r="O19" s="404"/>
      <c r="P19" s="404"/>
      <c r="S19" s="582" t="s">
        <v>562</v>
      </c>
      <c r="T19" s="444" t="s">
        <v>406</v>
      </c>
      <c r="V19" s="571"/>
    </row>
    <row r="20" spans="1:24" x14ac:dyDescent="0.2">
      <c r="A20" s="404" t="s">
        <v>335</v>
      </c>
      <c r="B20" s="404"/>
      <c r="C20" s="404"/>
      <c r="D20" s="404"/>
      <c r="E20" s="404"/>
      <c r="F20" s="404"/>
      <c r="G20" s="404"/>
      <c r="H20" s="404"/>
      <c r="I20" s="404"/>
      <c r="J20" s="404"/>
      <c r="K20" s="404"/>
      <c r="L20" s="404"/>
      <c r="M20" s="404"/>
      <c r="N20" s="404"/>
      <c r="O20" s="404"/>
      <c r="P20" s="404"/>
      <c r="Q20" s="404"/>
      <c r="R20" s="404"/>
      <c r="S20" s="404"/>
      <c r="T20" s="404"/>
      <c r="U20" s="404"/>
      <c r="V20" s="404"/>
    </row>
    <row r="21" spans="1:24" x14ac:dyDescent="0.2">
      <c r="A21" s="403" t="s">
        <v>563</v>
      </c>
      <c r="C21" s="404"/>
      <c r="D21" s="404"/>
      <c r="E21" s="404"/>
      <c r="F21" s="404"/>
      <c r="G21" s="404"/>
      <c r="H21" s="404"/>
      <c r="I21" s="404"/>
      <c r="J21" s="404"/>
      <c r="K21" s="404"/>
      <c r="L21" s="404"/>
      <c r="M21" s="404"/>
      <c r="N21" s="583"/>
      <c r="O21" s="583"/>
      <c r="P21" s="404"/>
    </row>
    <row r="22" spans="1:24" x14ac:dyDescent="0.2">
      <c r="C22" s="404"/>
      <c r="D22" s="404"/>
      <c r="E22" s="404"/>
      <c r="F22" s="404"/>
      <c r="G22" s="404"/>
      <c r="H22" s="404"/>
      <c r="I22" s="404"/>
      <c r="J22" s="404"/>
      <c r="K22" s="404"/>
      <c r="L22" s="404"/>
      <c r="M22" s="404"/>
      <c r="N22" s="404"/>
      <c r="O22" s="583"/>
      <c r="P22" s="404"/>
    </row>
    <row r="23" spans="1:24" ht="12.75" customHeight="1" x14ac:dyDescent="0.2">
      <c r="A23" s="404"/>
      <c r="B23" s="404"/>
      <c r="C23" s="419"/>
      <c r="D23" s="419"/>
      <c r="E23" s="404"/>
      <c r="F23" s="419"/>
      <c r="G23" s="419"/>
      <c r="H23" s="419"/>
      <c r="I23" s="404"/>
      <c r="J23" s="404"/>
      <c r="K23" s="404"/>
      <c r="L23" s="404"/>
      <c r="M23" s="404"/>
      <c r="N23" s="404"/>
      <c r="O23" s="404"/>
      <c r="P23" s="404"/>
    </row>
    <row r="24" spans="1:24" ht="12.75" customHeight="1" x14ac:dyDescent="0.2">
      <c r="A24" s="404"/>
      <c r="B24" s="404"/>
      <c r="C24" s="419"/>
      <c r="D24" s="419"/>
      <c r="E24" s="404"/>
      <c r="F24" s="419"/>
      <c r="G24" s="419"/>
      <c r="H24" s="419"/>
      <c r="I24" s="404"/>
      <c r="J24" s="404"/>
      <c r="K24" s="404"/>
      <c r="L24" s="404"/>
      <c r="M24" s="404"/>
      <c r="N24" s="404"/>
      <c r="O24" s="404"/>
      <c r="P24" s="404"/>
    </row>
    <row r="25" spans="1:24" ht="12.75" customHeight="1" x14ac:dyDescent="0.2">
      <c r="A25" s="449"/>
      <c r="B25" s="404"/>
      <c r="C25" s="419"/>
      <c r="D25" s="419"/>
      <c r="E25" s="404"/>
      <c r="F25" s="419"/>
      <c r="G25" s="419"/>
      <c r="H25" s="419"/>
      <c r="I25" s="404"/>
      <c r="J25" s="404"/>
      <c r="K25" s="404"/>
      <c r="L25" s="404"/>
      <c r="M25" s="404"/>
      <c r="N25" s="404"/>
      <c r="O25" s="404"/>
      <c r="P25" s="404"/>
    </row>
    <row r="26" spans="1:24" ht="12.75" customHeight="1" x14ac:dyDescent="0.2">
      <c r="A26" s="449"/>
      <c r="B26" s="404"/>
      <c r="C26" s="419"/>
      <c r="D26" s="419"/>
      <c r="E26" s="404"/>
      <c r="F26" s="419"/>
      <c r="G26" s="419"/>
      <c r="H26" s="419"/>
      <c r="I26" s="404"/>
      <c r="J26" s="404"/>
      <c r="K26" s="404"/>
      <c r="L26" s="404"/>
      <c r="M26" s="404"/>
      <c r="N26" s="404"/>
      <c r="O26" s="404"/>
      <c r="P26" s="404"/>
    </row>
    <row r="27" spans="1:24" ht="12.75" customHeight="1" x14ac:dyDescent="0.2">
      <c r="A27" s="449"/>
      <c r="B27" s="404"/>
      <c r="C27" s="419"/>
      <c r="D27" s="419"/>
      <c r="E27" s="404"/>
      <c r="F27" s="419"/>
      <c r="G27" s="419"/>
      <c r="H27" s="419"/>
      <c r="I27" s="404"/>
      <c r="J27" s="404"/>
      <c r="K27" s="404"/>
      <c r="L27" s="404"/>
      <c r="M27" s="404"/>
      <c r="N27" s="404"/>
      <c r="O27" s="404"/>
      <c r="P27" s="404"/>
    </row>
    <row r="28" spans="1:24" ht="12.75" customHeight="1" x14ac:dyDescent="0.2">
      <c r="A28" s="449"/>
      <c r="B28" s="404"/>
      <c r="C28" s="419"/>
      <c r="D28" s="419"/>
      <c r="E28" s="404"/>
      <c r="F28" s="419"/>
      <c r="G28" s="419"/>
      <c r="H28" s="419"/>
      <c r="I28" s="404"/>
      <c r="J28" s="404"/>
      <c r="K28" s="404"/>
      <c r="L28" s="404"/>
      <c r="M28" s="404"/>
      <c r="N28" s="404"/>
      <c r="O28" s="404"/>
      <c r="P28" s="404"/>
    </row>
    <row r="29" spans="1:24" ht="12.75" customHeight="1" x14ac:dyDescent="0.2">
      <c r="A29" s="449"/>
      <c r="B29" s="404"/>
      <c r="C29" s="419"/>
      <c r="D29" s="419"/>
      <c r="E29" s="404"/>
      <c r="F29" s="419"/>
      <c r="G29" s="419"/>
      <c r="H29" s="419"/>
      <c r="I29" s="404"/>
      <c r="J29" s="404"/>
      <c r="K29" s="404"/>
      <c r="L29" s="404"/>
      <c r="M29" s="404"/>
      <c r="N29" s="404"/>
      <c r="O29" s="404"/>
      <c r="P29" s="404"/>
    </row>
    <row r="30" spans="1:24" ht="12.75" customHeight="1" x14ac:dyDescent="0.2">
      <c r="A30" s="449"/>
      <c r="B30" s="404"/>
      <c r="C30" s="419"/>
      <c r="D30" s="419"/>
      <c r="E30" s="404"/>
      <c r="F30" s="419"/>
      <c r="G30" s="419"/>
      <c r="H30" s="419"/>
      <c r="I30" s="404"/>
      <c r="J30" s="404"/>
      <c r="K30" s="404"/>
      <c r="L30" s="404"/>
      <c r="M30" s="404"/>
      <c r="N30" s="404"/>
      <c r="O30" s="404"/>
      <c r="P30" s="404"/>
    </row>
    <row r="31" spans="1:24" ht="12.75" customHeight="1" x14ac:dyDescent="0.2">
      <c r="A31" s="449"/>
      <c r="B31" s="404"/>
      <c r="C31" s="419"/>
      <c r="D31" s="419"/>
      <c r="E31" s="404"/>
      <c r="F31" s="419"/>
      <c r="G31" s="419"/>
      <c r="H31" s="419"/>
      <c r="I31" s="404"/>
      <c r="J31" s="404"/>
      <c r="K31" s="404"/>
      <c r="L31" s="404"/>
      <c r="M31" s="404"/>
      <c r="N31" s="404"/>
      <c r="O31" s="404"/>
      <c r="P31" s="404"/>
    </row>
    <row r="32" spans="1:24" ht="12.75" customHeight="1" x14ac:dyDescent="0.2">
      <c r="A32" s="449"/>
      <c r="B32" s="404"/>
      <c r="C32" s="419"/>
      <c r="D32" s="419"/>
      <c r="E32" s="404"/>
      <c r="F32" s="419"/>
      <c r="G32" s="419"/>
      <c r="H32" s="419"/>
      <c r="I32" s="404"/>
      <c r="J32" s="404"/>
      <c r="K32" s="404"/>
      <c r="L32" s="404"/>
      <c r="M32" s="404"/>
      <c r="N32" s="404"/>
      <c r="O32" s="404"/>
      <c r="P32" s="404"/>
    </row>
    <row r="33" spans="1:16" ht="12.75" customHeight="1" x14ac:dyDescent="0.2">
      <c r="A33" s="449"/>
      <c r="B33" s="404"/>
      <c r="C33" s="419"/>
      <c r="D33" s="419"/>
      <c r="E33" s="404"/>
      <c r="F33" s="419"/>
      <c r="G33" s="419"/>
      <c r="H33" s="419"/>
      <c r="I33" s="404"/>
      <c r="J33" s="404"/>
      <c r="K33" s="404"/>
      <c r="L33" s="404"/>
      <c r="M33" s="404"/>
      <c r="N33" s="404"/>
      <c r="O33" s="404"/>
      <c r="P33" s="404"/>
    </row>
    <row r="34" spans="1:16" ht="12.75" customHeight="1" x14ac:dyDescent="0.2">
      <c r="A34" s="449"/>
      <c r="B34" s="404"/>
      <c r="C34" s="419"/>
      <c r="D34" s="419"/>
      <c r="E34" s="404"/>
      <c r="F34" s="419"/>
      <c r="G34" s="419"/>
      <c r="H34" s="419"/>
      <c r="I34" s="404"/>
      <c r="J34" s="404"/>
      <c r="K34" s="404"/>
      <c r="L34" s="404"/>
      <c r="M34" s="404"/>
      <c r="N34" s="404"/>
      <c r="O34" s="404"/>
      <c r="P34" s="404"/>
    </row>
    <row r="35" spans="1:16" ht="12.75" customHeight="1" x14ac:dyDescent="0.2">
      <c r="A35" s="449"/>
      <c r="B35" s="404"/>
      <c r="C35" s="419"/>
      <c r="D35" s="419"/>
      <c r="E35" s="404"/>
      <c r="F35" s="419"/>
      <c r="G35" s="419"/>
      <c r="H35" s="419"/>
      <c r="I35" s="404"/>
      <c r="J35" s="404"/>
      <c r="K35" s="404"/>
      <c r="L35" s="404"/>
      <c r="M35" s="404"/>
      <c r="N35" s="404"/>
      <c r="O35" s="404"/>
      <c r="P35" s="404"/>
    </row>
    <row r="36" spans="1:16" ht="12.75" customHeight="1" x14ac:dyDescent="0.2">
      <c r="A36" s="449"/>
      <c r="B36" s="404"/>
      <c r="C36" s="419"/>
      <c r="D36" s="419"/>
      <c r="E36" s="404"/>
      <c r="F36" s="419"/>
      <c r="G36" s="419"/>
      <c r="H36" s="419"/>
      <c r="I36" s="404"/>
      <c r="J36" s="404"/>
      <c r="K36" s="404"/>
      <c r="L36" s="404"/>
      <c r="M36" s="404"/>
      <c r="N36" s="404"/>
      <c r="O36" s="404"/>
      <c r="P36" s="404"/>
    </row>
    <row r="37" spans="1:16" ht="12.75" customHeight="1" x14ac:dyDescent="0.2">
      <c r="A37" s="449"/>
      <c r="B37" s="404"/>
      <c r="C37" s="419"/>
      <c r="D37" s="419"/>
      <c r="E37" s="404"/>
      <c r="F37" s="419"/>
      <c r="G37" s="419"/>
      <c r="H37" s="419"/>
      <c r="I37" s="404"/>
      <c r="J37" s="404"/>
      <c r="K37" s="404"/>
      <c r="L37" s="404"/>
      <c r="M37" s="404"/>
      <c r="N37" s="404"/>
      <c r="O37" s="404"/>
      <c r="P37" s="404"/>
    </row>
    <row r="38" spans="1:16" ht="12.75" customHeight="1" x14ac:dyDescent="0.2">
      <c r="A38" s="449"/>
      <c r="B38" s="404"/>
      <c r="C38" s="419"/>
      <c r="D38" s="419"/>
      <c r="E38" s="404"/>
      <c r="F38" s="419"/>
      <c r="G38" s="419"/>
      <c r="H38" s="419"/>
      <c r="I38" s="404"/>
      <c r="J38" s="404"/>
      <c r="K38" s="404"/>
      <c r="L38" s="404"/>
      <c r="M38" s="404"/>
      <c r="N38" s="404"/>
      <c r="O38" s="404"/>
      <c r="P38" s="404"/>
    </row>
    <row r="39" spans="1:16" ht="12.75" customHeight="1" x14ac:dyDescent="0.2">
      <c r="A39" s="449"/>
      <c r="B39" s="404"/>
      <c r="C39" s="419"/>
      <c r="D39" s="419"/>
      <c r="E39" s="404"/>
      <c r="F39" s="419"/>
      <c r="G39" s="419"/>
      <c r="H39" s="419"/>
      <c r="I39" s="404"/>
      <c r="J39" s="404"/>
      <c r="K39" s="404"/>
      <c r="L39" s="404"/>
      <c r="M39" s="404"/>
      <c r="N39" s="404"/>
      <c r="O39" s="404"/>
      <c r="P39" s="404"/>
    </row>
    <row r="40" spans="1:16" ht="12.75" customHeight="1" x14ac:dyDescent="0.2">
      <c r="A40" s="449"/>
      <c r="B40" s="404"/>
      <c r="C40" s="419"/>
      <c r="D40" s="419"/>
      <c r="E40" s="404"/>
      <c r="F40" s="419"/>
      <c r="G40" s="419"/>
      <c r="H40" s="419"/>
      <c r="I40" s="404"/>
      <c r="J40" s="404"/>
      <c r="K40" s="404"/>
      <c r="L40" s="404"/>
      <c r="M40" s="404"/>
      <c r="N40" s="404"/>
      <c r="O40" s="404"/>
      <c r="P40" s="404"/>
    </row>
    <row r="41" spans="1:16" ht="12.75" customHeight="1" x14ac:dyDescent="0.2">
      <c r="A41" s="449"/>
      <c r="B41" s="404"/>
      <c r="C41" s="419"/>
      <c r="D41" s="419"/>
      <c r="E41" s="404"/>
      <c r="F41" s="419"/>
      <c r="G41" s="419"/>
      <c r="H41" s="419"/>
      <c r="I41" s="404"/>
      <c r="J41" s="404"/>
      <c r="K41" s="404"/>
      <c r="L41" s="404"/>
      <c r="M41" s="404"/>
      <c r="N41" s="404"/>
      <c r="O41" s="404"/>
      <c r="P41" s="404"/>
    </row>
    <row r="42" spans="1:16" ht="12.75" customHeight="1" x14ac:dyDescent="0.2">
      <c r="A42" s="449"/>
      <c r="B42" s="404"/>
      <c r="C42" s="419"/>
      <c r="D42" s="419"/>
      <c r="E42" s="404"/>
      <c r="F42" s="419"/>
      <c r="G42" s="419"/>
      <c r="H42" s="419"/>
      <c r="I42" s="404"/>
      <c r="J42" s="404"/>
      <c r="K42" s="404"/>
      <c r="L42" s="404"/>
      <c r="M42" s="404"/>
      <c r="N42" s="404"/>
      <c r="O42" s="404"/>
      <c r="P42" s="404"/>
    </row>
    <row r="43" spans="1:16" ht="12.75" customHeight="1" x14ac:dyDescent="0.2">
      <c r="A43" s="449"/>
      <c r="B43" s="404"/>
      <c r="C43" s="419"/>
      <c r="D43" s="419"/>
      <c r="E43" s="404"/>
      <c r="F43" s="419"/>
      <c r="G43" s="419"/>
      <c r="H43" s="419"/>
      <c r="I43" s="404"/>
      <c r="J43" s="404"/>
      <c r="K43" s="404"/>
      <c r="L43" s="404"/>
      <c r="M43" s="404"/>
      <c r="N43" s="404"/>
      <c r="O43" s="404"/>
      <c r="P43" s="404"/>
    </row>
    <row r="44" spans="1:16" ht="12.75" customHeight="1" x14ac:dyDescent="0.2">
      <c r="A44" s="449"/>
      <c r="B44" s="404"/>
      <c r="C44" s="419"/>
      <c r="D44" s="419"/>
      <c r="E44" s="404"/>
      <c r="F44" s="419"/>
      <c r="G44" s="419"/>
      <c r="H44" s="419"/>
      <c r="I44" s="404"/>
      <c r="J44" s="404"/>
      <c r="K44" s="404"/>
      <c r="L44" s="404"/>
      <c r="M44" s="404"/>
      <c r="N44" s="404"/>
      <c r="O44" s="404"/>
      <c r="P44" s="404"/>
    </row>
    <row r="45" spans="1:16" ht="12.75" customHeight="1" x14ac:dyDescent="0.2">
      <c r="A45" s="449"/>
      <c r="B45" s="404"/>
      <c r="C45" s="419"/>
      <c r="D45" s="419"/>
      <c r="E45" s="404"/>
      <c r="F45" s="419"/>
      <c r="G45" s="419"/>
      <c r="H45" s="419"/>
      <c r="I45" s="404"/>
      <c r="J45" s="404"/>
      <c r="K45" s="404"/>
      <c r="L45" s="404"/>
      <c r="M45" s="404"/>
      <c r="N45" s="404"/>
      <c r="O45" s="404"/>
      <c r="P45" s="404"/>
    </row>
    <row r="46" spans="1:16" ht="12.75" customHeight="1" x14ac:dyDescent="0.2">
      <c r="A46" s="449"/>
      <c r="B46" s="404"/>
      <c r="C46" s="419"/>
      <c r="D46" s="419"/>
      <c r="E46" s="404"/>
      <c r="F46" s="419"/>
      <c r="G46" s="419"/>
      <c r="H46" s="419"/>
      <c r="I46" s="404"/>
      <c r="J46" s="404"/>
      <c r="K46" s="404"/>
      <c r="L46" s="404"/>
      <c r="M46" s="404"/>
      <c r="N46" s="404"/>
      <c r="O46" s="404"/>
      <c r="P46" s="404"/>
    </row>
    <row r="47" spans="1:16" x14ac:dyDescent="0.2">
      <c r="A47" s="449"/>
      <c r="B47" s="404"/>
      <c r="C47" s="419"/>
      <c r="D47" s="419"/>
      <c r="E47" s="404"/>
      <c r="F47" s="419"/>
      <c r="G47" s="419"/>
      <c r="H47" s="419"/>
      <c r="I47" s="404"/>
      <c r="J47" s="404"/>
      <c r="K47" s="404"/>
      <c r="L47" s="404"/>
      <c r="M47" s="404"/>
      <c r="N47" s="404"/>
      <c r="O47" s="404"/>
      <c r="P47" s="404"/>
    </row>
    <row r="48" spans="1:16" x14ac:dyDescent="0.2">
      <c r="A48" s="449"/>
      <c r="B48" s="404"/>
      <c r="C48" s="419"/>
      <c r="D48" s="419"/>
      <c r="E48" s="404"/>
      <c r="F48" s="419"/>
      <c r="G48" s="419"/>
      <c r="H48" s="419"/>
      <c r="I48" s="404"/>
      <c r="J48" s="404"/>
      <c r="K48" s="404"/>
      <c r="L48" s="404"/>
      <c r="M48" s="404"/>
      <c r="N48" s="404"/>
      <c r="O48" s="404"/>
      <c r="P48" s="404"/>
    </row>
    <row r="49" spans="1:16" x14ac:dyDescent="0.2">
      <c r="A49" s="449"/>
      <c r="B49" s="404"/>
      <c r="C49" s="419"/>
      <c r="D49" s="419"/>
      <c r="E49" s="404"/>
      <c r="F49" s="419"/>
      <c r="G49" s="419"/>
      <c r="H49" s="419"/>
      <c r="I49" s="404"/>
      <c r="J49" s="404"/>
      <c r="K49" s="404"/>
      <c r="L49" s="404"/>
      <c r="M49" s="404"/>
      <c r="N49" s="404"/>
      <c r="O49" s="404"/>
      <c r="P49" s="404"/>
    </row>
    <row r="50" spans="1:16" x14ac:dyDescent="0.2">
      <c r="A50" s="449"/>
      <c r="B50" s="404"/>
      <c r="C50" s="419"/>
      <c r="D50" s="419"/>
      <c r="E50" s="404"/>
      <c r="F50" s="419"/>
      <c r="G50" s="419"/>
      <c r="H50" s="419"/>
      <c r="I50" s="404"/>
      <c r="J50" s="404"/>
      <c r="K50" s="404"/>
      <c r="L50" s="404"/>
      <c r="M50" s="404"/>
      <c r="N50" s="404"/>
      <c r="O50" s="404"/>
      <c r="P50" s="404"/>
    </row>
    <row r="51" spans="1:16" x14ac:dyDescent="0.2">
      <c r="A51" s="449"/>
      <c r="B51" s="404"/>
      <c r="C51" s="419"/>
      <c r="D51" s="419"/>
      <c r="E51" s="404"/>
      <c r="F51" s="419"/>
      <c r="G51" s="419"/>
      <c r="H51" s="419"/>
      <c r="I51" s="404"/>
      <c r="J51" s="404"/>
      <c r="K51" s="404"/>
      <c r="L51" s="404"/>
      <c r="M51" s="404"/>
      <c r="N51" s="404"/>
      <c r="O51" s="404"/>
      <c r="P51" s="404"/>
    </row>
    <row r="52" spans="1:16" x14ac:dyDescent="0.2">
      <c r="A52" s="449"/>
      <c r="B52" s="404"/>
      <c r="C52" s="419"/>
      <c r="D52" s="419"/>
      <c r="E52" s="404"/>
      <c r="F52" s="419"/>
      <c r="G52" s="419"/>
      <c r="H52" s="419"/>
      <c r="I52" s="404"/>
      <c r="J52" s="404"/>
      <c r="K52" s="404"/>
      <c r="L52" s="404"/>
      <c r="M52" s="404"/>
      <c r="N52" s="404"/>
      <c r="O52" s="404"/>
      <c r="P52" s="404"/>
    </row>
    <row r="53" spans="1:16" x14ac:dyDescent="0.2">
      <c r="A53" s="449"/>
      <c r="B53" s="404"/>
      <c r="C53" s="419"/>
      <c r="D53" s="419"/>
      <c r="E53" s="404"/>
      <c r="F53" s="419"/>
      <c r="G53" s="419"/>
      <c r="H53" s="419"/>
      <c r="I53" s="404"/>
      <c r="J53" s="404"/>
      <c r="K53" s="404"/>
      <c r="L53" s="404"/>
      <c r="M53" s="404"/>
      <c r="N53" s="404"/>
      <c r="O53" s="404"/>
      <c r="P53" s="404"/>
    </row>
    <row r="54" spans="1:16" x14ac:dyDescent="0.2">
      <c r="A54" s="404"/>
      <c r="B54" s="404"/>
      <c r="C54" s="419"/>
      <c r="D54" s="419"/>
      <c r="E54" s="404"/>
      <c r="F54" s="419"/>
      <c r="G54" s="419"/>
      <c r="H54" s="419"/>
      <c r="I54" s="404"/>
      <c r="J54" s="404"/>
      <c r="K54" s="404"/>
      <c r="L54" s="404"/>
      <c r="M54" s="404"/>
      <c r="N54" s="404"/>
      <c r="O54" s="404"/>
      <c r="P54" s="404"/>
    </row>
    <row r="55" spans="1:16" x14ac:dyDescent="0.2">
      <c r="A55" s="404"/>
      <c r="B55" s="404"/>
      <c r="C55" s="419"/>
      <c r="D55" s="419"/>
      <c r="E55" s="404"/>
      <c r="F55" s="419"/>
      <c r="G55" s="419"/>
      <c r="H55" s="419"/>
      <c r="I55" s="404"/>
      <c r="J55" s="404"/>
      <c r="K55" s="404"/>
      <c r="L55" s="404"/>
      <c r="M55" s="404"/>
      <c r="N55" s="404"/>
      <c r="O55" s="404"/>
      <c r="P55" s="404"/>
    </row>
    <row r="56" spans="1:16" x14ac:dyDescent="0.2">
      <c r="A56" s="404"/>
      <c r="B56" s="404"/>
      <c r="C56" s="419"/>
      <c r="D56" s="419"/>
      <c r="E56" s="404"/>
      <c r="F56" s="419"/>
      <c r="G56" s="419"/>
      <c r="H56" s="419"/>
      <c r="I56" s="404"/>
      <c r="J56" s="404"/>
      <c r="K56" s="404"/>
      <c r="L56" s="404"/>
      <c r="M56" s="404"/>
      <c r="N56" s="404"/>
      <c r="O56" s="404"/>
      <c r="P56" s="404"/>
    </row>
    <row r="57" spans="1:16" x14ac:dyDescent="0.2">
      <c r="A57" s="404"/>
      <c r="B57" s="404"/>
      <c r="C57" s="419"/>
      <c r="D57" s="419"/>
      <c r="E57" s="404"/>
      <c r="F57" s="419"/>
      <c r="G57" s="419"/>
      <c r="H57" s="419"/>
      <c r="I57" s="404"/>
      <c r="J57" s="404"/>
      <c r="K57" s="404"/>
      <c r="L57" s="404"/>
      <c r="M57" s="404"/>
      <c r="N57" s="404"/>
      <c r="O57" s="404"/>
      <c r="P57" s="404"/>
    </row>
    <row r="58" spans="1:16" x14ac:dyDescent="0.2">
      <c r="A58" s="404"/>
      <c r="B58" s="404"/>
      <c r="C58" s="419"/>
      <c r="D58" s="419"/>
      <c r="E58" s="404"/>
      <c r="F58" s="419"/>
      <c r="G58" s="419"/>
      <c r="H58" s="419"/>
      <c r="I58" s="404"/>
      <c r="J58" s="404"/>
      <c r="K58" s="404"/>
      <c r="L58" s="404"/>
      <c r="M58" s="404"/>
      <c r="N58" s="404"/>
      <c r="O58" s="404"/>
      <c r="P58" s="404"/>
    </row>
    <row r="59" spans="1:16" x14ac:dyDescent="0.2">
      <c r="A59" s="404"/>
      <c r="B59" s="404"/>
      <c r="C59" s="419"/>
      <c r="D59" s="419"/>
      <c r="E59" s="404"/>
      <c r="F59" s="419"/>
      <c r="G59" s="419"/>
      <c r="H59" s="419"/>
      <c r="I59" s="404"/>
      <c r="J59" s="404"/>
      <c r="K59" s="404"/>
      <c r="L59" s="404"/>
      <c r="M59" s="404"/>
      <c r="N59" s="404"/>
      <c r="O59" s="404"/>
      <c r="P59" s="404"/>
    </row>
    <row r="60" spans="1:16" x14ac:dyDescent="0.2">
      <c r="A60" s="404"/>
      <c r="B60" s="404"/>
      <c r="C60" s="419"/>
      <c r="D60" s="419"/>
      <c r="E60" s="404"/>
      <c r="F60" s="419"/>
      <c r="G60" s="419"/>
      <c r="H60" s="419"/>
      <c r="I60" s="404"/>
      <c r="J60" s="404"/>
      <c r="K60" s="404"/>
      <c r="L60" s="404"/>
      <c r="M60" s="404"/>
      <c r="N60" s="404"/>
      <c r="O60" s="404"/>
      <c r="P60" s="404"/>
    </row>
    <row r="61" spans="1:16" x14ac:dyDescent="0.2">
      <c r="A61" s="404"/>
      <c r="B61" s="404"/>
      <c r="C61" s="419"/>
      <c r="D61" s="419"/>
      <c r="E61" s="404"/>
      <c r="F61" s="419"/>
      <c r="G61" s="419"/>
      <c r="H61" s="419"/>
      <c r="I61" s="404"/>
      <c r="J61" s="404"/>
      <c r="K61" s="404"/>
      <c r="L61" s="404"/>
      <c r="M61" s="404"/>
      <c r="N61" s="404"/>
      <c r="O61" s="404"/>
      <c r="P61" s="404"/>
    </row>
    <row r="62" spans="1:16" x14ac:dyDescent="0.2">
      <c r="A62" s="404"/>
      <c r="B62" s="404"/>
      <c r="C62" s="419"/>
      <c r="D62" s="419"/>
      <c r="E62" s="404"/>
      <c r="F62" s="419"/>
      <c r="G62" s="419"/>
      <c r="H62" s="419"/>
      <c r="I62" s="404"/>
      <c r="J62" s="404"/>
      <c r="K62" s="404"/>
      <c r="L62" s="404"/>
      <c r="M62" s="404"/>
      <c r="N62" s="404"/>
      <c r="O62" s="404"/>
      <c r="P62" s="404"/>
    </row>
    <row r="63" spans="1:16" x14ac:dyDescent="0.2">
      <c r="A63" s="404"/>
      <c r="B63" s="404"/>
      <c r="C63" s="419"/>
      <c r="D63" s="419"/>
      <c r="E63" s="404"/>
      <c r="F63" s="419"/>
      <c r="G63" s="419"/>
      <c r="H63" s="419"/>
      <c r="I63" s="404"/>
      <c r="J63" s="404"/>
      <c r="K63" s="404"/>
      <c r="L63" s="404"/>
      <c r="M63" s="404"/>
      <c r="N63" s="404"/>
      <c r="O63" s="404"/>
      <c r="P63" s="404"/>
    </row>
    <row r="64" spans="1:16" x14ac:dyDescent="0.2">
      <c r="A64" s="404"/>
      <c r="B64" s="404"/>
      <c r="C64" s="419"/>
      <c r="D64" s="419"/>
      <c r="E64" s="404"/>
      <c r="F64" s="419"/>
      <c r="G64" s="419"/>
      <c r="H64" s="419"/>
      <c r="I64" s="404"/>
      <c r="J64" s="404"/>
      <c r="K64" s="404"/>
      <c r="L64" s="404"/>
      <c r="M64" s="404"/>
      <c r="N64" s="404"/>
      <c r="O64" s="404"/>
      <c r="P64" s="404"/>
    </row>
    <row r="65" spans="1:16" x14ac:dyDescent="0.2">
      <c r="A65" s="404"/>
      <c r="B65" s="404"/>
      <c r="C65" s="419"/>
      <c r="D65" s="419"/>
      <c r="E65" s="404"/>
      <c r="F65" s="419"/>
      <c r="G65" s="419"/>
      <c r="H65" s="419"/>
      <c r="I65" s="404"/>
      <c r="J65" s="404"/>
      <c r="K65" s="404"/>
      <c r="L65" s="404"/>
      <c r="M65" s="404"/>
      <c r="N65" s="404"/>
      <c r="O65" s="404"/>
      <c r="P65" s="404"/>
    </row>
    <row r="66" spans="1:16" x14ac:dyDescent="0.2">
      <c r="A66" s="404"/>
      <c r="B66" s="404"/>
      <c r="C66" s="419"/>
      <c r="D66" s="419"/>
      <c r="E66" s="404"/>
      <c r="F66" s="419"/>
      <c r="G66" s="419"/>
      <c r="H66" s="419"/>
      <c r="I66" s="404"/>
      <c r="J66" s="404"/>
      <c r="K66" s="404"/>
      <c r="L66" s="404"/>
      <c r="M66" s="404"/>
      <c r="N66" s="404"/>
      <c r="O66" s="404"/>
      <c r="P66" s="404"/>
    </row>
    <row r="67" spans="1:16" x14ac:dyDescent="0.2">
      <c r="A67" s="404"/>
      <c r="B67" s="404"/>
      <c r="C67" s="419"/>
      <c r="D67" s="419"/>
      <c r="E67" s="404"/>
      <c r="F67" s="419"/>
      <c r="G67" s="419"/>
      <c r="H67" s="419"/>
      <c r="I67" s="404"/>
      <c r="J67" s="404"/>
      <c r="K67" s="404"/>
      <c r="L67" s="404"/>
      <c r="M67" s="404"/>
      <c r="N67" s="404"/>
      <c r="O67" s="404"/>
      <c r="P67" s="404"/>
    </row>
    <row r="68" spans="1:16" x14ac:dyDescent="0.2">
      <c r="A68" s="404"/>
      <c r="B68" s="404"/>
      <c r="C68" s="419"/>
      <c r="D68" s="419"/>
      <c r="E68" s="404"/>
      <c r="F68" s="419"/>
      <c r="G68" s="419"/>
      <c r="H68" s="419"/>
      <c r="I68" s="404"/>
      <c r="J68" s="404"/>
      <c r="K68" s="404"/>
      <c r="L68" s="404"/>
      <c r="M68" s="404"/>
      <c r="N68" s="404"/>
      <c r="O68" s="404"/>
      <c r="P68" s="404"/>
    </row>
    <row r="69" spans="1:16" x14ac:dyDescent="0.2">
      <c r="A69" s="404"/>
      <c r="B69" s="404"/>
      <c r="C69" s="419"/>
      <c r="D69" s="419"/>
      <c r="E69" s="404"/>
      <c r="F69" s="419"/>
      <c r="G69" s="419"/>
      <c r="H69" s="419"/>
      <c r="I69" s="404"/>
      <c r="J69" s="404"/>
      <c r="K69" s="404"/>
      <c r="L69" s="404"/>
      <c r="M69" s="404"/>
      <c r="N69" s="404"/>
      <c r="O69" s="404"/>
      <c r="P69" s="404"/>
    </row>
    <row r="70" spans="1:16" x14ac:dyDescent="0.2">
      <c r="A70" s="404"/>
      <c r="B70" s="404"/>
      <c r="C70" s="419"/>
      <c r="D70" s="419"/>
      <c r="E70" s="404"/>
      <c r="F70" s="419"/>
      <c r="G70" s="419"/>
      <c r="H70" s="419"/>
      <c r="I70" s="404"/>
      <c r="J70" s="404"/>
      <c r="K70" s="404"/>
      <c r="L70" s="404"/>
      <c r="M70" s="404"/>
      <c r="N70" s="404"/>
      <c r="O70" s="404"/>
      <c r="P70" s="404"/>
    </row>
    <row r="71" spans="1:16" x14ac:dyDescent="0.2">
      <c r="A71" s="404"/>
      <c r="B71" s="404"/>
      <c r="C71" s="404"/>
      <c r="D71" s="404"/>
      <c r="E71" s="404"/>
      <c r="F71" s="404"/>
      <c r="G71" s="404"/>
      <c r="H71" s="404"/>
      <c r="I71" s="404"/>
      <c r="J71" s="404"/>
      <c r="K71" s="404"/>
      <c r="L71" s="404"/>
      <c r="M71" s="404"/>
      <c r="N71" s="404"/>
      <c r="O71" s="404"/>
      <c r="P71" s="404"/>
    </row>
    <row r="72" spans="1:16" x14ac:dyDescent="0.2">
      <c r="A72" s="404"/>
      <c r="B72" s="404"/>
      <c r="C72" s="404"/>
      <c r="D72" s="404"/>
      <c r="E72" s="404"/>
      <c r="F72" s="404"/>
      <c r="G72" s="404"/>
      <c r="H72" s="404"/>
      <c r="I72" s="404"/>
      <c r="J72" s="404"/>
      <c r="K72" s="404"/>
      <c r="L72" s="404"/>
      <c r="M72" s="404"/>
      <c r="N72" s="404"/>
      <c r="O72" s="404"/>
      <c r="P72" s="404"/>
    </row>
    <row r="73" spans="1:16" x14ac:dyDescent="0.2">
      <c r="A73" s="404"/>
      <c r="B73" s="404"/>
      <c r="C73" s="404"/>
      <c r="D73" s="404"/>
      <c r="E73" s="404"/>
      <c r="F73" s="404"/>
      <c r="G73" s="404"/>
      <c r="H73" s="404"/>
      <c r="I73" s="404"/>
      <c r="J73" s="404"/>
      <c r="K73" s="404"/>
      <c r="L73" s="404"/>
      <c r="M73" s="404"/>
      <c r="N73" s="404"/>
      <c r="O73" s="404"/>
      <c r="P73" s="404"/>
    </row>
    <row r="74" spans="1:16" x14ac:dyDescent="0.2">
      <c r="A74" s="404"/>
      <c r="B74" s="404"/>
      <c r="C74" s="404"/>
      <c r="D74" s="404"/>
      <c r="E74" s="404"/>
      <c r="F74" s="404"/>
      <c r="G74" s="404"/>
      <c r="H74" s="404"/>
      <c r="I74" s="404"/>
      <c r="J74" s="404"/>
      <c r="K74" s="404"/>
      <c r="L74" s="404"/>
      <c r="M74" s="404"/>
      <c r="N74" s="404"/>
      <c r="O74" s="404"/>
      <c r="P74" s="404"/>
    </row>
    <row r="75" spans="1:16" x14ac:dyDescent="0.2">
      <c r="A75" s="404"/>
      <c r="B75" s="404"/>
      <c r="C75" s="404"/>
      <c r="D75" s="404"/>
      <c r="E75" s="404"/>
      <c r="F75" s="404"/>
      <c r="G75" s="404"/>
      <c r="H75" s="404"/>
      <c r="I75" s="404"/>
      <c r="J75" s="404"/>
      <c r="K75" s="404"/>
      <c r="L75" s="404"/>
      <c r="M75" s="404"/>
      <c r="N75" s="404"/>
      <c r="O75" s="404"/>
      <c r="P75" s="404"/>
    </row>
    <row r="76" spans="1:16" x14ac:dyDescent="0.2">
      <c r="A76" s="404"/>
      <c r="B76" s="404"/>
      <c r="C76" s="404"/>
      <c r="D76" s="404"/>
      <c r="E76" s="404"/>
      <c r="F76" s="404"/>
      <c r="G76" s="404"/>
      <c r="H76" s="404"/>
      <c r="I76" s="404"/>
      <c r="J76" s="404"/>
      <c r="K76" s="404"/>
      <c r="L76" s="404"/>
      <c r="M76" s="404"/>
      <c r="N76" s="404"/>
      <c r="O76" s="404"/>
      <c r="P76" s="404"/>
    </row>
    <row r="77" spans="1:16" x14ac:dyDescent="0.2">
      <c r="A77" s="404"/>
      <c r="B77" s="404"/>
      <c r="C77" s="404"/>
      <c r="D77" s="404"/>
      <c r="E77" s="404"/>
      <c r="F77" s="404"/>
      <c r="G77" s="404"/>
      <c r="H77" s="404"/>
      <c r="I77" s="404"/>
      <c r="J77" s="404"/>
      <c r="K77" s="404"/>
      <c r="L77" s="404"/>
      <c r="M77" s="404"/>
      <c r="N77" s="404"/>
      <c r="O77" s="404"/>
      <c r="P77" s="404"/>
    </row>
    <row r="78" spans="1:16" x14ac:dyDescent="0.2">
      <c r="A78" s="404"/>
      <c r="B78" s="404"/>
      <c r="C78" s="404"/>
      <c r="D78" s="404"/>
      <c r="E78" s="404"/>
      <c r="F78" s="404"/>
      <c r="G78" s="404"/>
      <c r="H78" s="404"/>
      <c r="I78" s="404"/>
      <c r="J78" s="404"/>
      <c r="K78" s="404"/>
      <c r="L78" s="404"/>
      <c r="M78" s="404"/>
      <c r="N78" s="404"/>
      <c r="O78" s="404"/>
      <c r="P78" s="404"/>
    </row>
    <row r="79" spans="1:16" x14ac:dyDescent="0.2">
      <c r="A79" s="404"/>
      <c r="B79" s="404"/>
      <c r="C79" s="404"/>
      <c r="D79" s="404"/>
      <c r="E79" s="404"/>
      <c r="F79" s="404"/>
      <c r="G79" s="404"/>
      <c r="H79" s="404"/>
      <c r="I79" s="404"/>
      <c r="J79" s="404"/>
      <c r="K79" s="404"/>
      <c r="L79" s="404"/>
      <c r="M79" s="404"/>
      <c r="N79" s="404"/>
      <c r="O79" s="404"/>
      <c r="P79" s="404"/>
    </row>
    <row r="80" spans="1:16" x14ac:dyDescent="0.2">
      <c r="A80" s="404"/>
      <c r="B80" s="404"/>
      <c r="C80" s="404"/>
      <c r="D80" s="404"/>
      <c r="E80" s="404"/>
      <c r="F80" s="404"/>
      <c r="G80" s="404"/>
      <c r="H80" s="404"/>
      <c r="I80" s="404"/>
      <c r="J80" s="404"/>
      <c r="K80" s="404"/>
      <c r="L80" s="404"/>
      <c r="M80" s="404"/>
      <c r="N80" s="404"/>
      <c r="O80" s="404"/>
      <c r="P80" s="404"/>
    </row>
    <row r="81" spans="1:16" x14ac:dyDescent="0.2">
      <c r="A81" s="404"/>
      <c r="B81" s="404"/>
      <c r="C81" s="404"/>
      <c r="D81" s="404"/>
      <c r="E81" s="404"/>
      <c r="F81" s="404"/>
      <c r="G81" s="404"/>
      <c r="H81" s="404"/>
      <c r="I81" s="404"/>
      <c r="J81" s="404"/>
      <c r="K81" s="404"/>
      <c r="L81" s="404"/>
      <c r="M81" s="404"/>
      <c r="N81" s="404"/>
      <c r="O81" s="404"/>
      <c r="P81" s="404"/>
    </row>
    <row r="82" spans="1:16" x14ac:dyDescent="0.2">
      <c r="A82" s="404"/>
      <c r="B82" s="404"/>
      <c r="C82" s="404"/>
      <c r="D82" s="404"/>
      <c r="E82" s="404"/>
      <c r="F82" s="404"/>
      <c r="G82" s="404"/>
      <c r="H82" s="404"/>
      <c r="I82" s="404"/>
      <c r="J82" s="404"/>
      <c r="K82" s="404"/>
      <c r="L82" s="404"/>
      <c r="M82" s="404"/>
      <c r="N82" s="404"/>
      <c r="O82" s="404"/>
      <c r="P82" s="404"/>
    </row>
    <row r="83" spans="1:16" x14ac:dyDescent="0.2">
      <c r="A83" s="404"/>
      <c r="B83" s="404"/>
      <c r="C83" s="404"/>
      <c r="D83" s="404"/>
      <c r="E83" s="404"/>
      <c r="F83" s="404"/>
      <c r="G83" s="404"/>
      <c r="H83" s="404"/>
      <c r="I83" s="404"/>
      <c r="J83" s="404"/>
      <c r="K83" s="404"/>
      <c r="L83" s="404"/>
      <c r="M83" s="404"/>
      <c r="N83" s="404"/>
      <c r="O83" s="404"/>
      <c r="P83" s="404"/>
    </row>
    <row r="84" spans="1:16" x14ac:dyDescent="0.2">
      <c r="A84" s="404"/>
      <c r="B84" s="404"/>
      <c r="C84" s="404"/>
      <c r="D84" s="404"/>
      <c r="E84" s="404"/>
      <c r="F84" s="404"/>
      <c r="G84" s="404"/>
      <c r="H84" s="404"/>
      <c r="I84" s="404"/>
      <c r="J84" s="404"/>
      <c r="K84" s="404"/>
      <c r="L84" s="404"/>
      <c r="M84" s="404"/>
      <c r="N84" s="404"/>
      <c r="O84" s="404"/>
      <c r="P84" s="404"/>
    </row>
    <row r="85" spans="1:16" x14ac:dyDescent="0.2">
      <c r="A85" s="404"/>
      <c r="B85" s="404"/>
      <c r="C85" s="404"/>
      <c r="D85" s="404"/>
      <c r="E85" s="404"/>
      <c r="F85" s="404"/>
      <c r="G85" s="404"/>
      <c r="H85" s="404"/>
      <c r="I85" s="404"/>
      <c r="J85" s="404"/>
      <c r="K85" s="404"/>
      <c r="L85" s="404"/>
      <c r="M85" s="404"/>
      <c r="N85" s="404"/>
      <c r="O85" s="404"/>
      <c r="P85" s="404"/>
    </row>
    <row r="86" spans="1:16" x14ac:dyDescent="0.2">
      <c r="A86" s="404"/>
      <c r="B86" s="404"/>
      <c r="C86" s="404"/>
      <c r="D86" s="404"/>
      <c r="E86" s="404"/>
      <c r="F86" s="404"/>
      <c r="G86" s="404"/>
      <c r="H86" s="404"/>
      <c r="I86" s="404"/>
      <c r="J86" s="404"/>
      <c r="K86" s="404"/>
      <c r="L86" s="404"/>
      <c r="M86" s="404"/>
      <c r="N86" s="404"/>
      <c r="O86" s="404"/>
      <c r="P86" s="404"/>
    </row>
    <row r="87" spans="1:16" x14ac:dyDescent="0.2">
      <c r="A87" s="404"/>
      <c r="B87" s="404"/>
      <c r="C87" s="404"/>
      <c r="D87" s="404"/>
      <c r="E87" s="404"/>
      <c r="F87" s="404"/>
      <c r="G87" s="404"/>
      <c r="H87" s="404"/>
      <c r="I87" s="404"/>
      <c r="J87" s="404"/>
      <c r="K87" s="404"/>
      <c r="L87" s="404"/>
      <c r="M87" s="404"/>
      <c r="N87" s="404"/>
      <c r="O87" s="404"/>
      <c r="P87" s="404"/>
    </row>
    <row r="88" spans="1:16" x14ac:dyDescent="0.2">
      <c r="A88" s="404"/>
      <c r="B88" s="404"/>
      <c r="C88" s="404"/>
      <c r="D88" s="404"/>
      <c r="E88" s="404"/>
      <c r="F88" s="404"/>
      <c r="G88" s="404"/>
      <c r="H88" s="404"/>
      <c r="I88" s="404"/>
      <c r="J88" s="404"/>
      <c r="K88" s="404"/>
      <c r="L88" s="404"/>
      <c r="M88" s="404"/>
      <c r="N88" s="404"/>
      <c r="O88" s="404"/>
      <c r="P88" s="404"/>
    </row>
    <row r="89" spans="1:16" x14ac:dyDescent="0.2">
      <c r="A89" s="404"/>
      <c r="B89" s="404"/>
      <c r="C89" s="404"/>
      <c r="D89" s="404"/>
      <c r="E89" s="404"/>
      <c r="F89" s="404"/>
      <c r="G89" s="404"/>
      <c r="H89" s="404"/>
      <c r="I89" s="404"/>
      <c r="J89" s="404"/>
      <c r="K89" s="404"/>
      <c r="L89" s="404"/>
      <c r="M89" s="404"/>
      <c r="N89" s="404"/>
      <c r="O89" s="404"/>
      <c r="P89" s="404"/>
    </row>
    <row r="90" spans="1:16" x14ac:dyDescent="0.2">
      <c r="A90" s="404"/>
      <c r="B90" s="404"/>
      <c r="C90" s="404"/>
      <c r="D90" s="404"/>
      <c r="E90" s="404"/>
      <c r="F90" s="404"/>
      <c r="G90" s="404"/>
      <c r="H90" s="404"/>
      <c r="I90" s="404"/>
      <c r="J90" s="404"/>
      <c r="K90" s="404"/>
      <c r="L90" s="404"/>
      <c r="M90" s="404"/>
      <c r="N90" s="404"/>
      <c r="O90" s="404"/>
      <c r="P90" s="404"/>
    </row>
    <row r="91" spans="1:16" x14ac:dyDescent="0.2">
      <c r="A91" s="404"/>
      <c r="B91" s="404"/>
      <c r="C91" s="404"/>
      <c r="D91" s="404"/>
      <c r="E91" s="404"/>
      <c r="F91" s="404"/>
      <c r="G91" s="404"/>
      <c r="H91" s="404"/>
      <c r="I91" s="404"/>
      <c r="J91" s="404"/>
      <c r="K91" s="404"/>
      <c r="L91" s="404"/>
      <c r="M91" s="404"/>
      <c r="N91" s="404"/>
      <c r="O91" s="404"/>
      <c r="P91" s="404"/>
    </row>
    <row r="92" spans="1:16" x14ac:dyDescent="0.2">
      <c r="A92" s="404"/>
      <c r="B92" s="404"/>
      <c r="C92" s="404"/>
      <c r="D92" s="404"/>
      <c r="E92" s="404"/>
      <c r="F92" s="404"/>
      <c r="G92" s="404"/>
      <c r="H92" s="404"/>
      <c r="I92" s="404"/>
      <c r="J92" s="404"/>
      <c r="K92" s="404"/>
      <c r="L92" s="404"/>
      <c r="M92" s="404"/>
      <c r="N92" s="404"/>
      <c r="O92" s="404"/>
      <c r="P92" s="404"/>
    </row>
    <row r="93" spans="1:16" x14ac:dyDescent="0.2">
      <c r="A93" s="404"/>
      <c r="B93" s="404"/>
      <c r="C93" s="404"/>
      <c r="D93" s="404"/>
      <c r="E93" s="404"/>
      <c r="F93" s="404"/>
      <c r="G93" s="404"/>
      <c r="H93" s="404"/>
      <c r="I93" s="404"/>
      <c r="J93" s="404"/>
      <c r="K93" s="404"/>
      <c r="L93" s="404"/>
      <c r="M93" s="404"/>
      <c r="N93" s="404"/>
      <c r="O93" s="404"/>
      <c r="P93" s="404"/>
    </row>
    <row r="94" spans="1:16" x14ac:dyDescent="0.2">
      <c r="A94" s="404"/>
      <c r="B94" s="404"/>
      <c r="C94" s="404"/>
      <c r="D94" s="404"/>
      <c r="E94" s="404"/>
      <c r="F94" s="404"/>
      <c r="G94" s="404"/>
      <c r="H94" s="404"/>
      <c r="I94" s="404"/>
      <c r="J94" s="404"/>
      <c r="K94" s="404"/>
      <c r="L94" s="404"/>
      <c r="M94" s="404"/>
      <c r="N94" s="404"/>
      <c r="O94" s="404"/>
      <c r="P94" s="404"/>
    </row>
    <row r="95" spans="1:16" x14ac:dyDescent="0.2">
      <c r="A95" s="404"/>
      <c r="B95" s="404"/>
      <c r="C95" s="404"/>
      <c r="D95" s="404"/>
      <c r="E95" s="404"/>
      <c r="F95" s="404"/>
      <c r="G95" s="404"/>
      <c r="H95" s="404"/>
      <c r="I95" s="404"/>
      <c r="J95" s="404"/>
      <c r="K95" s="404"/>
      <c r="L95" s="404"/>
      <c r="M95" s="404"/>
      <c r="N95" s="404"/>
      <c r="O95" s="404"/>
      <c r="P95" s="404"/>
    </row>
    <row r="96" spans="1:16" x14ac:dyDescent="0.2">
      <c r="A96" s="404"/>
      <c r="B96" s="404"/>
      <c r="C96" s="404"/>
      <c r="D96" s="404"/>
      <c r="E96" s="404"/>
      <c r="F96" s="404"/>
      <c r="G96" s="404"/>
      <c r="H96" s="404"/>
      <c r="I96" s="404"/>
      <c r="J96" s="404"/>
      <c r="K96" s="404"/>
      <c r="L96" s="404"/>
      <c r="M96" s="404"/>
      <c r="N96" s="404"/>
      <c r="O96" s="404"/>
      <c r="P96" s="404"/>
    </row>
    <row r="97" spans="1:16" x14ac:dyDescent="0.2">
      <c r="A97" s="404"/>
      <c r="B97" s="404"/>
      <c r="C97" s="404"/>
      <c r="D97" s="404"/>
      <c r="E97" s="404"/>
      <c r="F97" s="404"/>
      <c r="G97" s="404"/>
      <c r="H97" s="404"/>
      <c r="I97" s="404"/>
      <c r="J97" s="404"/>
      <c r="K97" s="404"/>
      <c r="L97" s="404"/>
      <c r="M97" s="404"/>
      <c r="N97" s="404"/>
      <c r="O97" s="404"/>
      <c r="P97" s="404"/>
    </row>
    <row r="98" spans="1:16" x14ac:dyDescent="0.2">
      <c r="A98" s="404"/>
      <c r="B98" s="404"/>
      <c r="C98" s="404"/>
      <c r="D98" s="404"/>
      <c r="E98" s="404"/>
      <c r="F98" s="404"/>
      <c r="G98" s="404"/>
      <c r="H98" s="404"/>
      <c r="I98" s="404"/>
      <c r="J98" s="404"/>
      <c r="K98" s="404"/>
      <c r="L98" s="404"/>
      <c r="M98" s="404"/>
      <c r="N98" s="404"/>
      <c r="O98" s="404"/>
      <c r="P98" s="404"/>
    </row>
    <row r="99" spans="1:16" x14ac:dyDescent="0.2">
      <c r="A99" s="404"/>
      <c r="B99" s="404"/>
      <c r="C99" s="404"/>
      <c r="D99" s="404"/>
      <c r="E99" s="404"/>
      <c r="F99" s="404"/>
      <c r="G99" s="404"/>
      <c r="H99" s="404"/>
      <c r="I99" s="404"/>
      <c r="J99" s="404"/>
      <c r="K99" s="404"/>
      <c r="L99" s="404"/>
      <c r="M99" s="404"/>
      <c r="N99" s="404"/>
      <c r="O99" s="404"/>
      <c r="P99" s="404"/>
    </row>
    <row r="100" spans="1:16" x14ac:dyDescent="0.2">
      <c r="A100" s="404"/>
      <c r="B100" s="404"/>
      <c r="C100" s="404"/>
      <c r="D100" s="404"/>
      <c r="E100" s="404"/>
      <c r="F100" s="404"/>
      <c r="G100" s="404"/>
      <c r="H100" s="404"/>
      <c r="I100" s="404"/>
      <c r="J100" s="404"/>
      <c r="K100" s="404"/>
      <c r="L100" s="404"/>
      <c r="M100" s="404"/>
      <c r="N100" s="404"/>
      <c r="O100" s="404"/>
      <c r="P100" s="404"/>
    </row>
    <row r="101" spans="1:16" x14ac:dyDescent="0.2">
      <c r="A101" s="404"/>
      <c r="B101" s="404"/>
      <c r="C101" s="404"/>
      <c r="D101" s="404"/>
      <c r="E101" s="404"/>
      <c r="F101" s="404"/>
      <c r="G101" s="404"/>
      <c r="H101" s="404"/>
      <c r="I101" s="404"/>
      <c r="J101" s="404"/>
      <c r="K101" s="404"/>
      <c r="L101" s="404"/>
      <c r="M101" s="404"/>
      <c r="N101" s="404"/>
      <c r="O101" s="404"/>
      <c r="P101" s="404"/>
    </row>
    <row r="102" spans="1:16" x14ac:dyDescent="0.2">
      <c r="A102" s="404"/>
      <c r="B102" s="404"/>
      <c r="C102" s="404"/>
      <c r="D102" s="404"/>
      <c r="E102" s="404"/>
      <c r="F102" s="404"/>
      <c r="G102" s="404"/>
      <c r="H102" s="404"/>
      <c r="I102" s="404"/>
      <c r="J102" s="404"/>
      <c r="K102" s="404"/>
      <c r="L102" s="404"/>
      <c r="M102" s="404"/>
      <c r="N102" s="404"/>
      <c r="O102" s="404"/>
      <c r="P102" s="404"/>
    </row>
    <row r="103" spans="1:16" x14ac:dyDescent="0.2">
      <c r="A103" s="404"/>
      <c r="B103" s="404"/>
      <c r="C103" s="404"/>
      <c r="D103" s="404"/>
      <c r="E103" s="404"/>
      <c r="F103" s="404"/>
      <c r="G103" s="404"/>
      <c r="H103" s="404"/>
      <c r="I103" s="404"/>
      <c r="J103" s="404"/>
      <c r="K103" s="404"/>
      <c r="L103" s="404"/>
      <c r="M103" s="404"/>
      <c r="N103" s="404"/>
      <c r="O103" s="404"/>
      <c r="P103" s="404"/>
    </row>
    <row r="104" spans="1:16" x14ac:dyDescent="0.2">
      <c r="A104" s="404"/>
      <c r="B104" s="404"/>
      <c r="C104" s="404"/>
      <c r="D104" s="404"/>
      <c r="E104" s="404"/>
      <c r="F104" s="404"/>
      <c r="G104" s="404"/>
      <c r="H104" s="404"/>
      <c r="I104" s="404"/>
      <c r="J104" s="404"/>
      <c r="K104" s="404"/>
      <c r="L104" s="404"/>
      <c r="M104" s="404"/>
      <c r="N104" s="404"/>
      <c r="O104" s="404"/>
      <c r="P104" s="404"/>
    </row>
    <row r="105" spans="1:16" x14ac:dyDescent="0.2">
      <c r="A105" s="404"/>
      <c r="B105" s="404"/>
      <c r="C105" s="404"/>
      <c r="D105" s="404"/>
      <c r="E105" s="404"/>
      <c r="F105" s="404"/>
      <c r="G105" s="404"/>
      <c r="H105" s="404"/>
      <c r="I105" s="404"/>
      <c r="J105" s="404"/>
      <c r="K105" s="404"/>
      <c r="L105" s="404"/>
      <c r="M105" s="404"/>
      <c r="N105" s="404"/>
      <c r="O105" s="404"/>
      <c r="P105" s="404"/>
    </row>
    <row r="106" spans="1:16" x14ac:dyDescent="0.2">
      <c r="A106" s="404"/>
      <c r="B106" s="404"/>
      <c r="C106" s="404"/>
      <c r="D106" s="404"/>
      <c r="E106" s="404"/>
      <c r="F106" s="404"/>
      <c r="G106" s="404"/>
      <c r="H106" s="404"/>
      <c r="I106" s="404"/>
      <c r="J106" s="404"/>
      <c r="K106" s="404"/>
      <c r="L106" s="404"/>
      <c r="M106" s="404"/>
      <c r="N106" s="404"/>
      <c r="O106" s="404"/>
      <c r="P106" s="404"/>
    </row>
    <row r="107" spans="1:16" x14ac:dyDescent="0.2">
      <c r="A107" s="404"/>
      <c r="B107" s="404"/>
      <c r="C107" s="404"/>
      <c r="D107" s="404"/>
      <c r="E107" s="404"/>
      <c r="F107" s="404"/>
      <c r="G107" s="404"/>
      <c r="H107" s="404"/>
      <c r="I107" s="404"/>
      <c r="J107" s="404"/>
      <c r="K107" s="404"/>
      <c r="L107" s="404"/>
      <c r="M107" s="404"/>
      <c r="N107" s="404"/>
      <c r="O107" s="404"/>
      <c r="P107" s="404"/>
    </row>
    <row r="108" spans="1:16" x14ac:dyDescent="0.2">
      <c r="A108" s="404"/>
      <c r="B108" s="404"/>
      <c r="C108" s="404"/>
      <c r="D108" s="404"/>
      <c r="E108" s="404"/>
      <c r="F108" s="404"/>
      <c r="G108" s="404"/>
      <c r="H108" s="404"/>
      <c r="I108" s="404"/>
      <c r="J108" s="404"/>
      <c r="K108" s="404"/>
      <c r="L108" s="404"/>
      <c r="M108" s="404"/>
      <c r="N108" s="404"/>
      <c r="O108" s="404"/>
      <c r="P108" s="404"/>
    </row>
    <row r="109" spans="1:16" x14ac:dyDescent="0.2">
      <c r="A109" s="404"/>
      <c r="B109" s="404"/>
      <c r="C109" s="404"/>
      <c r="D109" s="404"/>
      <c r="E109" s="404"/>
      <c r="F109" s="404"/>
      <c r="G109" s="404"/>
      <c r="H109" s="404"/>
      <c r="I109" s="404"/>
      <c r="J109" s="404"/>
      <c r="K109" s="404"/>
      <c r="L109" s="404"/>
      <c r="M109" s="404"/>
      <c r="N109" s="404"/>
      <c r="O109" s="404"/>
      <c r="P109" s="404"/>
    </row>
    <row r="110" spans="1:16" x14ac:dyDescent="0.2">
      <c r="A110" s="404"/>
      <c r="B110" s="404"/>
      <c r="C110" s="404"/>
      <c r="D110" s="404"/>
      <c r="E110" s="404"/>
      <c r="F110" s="404"/>
      <c r="G110" s="404"/>
      <c r="H110" s="404"/>
      <c r="I110" s="404"/>
      <c r="J110" s="404"/>
      <c r="K110" s="404"/>
      <c r="L110" s="404"/>
      <c r="M110" s="404"/>
      <c r="N110" s="404"/>
      <c r="O110" s="404"/>
      <c r="P110" s="404"/>
    </row>
    <row r="111" spans="1:16" x14ac:dyDescent="0.2">
      <c r="A111" s="404"/>
      <c r="B111" s="404"/>
      <c r="C111" s="404"/>
      <c r="D111" s="404"/>
      <c r="E111" s="404"/>
      <c r="F111" s="404"/>
      <c r="G111" s="404"/>
      <c r="H111" s="404"/>
      <c r="I111" s="404"/>
      <c r="J111" s="404"/>
      <c r="K111" s="404"/>
      <c r="L111" s="404"/>
      <c r="M111" s="404"/>
      <c r="N111" s="404"/>
      <c r="O111" s="404"/>
      <c r="P111" s="404"/>
    </row>
    <row r="112" spans="1:16" x14ac:dyDescent="0.2">
      <c r="A112" s="404"/>
      <c r="B112" s="404"/>
      <c r="C112" s="404"/>
      <c r="D112" s="404"/>
      <c r="E112" s="404"/>
      <c r="F112" s="404"/>
      <c r="G112" s="404"/>
      <c r="H112" s="404"/>
      <c r="I112" s="404"/>
      <c r="J112" s="404"/>
      <c r="K112" s="404"/>
      <c r="L112" s="404"/>
      <c r="M112" s="404"/>
      <c r="N112" s="404"/>
      <c r="O112" s="404"/>
      <c r="P112" s="404"/>
    </row>
    <row r="113" spans="1:16" x14ac:dyDescent="0.2">
      <c r="A113" s="404"/>
      <c r="B113" s="404"/>
      <c r="C113" s="404"/>
      <c r="D113" s="404"/>
      <c r="E113" s="404"/>
      <c r="F113" s="404"/>
      <c r="G113" s="404"/>
      <c r="H113" s="404"/>
      <c r="I113" s="404"/>
      <c r="J113" s="404"/>
      <c r="K113" s="404"/>
      <c r="L113" s="404"/>
      <c r="M113" s="404"/>
      <c r="N113" s="404"/>
      <c r="O113" s="404"/>
      <c r="P113" s="404"/>
    </row>
    <row r="114" spans="1:16" x14ac:dyDescent="0.2">
      <c r="A114" s="404"/>
      <c r="B114" s="404"/>
      <c r="C114" s="404"/>
      <c r="D114" s="404"/>
      <c r="E114" s="404"/>
      <c r="F114" s="404"/>
      <c r="G114" s="404"/>
      <c r="H114" s="404"/>
      <c r="I114" s="404"/>
      <c r="J114" s="404"/>
      <c r="K114" s="404"/>
      <c r="L114" s="404"/>
      <c r="M114" s="404"/>
      <c r="N114" s="404"/>
      <c r="O114" s="404"/>
      <c r="P114" s="404"/>
    </row>
    <row r="115" spans="1:16" x14ac:dyDescent="0.2">
      <c r="A115" s="404"/>
      <c r="B115" s="404"/>
      <c r="C115" s="404"/>
      <c r="D115" s="404"/>
      <c r="E115" s="404"/>
      <c r="F115" s="404"/>
      <c r="G115" s="404"/>
      <c r="H115" s="404"/>
      <c r="I115" s="404"/>
      <c r="J115" s="404"/>
      <c r="K115" s="404"/>
      <c r="L115" s="404"/>
      <c r="M115" s="404"/>
      <c r="N115" s="404"/>
      <c r="O115" s="404"/>
      <c r="P115" s="404"/>
    </row>
    <row r="116" spans="1:16" x14ac:dyDescent="0.2">
      <c r="A116" s="404"/>
      <c r="B116" s="404"/>
      <c r="C116" s="404"/>
      <c r="D116" s="404"/>
      <c r="E116" s="404"/>
      <c r="F116" s="404"/>
      <c r="G116" s="404"/>
      <c r="H116" s="404"/>
      <c r="I116" s="404"/>
      <c r="J116" s="404"/>
      <c r="K116" s="404"/>
      <c r="L116" s="404"/>
      <c r="M116" s="404"/>
      <c r="N116" s="404"/>
      <c r="O116" s="404"/>
      <c r="P116" s="404"/>
    </row>
    <row r="117" spans="1:16" x14ac:dyDescent="0.2">
      <c r="A117" s="404"/>
      <c r="B117" s="404"/>
      <c r="C117" s="404"/>
      <c r="D117" s="404"/>
      <c r="E117" s="404"/>
      <c r="F117" s="404"/>
      <c r="G117" s="404"/>
      <c r="H117" s="404"/>
      <c r="I117" s="404"/>
      <c r="J117" s="404"/>
      <c r="K117" s="404"/>
      <c r="L117" s="404"/>
      <c r="M117" s="404"/>
      <c r="N117" s="404"/>
      <c r="O117" s="404"/>
      <c r="P117" s="404"/>
    </row>
    <row r="118" spans="1:16" x14ac:dyDescent="0.2">
      <c r="A118" s="404"/>
      <c r="B118" s="404"/>
      <c r="C118" s="404"/>
      <c r="D118" s="404"/>
      <c r="E118" s="404"/>
      <c r="F118" s="404"/>
      <c r="G118" s="404"/>
      <c r="H118" s="404"/>
      <c r="I118" s="404"/>
      <c r="J118" s="404"/>
      <c r="K118" s="404"/>
      <c r="L118" s="404"/>
      <c r="M118" s="404"/>
      <c r="N118" s="404"/>
      <c r="O118" s="404"/>
      <c r="P118" s="404"/>
    </row>
  </sheetData>
  <sheetProtection selectLockedCells="1" selectUnlockedCells="1"/>
  <mergeCells count="4">
    <mergeCell ref="A3:V3"/>
    <mergeCell ref="A5:A6"/>
    <mergeCell ref="I5:O5"/>
    <mergeCell ref="P5:V5"/>
  </mergeCells>
  <hyperlinks>
    <hyperlink ref="V2" location="Contents!A1" display="Back to Contents ç" xr:uid="{318EA8D3-1C56-47FC-BB34-CC5B3DC15607}"/>
  </hyperlinks>
  <pageMargins left="1.03" right="0.27559055118110237" top="0.74" bottom="0.31496062992125984" header="0.51181102362204722" footer="0.51181102362204722"/>
  <pageSetup paperSize="9" scale="82" firstPageNumber="0" orientation="landscape" horizontalDpi="4294967294" verticalDpi="4294967294" r:id="rId1"/>
  <headerFooter alignWithMargins="0">
    <oddHeader xml:space="preserve">&amp;L&amp;"Calibri"&amp;10 [Public]&amp;1#_x000D_&amp;"Calibri"&amp;11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15D42-485F-4636-A5AA-2183CD63A5F6}">
  <sheetPr codeName="Sheet14">
    <pageSetUpPr fitToPage="1"/>
  </sheetPr>
  <dimension ref="A1:W71"/>
  <sheetViews>
    <sheetView zoomScaleNormal="100" workbookViewId="0">
      <pane xSplit="1" topLeftCell="B1" activePane="topRight" state="frozen"/>
      <selection activeCell="O76" sqref="O76"/>
      <selection pane="topRight" activeCell="P2" sqref="P2"/>
    </sheetView>
  </sheetViews>
  <sheetFormatPr defaultColWidth="11.42578125" defaultRowHeight="12.75" x14ac:dyDescent="0.2"/>
  <cols>
    <col min="1" max="1" width="23.85546875" style="404" customWidth="1"/>
    <col min="2" max="15" width="13.28515625" style="404" customWidth="1"/>
    <col min="16" max="16384" width="11.42578125" style="404"/>
  </cols>
  <sheetData>
    <row r="1" spans="1:23" ht="15.75" x14ac:dyDescent="0.25">
      <c r="A1" s="400" t="s">
        <v>60</v>
      </c>
      <c r="B1" s="400"/>
      <c r="C1" s="400"/>
      <c r="D1" s="400"/>
      <c r="E1" s="400"/>
      <c r="F1" s="400"/>
      <c r="G1" s="400"/>
      <c r="H1" s="400"/>
      <c r="I1" s="400"/>
      <c r="J1" s="400"/>
      <c r="K1" s="400"/>
      <c r="L1" s="400"/>
      <c r="P1" s="402" t="s">
        <v>564</v>
      </c>
    </row>
    <row r="2" spans="1:23" ht="15.75" x14ac:dyDescent="0.25">
      <c r="A2" s="401"/>
      <c r="B2" s="400"/>
      <c r="C2" s="400"/>
      <c r="D2" s="400"/>
      <c r="E2" s="400"/>
      <c r="F2" s="400"/>
      <c r="G2" s="400"/>
      <c r="H2" s="400"/>
      <c r="I2" s="400"/>
      <c r="J2" s="400"/>
      <c r="K2" s="400"/>
      <c r="L2" s="400"/>
      <c r="P2" s="405" t="s">
        <v>62</v>
      </c>
    </row>
    <row r="3" spans="1:23" ht="15.75" x14ac:dyDescent="0.25">
      <c r="A3" s="1640" t="s">
        <v>22</v>
      </c>
      <c r="B3" s="1640"/>
      <c r="C3" s="1640"/>
      <c r="D3" s="1640"/>
      <c r="E3" s="1640"/>
      <c r="F3" s="1640"/>
      <c r="G3" s="1640"/>
      <c r="H3" s="1640"/>
      <c r="I3" s="1640"/>
      <c r="J3" s="1640"/>
      <c r="K3" s="1640"/>
      <c r="L3" s="1640"/>
      <c r="M3" s="1640"/>
      <c r="N3" s="1640"/>
      <c r="O3" s="1640"/>
      <c r="P3" s="1640"/>
    </row>
    <row r="4" spans="1:23" x14ac:dyDescent="0.2">
      <c r="A4" s="560"/>
      <c r="B4" s="560"/>
      <c r="C4" s="560"/>
      <c r="D4" s="560"/>
      <c r="E4" s="560"/>
      <c r="F4" s="560"/>
      <c r="G4" s="560"/>
      <c r="H4" s="560"/>
      <c r="I4" s="560"/>
      <c r="J4" s="560"/>
      <c r="K4" s="560"/>
      <c r="L4" s="560"/>
      <c r="M4" s="560"/>
      <c r="N4" s="560"/>
      <c r="O4" s="560"/>
    </row>
    <row r="5" spans="1:23" x14ac:dyDescent="0.2">
      <c r="A5" s="403"/>
      <c r="J5" s="584"/>
      <c r="N5" s="584"/>
      <c r="O5" s="584"/>
      <c r="P5" s="584" t="s">
        <v>565</v>
      </c>
    </row>
    <row r="6" spans="1:23" ht="38.25" x14ac:dyDescent="0.2">
      <c r="A6" s="484" t="s">
        <v>237</v>
      </c>
      <c r="B6" s="480" t="s">
        <v>566</v>
      </c>
      <c r="C6" s="480" t="s">
        <v>567</v>
      </c>
      <c r="D6" s="482" t="s">
        <v>568</v>
      </c>
      <c r="E6" s="480" t="s">
        <v>569</v>
      </c>
      <c r="F6" s="480" t="s">
        <v>570</v>
      </c>
      <c r="G6" s="480" t="s">
        <v>571</v>
      </c>
      <c r="H6" s="480" t="s">
        <v>572</v>
      </c>
      <c r="I6" s="480" t="s">
        <v>573</v>
      </c>
      <c r="J6" s="480" t="s">
        <v>574</v>
      </c>
      <c r="K6" s="482" t="s">
        <v>575</v>
      </c>
      <c r="L6" s="482" t="s">
        <v>576</v>
      </c>
      <c r="M6" s="482" t="s">
        <v>577</v>
      </c>
      <c r="N6" s="482" t="s">
        <v>578</v>
      </c>
      <c r="O6" s="482" t="s">
        <v>579</v>
      </c>
      <c r="P6" s="482" t="s">
        <v>580</v>
      </c>
    </row>
    <row r="7" spans="1:23" ht="15" customHeight="1" x14ac:dyDescent="0.2">
      <c r="A7" s="572" t="s">
        <v>581</v>
      </c>
      <c r="B7" s="585">
        <f>B8+B9</f>
        <v>23531.7</v>
      </c>
      <c r="C7" s="586">
        <f>C8+C9</f>
        <v>21543.300000000003</v>
      </c>
      <c r="D7" s="587">
        <f>D8+D9</f>
        <v>45075</v>
      </c>
      <c r="E7" s="586">
        <f>E8+E9</f>
        <v>21955.599999999999</v>
      </c>
      <c r="F7" s="586">
        <f>F8+F9</f>
        <v>19588.599999999999</v>
      </c>
      <c r="G7" s="586">
        <f t="shared" ref="G7:G36" si="0">E7+F7</f>
        <v>41544.199999999997</v>
      </c>
      <c r="H7" s="588">
        <f>H8+H9</f>
        <v>21529.4</v>
      </c>
      <c r="I7" s="588">
        <f>I8+I9</f>
        <v>20662.2</v>
      </c>
      <c r="J7" s="588">
        <f t="shared" ref="J7:J36" si="1">H7+I7</f>
        <v>42191.600000000006</v>
      </c>
      <c r="K7" s="588">
        <v>21675.9</v>
      </c>
      <c r="L7" s="588">
        <v>20560</v>
      </c>
      <c r="M7" s="588">
        <f t="shared" ref="M7:M36" si="2">K7+L7</f>
        <v>42235.9</v>
      </c>
      <c r="N7" s="588">
        <v>22209.599999999999</v>
      </c>
      <c r="O7" s="588">
        <v>20327.900000000001</v>
      </c>
      <c r="P7" s="588">
        <f>N7+O7</f>
        <v>42537.5</v>
      </c>
      <c r="Q7" s="419"/>
      <c r="R7" s="589"/>
      <c r="S7" s="590"/>
      <c r="T7" s="591"/>
      <c r="U7" s="591"/>
      <c r="V7" s="591"/>
    </row>
    <row r="8" spans="1:23" ht="15" customHeight="1" x14ac:dyDescent="0.2">
      <c r="A8" s="592" t="s">
        <v>128</v>
      </c>
      <c r="B8" s="593">
        <v>21317</v>
      </c>
      <c r="C8" s="593">
        <v>20528.900000000001</v>
      </c>
      <c r="D8" s="593">
        <f>B8+C8</f>
        <v>41845.9</v>
      </c>
      <c r="E8" s="593">
        <v>20613</v>
      </c>
      <c r="F8" s="593">
        <v>19088</v>
      </c>
      <c r="G8" s="587">
        <f t="shared" si="0"/>
        <v>39701</v>
      </c>
      <c r="H8" s="594">
        <v>20371</v>
      </c>
      <c r="I8" s="594">
        <v>20200</v>
      </c>
      <c r="J8" s="594">
        <f t="shared" si="1"/>
        <v>40571</v>
      </c>
      <c r="K8" s="594">
        <v>20704</v>
      </c>
      <c r="L8" s="594">
        <v>20137</v>
      </c>
      <c r="M8" s="594">
        <f t="shared" si="2"/>
        <v>40841</v>
      </c>
      <c r="N8" s="594">
        <v>20038</v>
      </c>
      <c r="O8" s="594">
        <v>19988</v>
      </c>
      <c r="P8" s="594">
        <f t="shared" ref="P8:P10" si="3">N8+O8</f>
        <v>40026</v>
      </c>
      <c r="Q8" s="419"/>
      <c r="R8" s="589"/>
      <c r="S8" s="590"/>
      <c r="T8" s="591"/>
      <c r="U8" s="591"/>
      <c r="V8" s="591"/>
    </row>
    <row r="9" spans="1:23" ht="15" customHeight="1" x14ac:dyDescent="0.2">
      <c r="A9" s="592" t="s">
        <v>582</v>
      </c>
      <c r="B9" s="593">
        <v>2214.6999999999998</v>
      </c>
      <c r="C9" s="593">
        <v>1014.4</v>
      </c>
      <c r="D9" s="593">
        <f>B9+C9</f>
        <v>3229.1</v>
      </c>
      <c r="E9" s="593">
        <v>1342.6</v>
      </c>
      <c r="F9" s="593">
        <v>500.6</v>
      </c>
      <c r="G9" s="587">
        <f t="shared" si="0"/>
        <v>1843.1999999999998</v>
      </c>
      <c r="H9" s="594">
        <v>1158.4000000000001</v>
      </c>
      <c r="I9" s="594">
        <v>462.2</v>
      </c>
      <c r="J9" s="594">
        <f t="shared" si="1"/>
        <v>1620.6000000000001</v>
      </c>
      <c r="K9" s="594">
        <v>971.9</v>
      </c>
      <c r="L9" s="594">
        <v>423</v>
      </c>
      <c r="M9" s="594">
        <f t="shared" si="2"/>
        <v>1394.9</v>
      </c>
      <c r="N9" s="594">
        <v>2171.6</v>
      </c>
      <c r="O9" s="594">
        <v>339.9</v>
      </c>
      <c r="P9" s="594">
        <f t="shared" si="3"/>
        <v>2511.5</v>
      </c>
      <c r="Q9" s="419"/>
      <c r="R9" s="589"/>
      <c r="S9" s="590"/>
      <c r="T9" s="591"/>
      <c r="U9" s="591"/>
      <c r="V9" s="591"/>
    </row>
    <row r="10" spans="1:23" ht="15" customHeight="1" x14ac:dyDescent="0.2">
      <c r="A10" s="572" t="s">
        <v>583</v>
      </c>
      <c r="B10" s="587">
        <f>B11+B12</f>
        <v>24558.3</v>
      </c>
      <c r="C10" s="587">
        <f>C11+C12</f>
        <v>23838.6</v>
      </c>
      <c r="D10" s="587">
        <f>D11+D12</f>
        <v>48396.899999999994</v>
      </c>
      <c r="E10" s="587">
        <f>E11+E12</f>
        <v>25488.3</v>
      </c>
      <c r="F10" s="587">
        <f>F11+F12</f>
        <v>23202</v>
      </c>
      <c r="G10" s="587">
        <f t="shared" si="0"/>
        <v>48690.3</v>
      </c>
      <c r="H10" s="594">
        <f>H11+H12</f>
        <v>24426.6</v>
      </c>
      <c r="I10" s="594">
        <f>I11+I12</f>
        <v>23512.1</v>
      </c>
      <c r="J10" s="594">
        <f t="shared" si="1"/>
        <v>47938.7</v>
      </c>
      <c r="K10" s="594">
        <v>25172.1</v>
      </c>
      <c r="L10" s="594">
        <v>24051.7</v>
      </c>
      <c r="M10" s="594">
        <f t="shared" si="2"/>
        <v>49223.8</v>
      </c>
      <c r="N10" s="594">
        <v>23833</v>
      </c>
      <c r="O10" s="594">
        <v>22263.4</v>
      </c>
      <c r="P10" s="594">
        <f t="shared" si="3"/>
        <v>46096.4</v>
      </c>
      <c r="Q10" s="419"/>
      <c r="R10" s="589"/>
      <c r="S10" s="419"/>
      <c r="T10" s="591"/>
      <c r="U10" s="591"/>
      <c r="V10" s="591"/>
    </row>
    <row r="11" spans="1:23" ht="15" customHeight="1" x14ac:dyDescent="0.2">
      <c r="A11" s="592" t="s">
        <v>128</v>
      </c>
      <c r="B11" s="593">
        <v>21709.599999999999</v>
      </c>
      <c r="C11" s="593">
        <v>22090</v>
      </c>
      <c r="D11" s="593">
        <f>B11+C11</f>
        <v>43799.6</v>
      </c>
      <c r="E11" s="593">
        <v>22852</v>
      </c>
      <c r="F11" s="593">
        <v>21943</v>
      </c>
      <c r="G11" s="587">
        <f t="shared" si="0"/>
        <v>44795</v>
      </c>
      <c r="H11" s="594">
        <v>22178</v>
      </c>
      <c r="I11" s="594">
        <v>22172</v>
      </c>
      <c r="J11" s="594">
        <f t="shared" si="1"/>
        <v>44350</v>
      </c>
      <c r="K11" s="594">
        <v>22397</v>
      </c>
      <c r="L11" s="594">
        <v>22204</v>
      </c>
      <c r="M11" s="594">
        <f>K11+L11</f>
        <v>44601</v>
      </c>
      <c r="N11" s="594">
        <v>21073</v>
      </c>
      <c r="O11" s="594">
        <v>21318.400000000001</v>
      </c>
      <c r="P11" s="594">
        <f>N11+O11</f>
        <v>42391.4</v>
      </c>
      <c r="Q11" s="419"/>
      <c r="R11" s="589"/>
      <c r="S11" s="419"/>
      <c r="T11" s="591"/>
      <c r="U11" s="591"/>
      <c r="V11" s="591"/>
    </row>
    <row r="12" spans="1:23" ht="15" customHeight="1" x14ac:dyDescent="0.2">
      <c r="A12" s="592" t="s">
        <v>582</v>
      </c>
      <c r="B12" s="593">
        <v>2848.7</v>
      </c>
      <c r="C12" s="593">
        <v>1748.6</v>
      </c>
      <c r="D12" s="593">
        <f>B12+C12</f>
        <v>4597.2999999999993</v>
      </c>
      <c r="E12" s="593">
        <v>2636.3</v>
      </c>
      <c r="F12" s="593">
        <v>1259</v>
      </c>
      <c r="G12" s="587">
        <f t="shared" si="0"/>
        <v>3895.3</v>
      </c>
      <c r="H12" s="594">
        <v>2248.6</v>
      </c>
      <c r="I12" s="594">
        <v>1340.1</v>
      </c>
      <c r="J12" s="594">
        <f t="shared" si="1"/>
        <v>3588.7</v>
      </c>
      <c r="K12" s="594">
        <v>2775.1</v>
      </c>
      <c r="L12" s="594">
        <v>1847.7</v>
      </c>
      <c r="M12" s="594">
        <f t="shared" si="2"/>
        <v>4622.8</v>
      </c>
      <c r="N12" s="594">
        <v>2760</v>
      </c>
      <c r="O12" s="594">
        <v>945</v>
      </c>
      <c r="P12" s="594">
        <f t="shared" ref="P12:P34" si="4">N12+O12</f>
        <v>3705</v>
      </c>
      <c r="Q12" s="419"/>
      <c r="R12" s="589"/>
      <c r="S12" s="419"/>
      <c r="T12" s="591"/>
      <c r="U12" s="591"/>
      <c r="V12" s="591"/>
    </row>
    <row r="13" spans="1:23" ht="15" customHeight="1" x14ac:dyDescent="0.2">
      <c r="A13" s="572" t="s">
        <v>584</v>
      </c>
      <c r="B13" s="587">
        <f>B14+B15</f>
        <v>1825.1</v>
      </c>
      <c r="C13" s="587">
        <f>C14+C15</f>
        <v>1283</v>
      </c>
      <c r="D13" s="587">
        <f>D14+D15</f>
        <v>3108.1</v>
      </c>
      <c r="E13" s="587">
        <f>E14+E15</f>
        <v>1699.6</v>
      </c>
      <c r="F13" s="587">
        <f>F14+F15</f>
        <v>1231.5</v>
      </c>
      <c r="G13" s="587">
        <f t="shared" si="0"/>
        <v>2931.1</v>
      </c>
      <c r="H13" s="594">
        <f>H14+H15</f>
        <v>2068</v>
      </c>
      <c r="I13" s="594">
        <f>I14+I15</f>
        <v>1847</v>
      </c>
      <c r="J13" s="594">
        <f t="shared" si="1"/>
        <v>3915</v>
      </c>
      <c r="K13" s="594">
        <v>1481.8</v>
      </c>
      <c r="L13" s="594">
        <v>1575</v>
      </c>
      <c r="M13" s="594">
        <f t="shared" si="2"/>
        <v>3056.8</v>
      </c>
      <c r="N13" s="594">
        <v>1936.2</v>
      </c>
      <c r="O13" s="594">
        <v>1798.9</v>
      </c>
      <c r="P13" s="594">
        <f t="shared" si="4"/>
        <v>3735.1000000000004</v>
      </c>
      <c r="Q13" s="419"/>
      <c r="R13" s="589"/>
      <c r="S13" s="419"/>
      <c r="T13" s="591"/>
      <c r="U13" s="591"/>
      <c r="V13" s="591"/>
      <c r="W13" s="421"/>
    </row>
    <row r="14" spans="1:23" ht="15" customHeight="1" x14ac:dyDescent="0.2">
      <c r="A14" s="592" t="s">
        <v>128</v>
      </c>
      <c r="B14" s="593">
        <v>1438</v>
      </c>
      <c r="C14" s="593">
        <v>1058</v>
      </c>
      <c r="D14" s="593">
        <f>B14+C14</f>
        <v>2496</v>
      </c>
      <c r="E14" s="593">
        <v>1457</v>
      </c>
      <c r="F14" s="593">
        <v>947</v>
      </c>
      <c r="G14" s="587">
        <f t="shared" si="0"/>
        <v>2404</v>
      </c>
      <c r="H14" s="594">
        <v>1920</v>
      </c>
      <c r="I14" s="594">
        <v>1637</v>
      </c>
      <c r="J14" s="594">
        <f t="shared" si="1"/>
        <v>3557</v>
      </c>
      <c r="K14" s="594">
        <v>1246</v>
      </c>
      <c r="L14" s="594">
        <v>1360</v>
      </c>
      <c r="M14" s="594">
        <f t="shared" si="2"/>
        <v>2606</v>
      </c>
      <c r="N14" s="594">
        <v>1642.6</v>
      </c>
      <c r="O14" s="594">
        <v>1735.2</v>
      </c>
      <c r="P14" s="594">
        <f t="shared" si="4"/>
        <v>3377.8</v>
      </c>
      <c r="Q14" s="419"/>
      <c r="R14" s="589"/>
      <c r="S14" s="419"/>
      <c r="T14" s="591"/>
      <c r="U14" s="591"/>
      <c r="V14" s="591"/>
      <c r="W14" s="421"/>
    </row>
    <row r="15" spans="1:23" ht="15" customHeight="1" x14ac:dyDescent="0.2">
      <c r="A15" s="592" t="s">
        <v>582</v>
      </c>
      <c r="B15" s="593">
        <v>387.1</v>
      </c>
      <c r="C15" s="593">
        <v>225</v>
      </c>
      <c r="D15" s="593">
        <f>B15+C15</f>
        <v>612.1</v>
      </c>
      <c r="E15" s="593">
        <v>242.6</v>
      </c>
      <c r="F15" s="593">
        <v>284.5</v>
      </c>
      <c r="G15" s="587">
        <f t="shared" si="0"/>
        <v>527.1</v>
      </c>
      <c r="H15" s="594">
        <v>148</v>
      </c>
      <c r="I15" s="594">
        <v>210</v>
      </c>
      <c r="J15" s="594">
        <f t="shared" si="1"/>
        <v>358</v>
      </c>
      <c r="K15" s="594">
        <v>235.8</v>
      </c>
      <c r="L15" s="594">
        <v>215</v>
      </c>
      <c r="M15" s="594">
        <f t="shared" si="2"/>
        <v>450.8</v>
      </c>
      <c r="N15" s="594">
        <v>293.60000000000002</v>
      </c>
      <c r="O15" s="594">
        <v>63.7</v>
      </c>
      <c r="P15" s="594">
        <f t="shared" si="4"/>
        <v>357.3</v>
      </c>
      <c r="R15" s="589"/>
      <c r="T15" s="591"/>
      <c r="U15" s="591"/>
      <c r="V15" s="591"/>
      <c r="W15" s="421"/>
    </row>
    <row r="16" spans="1:23" ht="15" customHeight="1" x14ac:dyDescent="0.2">
      <c r="A16" s="572" t="s">
        <v>585</v>
      </c>
      <c r="B16" s="587">
        <f>B17+B18</f>
        <v>6203</v>
      </c>
      <c r="C16" s="587">
        <f>C17+C18</f>
        <v>6558.2000000000007</v>
      </c>
      <c r="D16" s="587">
        <f>D17+D18</f>
        <v>12761.2</v>
      </c>
      <c r="E16" s="587">
        <f>E17+E18</f>
        <v>6301.4</v>
      </c>
      <c r="F16" s="587">
        <f>F17+F18</f>
        <v>5786.6</v>
      </c>
      <c r="G16" s="587">
        <f t="shared" si="0"/>
        <v>12088</v>
      </c>
      <c r="H16" s="594">
        <f>H17+H18</f>
        <v>6510</v>
      </c>
      <c r="I16" s="594">
        <f>I17+I18</f>
        <v>6622</v>
      </c>
      <c r="J16" s="594">
        <f t="shared" si="1"/>
        <v>13132</v>
      </c>
      <c r="K16" s="594">
        <v>6282.5</v>
      </c>
      <c r="L16" s="594">
        <v>5694.2</v>
      </c>
      <c r="M16" s="594">
        <f t="shared" si="2"/>
        <v>11976.7</v>
      </c>
      <c r="N16" s="594">
        <v>6423.1</v>
      </c>
      <c r="O16" s="594">
        <v>6515</v>
      </c>
      <c r="P16" s="594">
        <f t="shared" si="4"/>
        <v>12938.1</v>
      </c>
      <c r="Q16" s="419"/>
      <c r="R16" s="589"/>
      <c r="S16" s="419"/>
      <c r="T16" s="591"/>
      <c r="U16" s="591"/>
      <c r="V16" s="591"/>
      <c r="W16" s="421"/>
    </row>
    <row r="17" spans="1:22" ht="15" customHeight="1" x14ac:dyDescent="0.2">
      <c r="A17" s="592" t="s">
        <v>128</v>
      </c>
      <c r="B17" s="593">
        <v>5847.3</v>
      </c>
      <c r="C17" s="593">
        <v>5470.3</v>
      </c>
      <c r="D17" s="593">
        <f>B17+C17</f>
        <v>11317.6</v>
      </c>
      <c r="E17" s="593">
        <v>5752</v>
      </c>
      <c r="F17" s="593">
        <v>4893</v>
      </c>
      <c r="G17" s="587">
        <f t="shared" si="0"/>
        <v>10645</v>
      </c>
      <c r="H17" s="594">
        <v>5806</v>
      </c>
      <c r="I17" s="594">
        <v>5886</v>
      </c>
      <c r="J17" s="594">
        <f t="shared" si="1"/>
        <v>11692</v>
      </c>
      <c r="K17" s="594">
        <v>6203</v>
      </c>
      <c r="L17" s="594">
        <v>5460</v>
      </c>
      <c r="M17" s="594">
        <f t="shared" si="2"/>
        <v>11663</v>
      </c>
      <c r="N17" s="594">
        <v>6117.5</v>
      </c>
      <c r="O17" s="594">
        <v>5925.4</v>
      </c>
      <c r="P17" s="594">
        <f t="shared" si="4"/>
        <v>12042.9</v>
      </c>
      <c r="Q17" s="419"/>
      <c r="R17" s="589"/>
      <c r="S17" s="419"/>
      <c r="T17" s="591"/>
      <c r="U17" s="591"/>
      <c r="V17" s="591"/>
    </row>
    <row r="18" spans="1:22" ht="15" customHeight="1" x14ac:dyDescent="0.2">
      <c r="A18" s="592" t="s">
        <v>582</v>
      </c>
      <c r="B18" s="593">
        <v>355.7</v>
      </c>
      <c r="C18" s="593">
        <v>1087.9000000000001</v>
      </c>
      <c r="D18" s="593">
        <f>B18+C18</f>
        <v>1443.6000000000001</v>
      </c>
      <c r="E18" s="593">
        <v>549.4</v>
      </c>
      <c r="F18" s="593">
        <v>893.6</v>
      </c>
      <c r="G18" s="587">
        <f t="shared" si="0"/>
        <v>1443</v>
      </c>
      <c r="H18" s="594">
        <v>704</v>
      </c>
      <c r="I18" s="594">
        <v>736</v>
      </c>
      <c r="J18" s="594">
        <f t="shared" si="1"/>
        <v>1440</v>
      </c>
      <c r="K18" s="594">
        <v>79.5</v>
      </c>
      <c r="L18" s="594">
        <v>234.2</v>
      </c>
      <c r="M18" s="594">
        <f t="shared" si="2"/>
        <v>313.7</v>
      </c>
      <c r="N18" s="594">
        <v>305.60000000000002</v>
      </c>
      <c r="O18" s="594">
        <v>589.6</v>
      </c>
      <c r="P18" s="594">
        <f t="shared" si="4"/>
        <v>895.2</v>
      </c>
      <c r="R18" s="589"/>
      <c r="S18" s="419"/>
      <c r="T18" s="591"/>
      <c r="U18" s="591"/>
      <c r="V18" s="591"/>
    </row>
    <row r="19" spans="1:22" ht="15" customHeight="1" x14ac:dyDescent="0.2">
      <c r="A19" s="572" t="s">
        <v>586</v>
      </c>
      <c r="B19" s="587">
        <f>B20+B21</f>
        <v>24054.6</v>
      </c>
      <c r="C19" s="587">
        <f>C20+C21</f>
        <v>23351.4</v>
      </c>
      <c r="D19" s="587">
        <f>D20+D21</f>
        <v>47406</v>
      </c>
      <c r="E19" s="587">
        <f>E20+E21</f>
        <v>21596.1</v>
      </c>
      <c r="F19" s="587">
        <f>F20+F21</f>
        <v>19881.2</v>
      </c>
      <c r="G19" s="587">
        <f t="shared" si="0"/>
        <v>41477.300000000003</v>
      </c>
      <c r="H19" s="594">
        <f>H20+H21</f>
        <v>23847.200000000001</v>
      </c>
      <c r="I19" s="594">
        <f>I20+I21</f>
        <v>22318</v>
      </c>
      <c r="J19" s="594">
        <f t="shared" si="1"/>
        <v>46165.2</v>
      </c>
      <c r="K19" s="594">
        <v>22880</v>
      </c>
      <c r="L19" s="594">
        <v>22304.6</v>
      </c>
      <c r="M19" s="594">
        <f t="shared" si="2"/>
        <v>45184.6</v>
      </c>
      <c r="N19" s="594">
        <v>22608</v>
      </c>
      <c r="O19" s="594">
        <v>22936.2</v>
      </c>
      <c r="P19" s="594">
        <f t="shared" si="4"/>
        <v>45544.2</v>
      </c>
      <c r="Q19" s="419"/>
      <c r="R19" s="589"/>
      <c r="S19" s="419"/>
      <c r="T19" s="591"/>
      <c r="U19" s="591"/>
      <c r="V19" s="591"/>
    </row>
    <row r="20" spans="1:22" ht="15" customHeight="1" x14ac:dyDescent="0.2">
      <c r="A20" s="592" t="s">
        <v>128</v>
      </c>
      <c r="B20" s="593">
        <v>21777</v>
      </c>
      <c r="C20" s="593">
        <v>16918.400000000001</v>
      </c>
      <c r="D20" s="593">
        <f>B20+C20</f>
        <v>38695.4</v>
      </c>
      <c r="E20" s="593">
        <v>19246</v>
      </c>
      <c r="F20" s="593">
        <v>12918</v>
      </c>
      <c r="G20" s="587">
        <f t="shared" si="0"/>
        <v>32164</v>
      </c>
      <c r="H20" s="594">
        <v>21872</v>
      </c>
      <c r="I20" s="594">
        <v>14456</v>
      </c>
      <c r="J20" s="594">
        <f t="shared" si="1"/>
        <v>36328</v>
      </c>
      <c r="K20" s="594">
        <v>21442</v>
      </c>
      <c r="L20" s="594">
        <v>15047</v>
      </c>
      <c r="M20" s="594">
        <f t="shared" si="2"/>
        <v>36489</v>
      </c>
      <c r="N20" s="594">
        <v>21967.9</v>
      </c>
      <c r="O20" s="594">
        <v>20277.900000000001</v>
      </c>
      <c r="P20" s="594">
        <f t="shared" si="4"/>
        <v>42245.8</v>
      </c>
      <c r="Q20" s="419"/>
      <c r="R20" s="589"/>
      <c r="S20" s="419"/>
      <c r="T20" s="591"/>
      <c r="U20" s="591"/>
      <c r="V20" s="591"/>
    </row>
    <row r="21" spans="1:22" ht="15" customHeight="1" x14ac:dyDescent="0.2">
      <c r="A21" s="592" t="s">
        <v>582</v>
      </c>
      <c r="B21" s="593">
        <v>2277.6</v>
      </c>
      <c r="C21" s="593">
        <v>6433</v>
      </c>
      <c r="D21" s="593">
        <f>B21+C21</f>
        <v>8710.6</v>
      </c>
      <c r="E21" s="593">
        <v>2350.1</v>
      </c>
      <c r="F21" s="593">
        <v>6963.2</v>
      </c>
      <c r="G21" s="587">
        <f t="shared" si="0"/>
        <v>9313.2999999999993</v>
      </c>
      <c r="H21" s="594">
        <v>1975.2</v>
      </c>
      <c r="I21" s="594">
        <v>7862</v>
      </c>
      <c r="J21" s="594">
        <f t="shared" si="1"/>
        <v>9837.2000000000007</v>
      </c>
      <c r="K21" s="594">
        <v>1438</v>
      </c>
      <c r="L21" s="594">
        <v>7257.6</v>
      </c>
      <c r="M21" s="594">
        <f t="shared" si="2"/>
        <v>8695.6</v>
      </c>
      <c r="N21" s="594">
        <v>640.1</v>
      </c>
      <c r="O21" s="594">
        <v>2658.3</v>
      </c>
      <c r="P21" s="594">
        <f t="shared" si="4"/>
        <v>3298.4</v>
      </c>
      <c r="Q21" s="419"/>
      <c r="R21" s="589"/>
      <c r="S21" s="419"/>
      <c r="T21" s="591"/>
      <c r="U21" s="591"/>
      <c r="V21" s="591"/>
    </row>
    <row r="22" spans="1:22" ht="15" customHeight="1" x14ac:dyDescent="0.2">
      <c r="A22" s="572" t="s">
        <v>587</v>
      </c>
      <c r="B22" s="587">
        <f>B23+B24</f>
        <v>9739.9</v>
      </c>
      <c r="C22" s="587">
        <f>C23+C24</f>
        <v>9520.1</v>
      </c>
      <c r="D22" s="587">
        <f>D23+D24</f>
        <v>19260</v>
      </c>
      <c r="E22" s="587">
        <f>E23+E24</f>
        <v>9752.2000000000007</v>
      </c>
      <c r="F22" s="587">
        <f>F23+F24</f>
        <v>7495.6</v>
      </c>
      <c r="G22" s="587">
        <f t="shared" si="0"/>
        <v>17247.800000000003</v>
      </c>
      <c r="H22" s="594">
        <f>H23+H24</f>
        <v>9629.5</v>
      </c>
      <c r="I22" s="594">
        <f>I23+I24</f>
        <v>9095.5</v>
      </c>
      <c r="J22" s="594">
        <f t="shared" si="1"/>
        <v>18725</v>
      </c>
      <c r="K22" s="594">
        <v>9714.5</v>
      </c>
      <c r="L22" s="594">
        <v>8908</v>
      </c>
      <c r="M22" s="594">
        <f t="shared" si="2"/>
        <v>18622.5</v>
      </c>
      <c r="N22" s="594">
        <v>9548.4</v>
      </c>
      <c r="O22" s="594">
        <v>9232</v>
      </c>
      <c r="P22" s="594">
        <f t="shared" si="4"/>
        <v>18780.400000000001</v>
      </c>
      <c r="Q22" s="419"/>
      <c r="R22" s="589"/>
      <c r="S22" s="419"/>
      <c r="T22" s="591"/>
      <c r="U22" s="591"/>
      <c r="V22" s="591"/>
    </row>
    <row r="23" spans="1:22" ht="15" customHeight="1" x14ac:dyDescent="0.2">
      <c r="A23" s="592" t="s">
        <v>128</v>
      </c>
      <c r="B23" s="593">
        <v>8600</v>
      </c>
      <c r="C23" s="593">
        <v>7538</v>
      </c>
      <c r="D23" s="593">
        <f>B23+C23</f>
        <v>16138</v>
      </c>
      <c r="E23" s="593">
        <v>8986</v>
      </c>
      <c r="F23" s="593">
        <v>5658</v>
      </c>
      <c r="G23" s="587">
        <f t="shared" si="0"/>
        <v>14644</v>
      </c>
      <c r="H23" s="594">
        <v>8714</v>
      </c>
      <c r="I23" s="594">
        <v>7189</v>
      </c>
      <c r="J23" s="594">
        <f t="shared" si="1"/>
        <v>15903</v>
      </c>
      <c r="K23" s="594">
        <v>8591</v>
      </c>
      <c r="L23" s="594">
        <v>6717</v>
      </c>
      <c r="M23" s="594">
        <f t="shared" si="2"/>
        <v>15308</v>
      </c>
      <c r="N23" s="594">
        <v>8590</v>
      </c>
      <c r="O23" s="594">
        <v>7811</v>
      </c>
      <c r="P23" s="594">
        <f t="shared" si="4"/>
        <v>16401</v>
      </c>
      <c r="Q23" s="419"/>
      <c r="R23" s="589"/>
      <c r="S23" s="419"/>
      <c r="T23" s="591"/>
      <c r="U23" s="591"/>
      <c r="V23" s="591"/>
    </row>
    <row r="24" spans="1:22" ht="15" customHeight="1" x14ac:dyDescent="0.2">
      <c r="A24" s="592" t="s">
        <v>582</v>
      </c>
      <c r="B24" s="593">
        <v>1139.9000000000001</v>
      </c>
      <c r="C24" s="593">
        <v>1982.1</v>
      </c>
      <c r="D24" s="593">
        <f>B24+C24</f>
        <v>3122</v>
      </c>
      <c r="E24" s="593">
        <v>766.2</v>
      </c>
      <c r="F24" s="593">
        <v>1837.6</v>
      </c>
      <c r="G24" s="587">
        <f t="shared" si="0"/>
        <v>2603.8000000000002</v>
      </c>
      <c r="H24" s="594">
        <v>915.5</v>
      </c>
      <c r="I24" s="594">
        <v>1906.5</v>
      </c>
      <c r="J24" s="594">
        <f t="shared" si="1"/>
        <v>2822</v>
      </c>
      <c r="K24" s="594">
        <v>1123.5</v>
      </c>
      <c r="L24" s="594">
        <v>2191</v>
      </c>
      <c r="M24" s="594">
        <f t="shared" si="2"/>
        <v>3314.5</v>
      </c>
      <c r="N24" s="594">
        <v>958.4</v>
      </c>
      <c r="O24" s="594">
        <v>1421</v>
      </c>
      <c r="P24" s="594">
        <f t="shared" si="4"/>
        <v>2379.4</v>
      </c>
      <c r="R24" s="589"/>
      <c r="S24" s="419"/>
      <c r="T24" s="591"/>
      <c r="U24" s="591"/>
      <c r="V24" s="591"/>
    </row>
    <row r="25" spans="1:22" ht="15" customHeight="1" x14ac:dyDescent="0.2">
      <c r="A25" s="572" t="s">
        <v>588</v>
      </c>
      <c r="B25" s="587">
        <f>B26+B27</f>
        <v>3903.5</v>
      </c>
      <c r="C25" s="587">
        <f>C26+C27</f>
        <v>1758.2</v>
      </c>
      <c r="D25" s="587">
        <f>D26+D27</f>
        <v>5661.7</v>
      </c>
      <c r="E25" s="587">
        <f>E26+E27</f>
        <v>3964.3999999999996</v>
      </c>
      <c r="F25" s="587">
        <f>F26+F27</f>
        <v>2069.6999999999998</v>
      </c>
      <c r="G25" s="587">
        <f t="shared" si="0"/>
        <v>6034.0999999999995</v>
      </c>
      <c r="H25" s="594">
        <f>H26+H27</f>
        <v>4205.8</v>
      </c>
      <c r="I25" s="594">
        <f>I26+I27</f>
        <v>1118</v>
      </c>
      <c r="J25" s="594">
        <f t="shared" si="1"/>
        <v>5323.8</v>
      </c>
      <c r="K25" s="594">
        <v>3428</v>
      </c>
      <c r="L25" s="594">
        <v>1601</v>
      </c>
      <c r="M25" s="594">
        <f t="shared" si="2"/>
        <v>5029</v>
      </c>
      <c r="N25" s="594">
        <v>2699</v>
      </c>
      <c r="O25" s="594">
        <v>1391.3</v>
      </c>
      <c r="P25" s="594">
        <f>N25+O25</f>
        <v>4090.3</v>
      </c>
      <c r="Q25" s="419"/>
      <c r="R25" s="589"/>
      <c r="S25" s="419"/>
      <c r="T25" s="591"/>
      <c r="U25" s="591"/>
      <c r="V25" s="591"/>
    </row>
    <row r="26" spans="1:22" ht="15" customHeight="1" x14ac:dyDescent="0.2">
      <c r="A26" s="592" t="s">
        <v>128</v>
      </c>
      <c r="B26" s="593">
        <v>2966</v>
      </c>
      <c r="C26" s="593">
        <v>980.2</v>
      </c>
      <c r="D26" s="593">
        <f>B26+C26</f>
        <v>3946.2</v>
      </c>
      <c r="E26" s="593">
        <v>3134.6</v>
      </c>
      <c r="F26" s="593">
        <v>1212</v>
      </c>
      <c r="G26" s="587">
        <f t="shared" si="0"/>
        <v>4346.6000000000004</v>
      </c>
      <c r="H26" s="594">
        <v>3746</v>
      </c>
      <c r="I26" s="594">
        <v>833</v>
      </c>
      <c r="J26" s="594">
        <f t="shared" si="1"/>
        <v>4579</v>
      </c>
      <c r="K26" s="594">
        <v>3011</v>
      </c>
      <c r="L26" s="594">
        <v>830</v>
      </c>
      <c r="M26" s="594">
        <f t="shared" si="2"/>
        <v>3841</v>
      </c>
      <c r="N26" s="594">
        <v>2300</v>
      </c>
      <c r="O26" s="594">
        <v>970</v>
      </c>
      <c r="P26" s="594">
        <f>N26+O26</f>
        <v>3270</v>
      </c>
      <c r="Q26" s="419"/>
      <c r="R26" s="589"/>
      <c r="S26" s="419"/>
      <c r="T26" s="591"/>
      <c r="U26" s="591"/>
      <c r="V26" s="591"/>
    </row>
    <row r="27" spans="1:22" ht="15" customHeight="1" x14ac:dyDescent="0.2">
      <c r="A27" s="592" t="s">
        <v>582</v>
      </c>
      <c r="B27" s="593">
        <v>937.5</v>
      </c>
      <c r="C27" s="593">
        <v>778</v>
      </c>
      <c r="D27" s="593">
        <f>B27+C27</f>
        <v>1715.5</v>
      </c>
      <c r="E27" s="593">
        <v>829.8</v>
      </c>
      <c r="F27" s="593">
        <v>857.7</v>
      </c>
      <c r="G27" s="587">
        <f t="shared" si="0"/>
        <v>1687.5</v>
      </c>
      <c r="H27" s="594">
        <v>459.8</v>
      </c>
      <c r="I27" s="594">
        <v>285</v>
      </c>
      <c r="J27" s="594">
        <f t="shared" si="1"/>
        <v>744.8</v>
      </c>
      <c r="K27" s="594">
        <v>417</v>
      </c>
      <c r="L27" s="594">
        <v>771</v>
      </c>
      <c r="M27" s="594">
        <f t="shared" si="2"/>
        <v>1188</v>
      </c>
      <c r="N27" s="594">
        <v>399</v>
      </c>
      <c r="O27" s="594">
        <v>421.3</v>
      </c>
      <c r="P27" s="594">
        <f t="shared" si="4"/>
        <v>820.3</v>
      </c>
      <c r="R27" s="589"/>
      <c r="S27" s="419"/>
      <c r="T27" s="591"/>
      <c r="U27" s="591"/>
      <c r="V27" s="591"/>
    </row>
    <row r="28" spans="1:22" ht="15" customHeight="1" x14ac:dyDescent="0.2">
      <c r="A28" s="572" t="s">
        <v>589</v>
      </c>
      <c r="B28" s="587">
        <f>B29+B30</f>
        <v>13296.4</v>
      </c>
      <c r="C28" s="587">
        <f>C29+C30</f>
        <v>13933.5</v>
      </c>
      <c r="D28" s="587">
        <f>D29+D30</f>
        <v>27229.899999999998</v>
      </c>
      <c r="E28" s="587">
        <f>E29+E30</f>
        <v>14976</v>
      </c>
      <c r="F28" s="587">
        <f>F29+F30</f>
        <v>14675.5</v>
      </c>
      <c r="G28" s="587">
        <f t="shared" si="0"/>
        <v>29651.5</v>
      </c>
      <c r="H28" s="594">
        <f>H29+H30</f>
        <v>15923.1</v>
      </c>
      <c r="I28" s="594">
        <f>I29+I30</f>
        <v>14765.6</v>
      </c>
      <c r="J28" s="594">
        <f t="shared" si="1"/>
        <v>30688.7</v>
      </c>
      <c r="K28" s="594">
        <v>13992</v>
      </c>
      <c r="L28" s="594">
        <v>14729.4</v>
      </c>
      <c r="M28" s="594">
        <f t="shared" si="2"/>
        <v>28721.4</v>
      </c>
      <c r="N28" s="594">
        <v>13426.6</v>
      </c>
      <c r="O28" s="594">
        <v>14249.2</v>
      </c>
      <c r="P28" s="594">
        <f t="shared" si="4"/>
        <v>27675.800000000003</v>
      </c>
      <c r="Q28" s="419"/>
      <c r="R28" s="589"/>
      <c r="S28" s="419"/>
      <c r="T28" s="591"/>
      <c r="U28" s="591"/>
      <c r="V28" s="591"/>
    </row>
    <row r="29" spans="1:22" ht="15" customHeight="1" x14ac:dyDescent="0.2">
      <c r="A29" s="592" t="s">
        <v>128</v>
      </c>
      <c r="B29" s="593">
        <v>11395.6</v>
      </c>
      <c r="C29" s="593">
        <v>11508.5</v>
      </c>
      <c r="D29" s="593">
        <f>B29+C29</f>
        <v>22904.1</v>
      </c>
      <c r="E29" s="593">
        <v>12240</v>
      </c>
      <c r="F29" s="593">
        <v>12477</v>
      </c>
      <c r="G29" s="587">
        <f t="shared" si="0"/>
        <v>24717</v>
      </c>
      <c r="H29" s="594">
        <v>13042</v>
      </c>
      <c r="I29" s="594">
        <v>12647</v>
      </c>
      <c r="J29" s="594">
        <f t="shared" si="1"/>
        <v>25689</v>
      </c>
      <c r="K29" s="594">
        <v>11783</v>
      </c>
      <c r="L29" s="594">
        <v>11905</v>
      </c>
      <c r="M29" s="594">
        <f t="shared" si="2"/>
        <v>23688</v>
      </c>
      <c r="N29" s="594">
        <v>11500.2</v>
      </c>
      <c r="O29" s="594">
        <v>11952</v>
      </c>
      <c r="P29" s="594">
        <f t="shared" si="4"/>
        <v>23452.2</v>
      </c>
      <c r="Q29" s="419"/>
      <c r="R29" s="589"/>
      <c r="S29" s="419"/>
      <c r="T29" s="591"/>
      <c r="U29" s="591"/>
      <c r="V29" s="591"/>
    </row>
    <row r="30" spans="1:22" ht="15" customHeight="1" x14ac:dyDescent="0.2">
      <c r="A30" s="592" t="s">
        <v>582</v>
      </c>
      <c r="B30" s="593">
        <v>1900.8</v>
      </c>
      <c r="C30" s="593">
        <v>2425</v>
      </c>
      <c r="D30" s="593">
        <f>B30+C30</f>
        <v>4325.8</v>
      </c>
      <c r="E30" s="593">
        <v>2736</v>
      </c>
      <c r="F30" s="593">
        <v>2198.5</v>
      </c>
      <c r="G30" s="587">
        <f t="shared" si="0"/>
        <v>4934.5</v>
      </c>
      <c r="H30" s="594">
        <v>2881.1</v>
      </c>
      <c r="I30" s="594">
        <v>2118.6</v>
      </c>
      <c r="J30" s="594">
        <f t="shared" si="1"/>
        <v>4999.7</v>
      </c>
      <c r="K30" s="594">
        <v>2209</v>
      </c>
      <c r="L30" s="594">
        <v>2824.4</v>
      </c>
      <c r="M30" s="594">
        <f t="shared" si="2"/>
        <v>5033.3999999999996</v>
      </c>
      <c r="N30" s="594">
        <v>1926.4</v>
      </c>
      <c r="O30" s="594">
        <v>2297.1999999999998</v>
      </c>
      <c r="P30" s="594">
        <f t="shared" si="4"/>
        <v>4223.6000000000004</v>
      </c>
      <c r="Q30" s="419"/>
      <c r="R30" s="589"/>
      <c r="S30" s="419"/>
      <c r="T30" s="591"/>
      <c r="U30" s="591"/>
      <c r="V30" s="591"/>
    </row>
    <row r="31" spans="1:22" ht="15" customHeight="1" x14ac:dyDescent="0.2">
      <c r="A31" s="572" t="s">
        <v>590</v>
      </c>
      <c r="B31" s="587">
        <f>B32+B33</f>
        <v>1967.5</v>
      </c>
      <c r="C31" s="587">
        <f>C32+C33</f>
        <v>1387.8</v>
      </c>
      <c r="D31" s="587">
        <f>D32+D33</f>
        <v>3355.3</v>
      </c>
      <c r="E31" s="587">
        <f>E32+E33</f>
        <v>4754</v>
      </c>
      <c r="F31" s="587">
        <f>F32+F33</f>
        <v>3998</v>
      </c>
      <c r="G31" s="587">
        <f t="shared" si="0"/>
        <v>8752</v>
      </c>
      <c r="H31" s="594">
        <f>H32+H33</f>
        <v>4974</v>
      </c>
      <c r="I31" s="594">
        <f>I32+I33</f>
        <v>2563</v>
      </c>
      <c r="J31" s="594">
        <f t="shared" si="1"/>
        <v>7537</v>
      </c>
      <c r="K31" s="594">
        <v>5216</v>
      </c>
      <c r="L31" s="594">
        <v>1264</v>
      </c>
      <c r="M31" s="594">
        <f t="shared" si="2"/>
        <v>6480</v>
      </c>
      <c r="N31" s="594">
        <v>3629.7</v>
      </c>
      <c r="O31" s="594">
        <v>3954.2</v>
      </c>
      <c r="P31" s="594">
        <f t="shared" si="4"/>
        <v>7583.9</v>
      </c>
      <c r="Q31" s="419"/>
      <c r="R31" s="589"/>
      <c r="S31" s="419"/>
      <c r="T31" s="591"/>
      <c r="U31" s="591"/>
      <c r="V31" s="591"/>
    </row>
    <row r="32" spans="1:22" ht="15" customHeight="1" x14ac:dyDescent="0.2">
      <c r="A32" s="592" t="s">
        <v>128</v>
      </c>
      <c r="B32" s="593">
        <v>976</v>
      </c>
      <c r="C32" s="593">
        <v>887</v>
      </c>
      <c r="D32" s="593">
        <f>B32+C32</f>
        <v>1863</v>
      </c>
      <c r="E32" s="593">
        <v>1061</v>
      </c>
      <c r="F32" s="593">
        <v>1512</v>
      </c>
      <c r="G32" s="587">
        <f t="shared" si="0"/>
        <v>2573</v>
      </c>
      <c r="H32" s="594">
        <v>1606</v>
      </c>
      <c r="I32" s="594">
        <v>819</v>
      </c>
      <c r="J32" s="594">
        <f t="shared" si="1"/>
        <v>2425</v>
      </c>
      <c r="K32" s="594">
        <v>1524</v>
      </c>
      <c r="L32" s="594">
        <v>875</v>
      </c>
      <c r="M32" s="594">
        <f t="shared" si="2"/>
        <v>2399</v>
      </c>
      <c r="N32" s="594">
        <v>1013</v>
      </c>
      <c r="O32" s="594">
        <v>1832</v>
      </c>
      <c r="P32" s="594">
        <f t="shared" si="4"/>
        <v>2845</v>
      </c>
      <c r="Q32" s="419"/>
      <c r="R32" s="589"/>
      <c r="S32" s="419"/>
      <c r="T32" s="591"/>
      <c r="U32" s="591"/>
      <c r="V32" s="591"/>
    </row>
    <row r="33" spans="1:22" ht="15" customHeight="1" x14ac:dyDescent="0.2">
      <c r="A33" s="592" t="s">
        <v>582</v>
      </c>
      <c r="B33" s="593">
        <v>991.5</v>
      </c>
      <c r="C33" s="593">
        <v>500.8</v>
      </c>
      <c r="D33" s="593">
        <f>B33+C33</f>
        <v>1492.3</v>
      </c>
      <c r="E33" s="593">
        <v>3693</v>
      </c>
      <c r="F33" s="593">
        <v>2486</v>
      </c>
      <c r="G33" s="587">
        <f t="shared" si="0"/>
        <v>6179</v>
      </c>
      <c r="H33" s="594">
        <v>3368</v>
      </c>
      <c r="I33" s="594">
        <v>1744</v>
      </c>
      <c r="J33" s="594">
        <f t="shared" si="1"/>
        <v>5112</v>
      </c>
      <c r="K33" s="594">
        <v>3692</v>
      </c>
      <c r="L33" s="594">
        <v>389</v>
      </c>
      <c r="M33" s="594">
        <f t="shared" si="2"/>
        <v>4081</v>
      </c>
      <c r="N33" s="594">
        <v>2616.6999999999998</v>
      </c>
      <c r="O33" s="594">
        <v>2122.1999999999998</v>
      </c>
      <c r="P33" s="594">
        <f t="shared" si="4"/>
        <v>4738.8999999999996</v>
      </c>
      <c r="Q33" s="419"/>
      <c r="R33" s="589"/>
      <c r="S33" s="419"/>
      <c r="T33" s="591"/>
      <c r="U33" s="591"/>
      <c r="V33" s="591"/>
    </row>
    <row r="34" spans="1:22" ht="15" customHeight="1" x14ac:dyDescent="0.2">
      <c r="A34" s="572" t="s">
        <v>591</v>
      </c>
      <c r="B34" s="587">
        <f>B35+B36</f>
        <v>173.2</v>
      </c>
      <c r="C34" s="587">
        <f>C35+C36</f>
        <v>207.8</v>
      </c>
      <c r="D34" s="593">
        <f>B34+C34</f>
        <v>381</v>
      </c>
      <c r="E34" s="587">
        <f>E35+E36</f>
        <v>1373</v>
      </c>
      <c r="F34" s="587">
        <f>F35+F36</f>
        <v>993</v>
      </c>
      <c r="G34" s="587">
        <f t="shared" si="0"/>
        <v>2366</v>
      </c>
      <c r="H34" s="594">
        <f>H35+H36</f>
        <v>1173</v>
      </c>
      <c r="I34" s="594">
        <f>I35+I36</f>
        <v>595</v>
      </c>
      <c r="J34" s="594">
        <f t="shared" si="1"/>
        <v>1768</v>
      </c>
      <c r="K34" s="594">
        <v>1278</v>
      </c>
      <c r="L34" s="594">
        <v>978</v>
      </c>
      <c r="M34" s="594">
        <f t="shared" si="2"/>
        <v>2256</v>
      </c>
      <c r="N34" s="594">
        <v>1384</v>
      </c>
      <c r="O34" s="594">
        <v>247.5</v>
      </c>
      <c r="P34" s="594">
        <f t="shared" si="4"/>
        <v>1631.5</v>
      </c>
      <c r="Q34" s="419"/>
      <c r="R34" s="589"/>
      <c r="S34" s="419"/>
      <c r="T34" s="591"/>
      <c r="U34" s="591"/>
      <c r="V34" s="591"/>
    </row>
    <row r="35" spans="1:22" ht="15" customHeight="1" x14ac:dyDescent="0.2">
      <c r="A35" s="592" t="s">
        <v>128</v>
      </c>
      <c r="B35" s="593">
        <v>0</v>
      </c>
      <c r="C35" s="593">
        <v>0</v>
      </c>
      <c r="D35" s="593">
        <f>B35+C35</f>
        <v>0</v>
      </c>
      <c r="E35" s="593">
        <v>885</v>
      </c>
      <c r="F35" s="593">
        <v>20</v>
      </c>
      <c r="G35" s="587">
        <f t="shared" si="0"/>
        <v>905</v>
      </c>
      <c r="H35" s="594">
        <v>977</v>
      </c>
      <c r="I35" s="594">
        <v>82</v>
      </c>
      <c r="J35" s="594">
        <f t="shared" si="1"/>
        <v>1059</v>
      </c>
      <c r="K35" s="594">
        <v>896</v>
      </c>
      <c r="L35" s="594">
        <v>25</v>
      </c>
      <c r="M35" s="594">
        <f t="shared" si="2"/>
        <v>921</v>
      </c>
      <c r="N35" s="594">
        <v>986</v>
      </c>
      <c r="O35" s="593" t="s">
        <v>398</v>
      </c>
      <c r="P35" s="594">
        <v>986</v>
      </c>
      <c r="R35" s="589"/>
      <c r="T35" s="591"/>
      <c r="U35" s="591"/>
      <c r="V35" s="591"/>
    </row>
    <row r="36" spans="1:22" ht="15" customHeight="1" x14ac:dyDescent="0.2">
      <c r="A36" s="592" t="s">
        <v>582</v>
      </c>
      <c r="B36" s="593">
        <v>173.2</v>
      </c>
      <c r="C36" s="593">
        <v>207.8</v>
      </c>
      <c r="D36" s="593">
        <f>B36+C36</f>
        <v>381</v>
      </c>
      <c r="E36" s="593">
        <v>488</v>
      </c>
      <c r="F36" s="593">
        <v>973</v>
      </c>
      <c r="G36" s="587">
        <f t="shared" si="0"/>
        <v>1461</v>
      </c>
      <c r="H36" s="594">
        <v>196</v>
      </c>
      <c r="I36" s="594">
        <v>513</v>
      </c>
      <c r="J36" s="594">
        <f t="shared" si="1"/>
        <v>709</v>
      </c>
      <c r="K36" s="594">
        <v>382</v>
      </c>
      <c r="L36" s="594">
        <v>953</v>
      </c>
      <c r="M36" s="594">
        <f t="shared" si="2"/>
        <v>1335</v>
      </c>
      <c r="N36" s="594">
        <v>398</v>
      </c>
      <c r="O36" s="594">
        <v>247.5</v>
      </c>
      <c r="P36" s="594">
        <f>N36+O36</f>
        <v>645.5</v>
      </c>
      <c r="R36" s="589"/>
      <c r="S36" s="419"/>
      <c r="T36" s="591"/>
      <c r="U36" s="591"/>
      <c r="V36" s="591"/>
    </row>
    <row r="37" spans="1:22" ht="15" customHeight="1" x14ac:dyDescent="0.2">
      <c r="A37" s="595" t="s">
        <v>432</v>
      </c>
      <c r="B37" s="596">
        <f t="shared" ref="B37:P37" si="5">B38+B39</f>
        <v>109253.2</v>
      </c>
      <c r="C37" s="596">
        <f t="shared" si="5"/>
        <v>103381.9</v>
      </c>
      <c r="D37" s="596">
        <f t="shared" si="5"/>
        <v>212635.1</v>
      </c>
      <c r="E37" s="596">
        <f t="shared" si="5"/>
        <v>111860.6</v>
      </c>
      <c r="F37" s="596">
        <f t="shared" si="5"/>
        <v>98921.7</v>
      </c>
      <c r="G37" s="596">
        <f t="shared" si="5"/>
        <v>210782.3</v>
      </c>
      <c r="H37" s="597">
        <f t="shared" si="5"/>
        <v>114286.6</v>
      </c>
      <c r="I37" s="597">
        <f t="shared" si="5"/>
        <v>103098.4</v>
      </c>
      <c r="J37" s="597">
        <f t="shared" si="5"/>
        <v>217385</v>
      </c>
      <c r="K37" s="597">
        <f t="shared" si="5"/>
        <v>111120.8</v>
      </c>
      <c r="L37" s="597">
        <f t="shared" si="5"/>
        <v>101665.9</v>
      </c>
      <c r="M37" s="597">
        <f t="shared" si="5"/>
        <v>212786.7</v>
      </c>
      <c r="N37" s="597">
        <f t="shared" si="5"/>
        <v>107697.59999999999</v>
      </c>
      <c r="O37" s="597">
        <f>O38+O39</f>
        <v>102915.5</v>
      </c>
      <c r="P37" s="597">
        <f t="shared" si="5"/>
        <v>210613.2</v>
      </c>
      <c r="Q37" s="419"/>
      <c r="R37" s="589"/>
      <c r="S37" s="419"/>
      <c r="T37" s="591"/>
      <c r="U37" s="591"/>
      <c r="V37" s="591"/>
    </row>
    <row r="38" spans="1:22" ht="15" customHeight="1" x14ac:dyDescent="0.2">
      <c r="A38" s="572" t="s">
        <v>592</v>
      </c>
      <c r="B38" s="598">
        <f t="shared" ref="B38:J39" si="6">B8+B11+B14+B17+B20+B23+B26+B29+B32+B35</f>
        <v>96026.5</v>
      </c>
      <c r="C38" s="598">
        <f t="shared" si="6"/>
        <v>86979.3</v>
      </c>
      <c r="D38" s="598">
        <f t="shared" si="6"/>
        <v>183005.80000000002</v>
      </c>
      <c r="E38" s="598">
        <f t="shared" si="6"/>
        <v>96226.6</v>
      </c>
      <c r="F38" s="598">
        <f t="shared" si="6"/>
        <v>80668</v>
      </c>
      <c r="G38" s="598">
        <f t="shared" si="6"/>
        <v>176894.6</v>
      </c>
      <c r="H38" s="599">
        <f t="shared" si="6"/>
        <v>100232</v>
      </c>
      <c r="I38" s="599">
        <f t="shared" si="6"/>
        <v>85921</v>
      </c>
      <c r="J38" s="599">
        <f t="shared" si="6"/>
        <v>186153</v>
      </c>
      <c r="K38" s="599">
        <v>97797</v>
      </c>
      <c r="L38" s="599">
        <v>84560</v>
      </c>
      <c r="M38" s="599">
        <f t="shared" ref="M38:M39" si="7">M8+M11+M14+M17+M20+M23+M26+M29+M32+M35</f>
        <v>182357</v>
      </c>
      <c r="N38" s="599">
        <v>95228.2</v>
      </c>
      <c r="O38" s="599">
        <v>91809.9</v>
      </c>
      <c r="P38" s="599">
        <f t="shared" ref="P38:P39" si="8">P8+P11+P14+P17+P20+P23+P26+P29+P32+P35</f>
        <v>187038.1</v>
      </c>
      <c r="Q38" s="419"/>
      <c r="R38" s="589"/>
      <c r="S38" s="419"/>
      <c r="T38" s="591"/>
      <c r="U38" s="591"/>
      <c r="V38" s="591"/>
    </row>
    <row r="39" spans="1:22" ht="15" customHeight="1" x14ac:dyDescent="0.2">
      <c r="A39" s="573" t="s">
        <v>593</v>
      </c>
      <c r="B39" s="600">
        <f t="shared" si="6"/>
        <v>13226.699999999999</v>
      </c>
      <c r="C39" s="600">
        <f t="shared" si="6"/>
        <v>16402.599999999999</v>
      </c>
      <c r="D39" s="600">
        <f t="shared" si="6"/>
        <v>29629.3</v>
      </c>
      <c r="E39" s="600">
        <f t="shared" si="6"/>
        <v>15634</v>
      </c>
      <c r="F39" s="600">
        <f t="shared" si="6"/>
        <v>18253.7</v>
      </c>
      <c r="G39" s="600">
        <f t="shared" si="6"/>
        <v>33887.699999999997</v>
      </c>
      <c r="H39" s="601">
        <f t="shared" si="6"/>
        <v>14054.6</v>
      </c>
      <c r="I39" s="601">
        <f t="shared" si="6"/>
        <v>17177.400000000001</v>
      </c>
      <c r="J39" s="601">
        <f t="shared" si="6"/>
        <v>31232</v>
      </c>
      <c r="K39" s="601">
        <v>13323.8</v>
      </c>
      <c r="L39" s="601">
        <v>17105.900000000001</v>
      </c>
      <c r="M39" s="601">
        <f t="shared" si="7"/>
        <v>30429.700000000004</v>
      </c>
      <c r="N39" s="601">
        <v>12469.4</v>
      </c>
      <c r="O39" s="601">
        <v>11105.6</v>
      </c>
      <c r="P39" s="601">
        <f t="shared" si="8"/>
        <v>23575.1</v>
      </c>
      <c r="Q39" s="419"/>
      <c r="R39" s="589"/>
      <c r="S39" s="419"/>
      <c r="T39" s="591"/>
      <c r="U39" s="591"/>
      <c r="V39" s="591"/>
    </row>
    <row r="40" spans="1:22" x14ac:dyDescent="0.2">
      <c r="A40" s="404" t="s">
        <v>305</v>
      </c>
      <c r="J40" s="584"/>
      <c r="N40" s="442" t="s">
        <v>493</v>
      </c>
      <c r="O40" s="444" t="s">
        <v>594</v>
      </c>
    </row>
    <row r="41" spans="1:22" x14ac:dyDescent="0.2">
      <c r="J41" s="584"/>
    </row>
    <row r="42" spans="1:22" x14ac:dyDescent="0.2">
      <c r="B42" s="602"/>
      <c r="C42" s="602"/>
      <c r="D42" s="602"/>
      <c r="E42" s="602"/>
      <c r="F42" s="602"/>
      <c r="G42" s="602"/>
      <c r="H42" s="603"/>
      <c r="I42" s="603"/>
      <c r="J42" s="603"/>
      <c r="K42" s="603"/>
      <c r="L42" s="603"/>
      <c r="M42" s="603"/>
      <c r="N42" s="603"/>
      <c r="O42" s="603"/>
    </row>
    <row r="43" spans="1:22" x14ac:dyDescent="0.2">
      <c r="B43" s="602"/>
      <c r="C43" s="602"/>
      <c r="D43" s="602"/>
      <c r="E43" s="602"/>
      <c r="F43" s="602"/>
      <c r="G43" s="602"/>
      <c r="H43" s="603"/>
      <c r="I43" s="603"/>
      <c r="J43" s="603"/>
      <c r="K43" s="603"/>
      <c r="L43" s="603"/>
      <c r="M43" s="603"/>
      <c r="N43" s="603"/>
      <c r="O43" s="603"/>
    </row>
    <row r="44" spans="1:22" x14ac:dyDescent="0.2">
      <c r="B44" s="602"/>
      <c r="C44" s="602"/>
      <c r="D44" s="602"/>
      <c r="E44" s="602"/>
      <c r="F44" s="602"/>
      <c r="G44" s="602"/>
      <c r="H44" s="603"/>
      <c r="I44" s="603"/>
      <c r="J44" s="603"/>
      <c r="K44" s="603"/>
      <c r="L44" s="603"/>
      <c r="M44" s="603"/>
      <c r="N44" s="603"/>
      <c r="O44" s="603"/>
    </row>
    <row r="45" spans="1:22" x14ac:dyDescent="0.2">
      <c r="B45" s="602"/>
      <c r="C45" s="602"/>
      <c r="D45" s="602"/>
      <c r="E45" s="602"/>
      <c r="F45" s="602"/>
      <c r="G45" s="602"/>
      <c r="H45" s="603"/>
      <c r="I45" s="603"/>
      <c r="J45" s="603"/>
      <c r="K45" s="603"/>
      <c r="L45" s="603"/>
      <c r="M45" s="603"/>
      <c r="N45" s="603"/>
      <c r="O45" s="603"/>
    </row>
    <row r="46" spans="1:22" x14ac:dyDescent="0.2">
      <c r="B46" s="602"/>
      <c r="C46" s="602"/>
      <c r="D46" s="602"/>
      <c r="E46" s="602"/>
      <c r="F46" s="602"/>
      <c r="G46" s="602"/>
      <c r="H46" s="603"/>
      <c r="I46" s="603"/>
      <c r="J46" s="603"/>
      <c r="K46" s="603"/>
      <c r="L46" s="603"/>
      <c r="M46" s="603"/>
      <c r="N46" s="603"/>
      <c r="O46" s="603"/>
    </row>
    <row r="47" spans="1:22" x14ac:dyDescent="0.2">
      <c r="B47" s="419"/>
      <c r="C47" s="419"/>
      <c r="D47" s="419"/>
      <c r="E47" s="419"/>
      <c r="F47" s="419"/>
      <c r="G47" s="419"/>
      <c r="H47" s="603"/>
      <c r="I47" s="603"/>
      <c r="J47" s="603"/>
      <c r="K47" s="603"/>
      <c r="L47" s="603"/>
      <c r="M47" s="603"/>
      <c r="N47" s="603"/>
      <c r="O47" s="603"/>
    </row>
    <row r="48" spans="1:22" x14ac:dyDescent="0.2">
      <c r="B48" s="419"/>
      <c r="C48" s="419"/>
      <c r="D48" s="419"/>
      <c r="E48" s="419"/>
      <c r="F48" s="419"/>
      <c r="G48" s="419"/>
      <c r="H48" s="603"/>
      <c r="I48" s="603"/>
      <c r="J48" s="603"/>
      <c r="K48" s="603"/>
      <c r="L48" s="603"/>
      <c r="M48" s="603"/>
      <c r="N48" s="603"/>
      <c r="O48" s="603"/>
    </row>
    <row r="49" spans="2:15" x14ac:dyDescent="0.2">
      <c r="B49" s="419"/>
      <c r="C49" s="419"/>
      <c r="D49" s="419"/>
      <c r="E49" s="419"/>
      <c r="F49" s="419"/>
      <c r="G49" s="419"/>
      <c r="H49" s="603"/>
      <c r="I49" s="603"/>
      <c r="J49" s="603"/>
      <c r="K49" s="603"/>
      <c r="L49" s="603"/>
      <c r="M49" s="603"/>
      <c r="N49" s="603"/>
      <c r="O49" s="603"/>
    </row>
    <row r="50" spans="2:15" x14ac:dyDescent="0.2">
      <c r="H50" s="603"/>
      <c r="I50" s="603"/>
      <c r="J50" s="603"/>
      <c r="K50" s="603"/>
      <c r="L50" s="603"/>
      <c r="M50" s="603"/>
      <c r="N50" s="603"/>
      <c r="O50" s="603"/>
    </row>
    <row r="51" spans="2:15" x14ac:dyDescent="0.2">
      <c r="B51" s="419"/>
      <c r="C51" s="419"/>
      <c r="D51" s="419"/>
      <c r="E51" s="419"/>
      <c r="F51" s="419"/>
      <c r="G51" s="419"/>
      <c r="H51" s="603"/>
      <c r="I51" s="603"/>
      <c r="J51" s="603"/>
      <c r="K51" s="603"/>
      <c r="L51" s="603"/>
      <c r="M51" s="603"/>
      <c r="N51" s="603"/>
      <c r="O51" s="603"/>
    </row>
    <row r="52" spans="2:15" x14ac:dyDescent="0.2">
      <c r="B52" s="419"/>
      <c r="C52" s="419"/>
      <c r="D52" s="419"/>
      <c r="E52" s="419"/>
      <c r="F52" s="419"/>
      <c r="G52" s="419"/>
      <c r="H52" s="603"/>
      <c r="I52" s="603"/>
      <c r="J52" s="603"/>
      <c r="K52" s="603"/>
      <c r="L52" s="603"/>
      <c r="M52" s="603"/>
      <c r="N52" s="603"/>
      <c r="O52" s="603"/>
    </row>
    <row r="53" spans="2:15" x14ac:dyDescent="0.2">
      <c r="C53" s="419"/>
      <c r="D53" s="419"/>
      <c r="F53" s="419"/>
      <c r="G53" s="419"/>
      <c r="H53" s="603"/>
      <c r="I53" s="603"/>
      <c r="J53" s="603"/>
      <c r="K53" s="603"/>
      <c r="L53" s="603"/>
      <c r="M53" s="603"/>
      <c r="N53" s="603"/>
      <c r="O53" s="603"/>
    </row>
    <row r="54" spans="2:15" x14ac:dyDescent="0.2">
      <c r="B54" s="419"/>
      <c r="C54" s="419"/>
      <c r="D54" s="419"/>
      <c r="E54" s="419"/>
      <c r="F54" s="419"/>
      <c r="G54" s="419"/>
      <c r="H54" s="603"/>
      <c r="I54" s="603"/>
      <c r="J54" s="603"/>
      <c r="K54" s="603"/>
      <c r="L54" s="603"/>
      <c r="M54" s="603"/>
      <c r="N54" s="603"/>
      <c r="O54" s="603"/>
    </row>
    <row r="55" spans="2:15" x14ac:dyDescent="0.2">
      <c r="B55" s="419"/>
      <c r="C55" s="419"/>
      <c r="D55" s="419"/>
      <c r="E55" s="419"/>
      <c r="F55" s="419"/>
      <c r="G55" s="419"/>
      <c r="H55" s="603"/>
      <c r="I55" s="603"/>
      <c r="J55" s="603"/>
      <c r="K55" s="603"/>
      <c r="L55" s="603"/>
      <c r="M55" s="603"/>
      <c r="N55" s="603"/>
      <c r="O55" s="603"/>
    </row>
    <row r="56" spans="2:15" x14ac:dyDescent="0.2">
      <c r="B56" s="419"/>
      <c r="C56" s="419"/>
      <c r="D56" s="419"/>
      <c r="E56" s="419"/>
      <c r="F56" s="419"/>
      <c r="G56" s="419"/>
      <c r="H56" s="603"/>
      <c r="I56" s="603"/>
      <c r="J56" s="603"/>
      <c r="K56" s="603"/>
      <c r="L56" s="603"/>
      <c r="M56" s="603"/>
      <c r="N56" s="603"/>
      <c r="O56" s="603"/>
    </row>
    <row r="57" spans="2:15" x14ac:dyDescent="0.2">
      <c r="B57" s="419"/>
      <c r="C57" s="419"/>
      <c r="D57" s="419"/>
      <c r="E57" s="419"/>
      <c r="F57" s="419"/>
      <c r="G57" s="419"/>
      <c r="H57" s="603"/>
      <c r="I57" s="603"/>
      <c r="J57" s="603"/>
      <c r="K57" s="603"/>
      <c r="L57" s="603"/>
      <c r="M57" s="603"/>
      <c r="N57" s="603"/>
      <c r="O57" s="603"/>
    </row>
    <row r="58" spans="2:15" x14ac:dyDescent="0.2">
      <c r="B58" s="419"/>
      <c r="C58" s="419"/>
      <c r="D58" s="419"/>
      <c r="E58" s="419"/>
      <c r="F58" s="419"/>
      <c r="G58" s="419"/>
      <c r="H58" s="603"/>
      <c r="I58" s="603"/>
      <c r="J58" s="603"/>
      <c r="K58" s="603"/>
      <c r="L58" s="603"/>
      <c r="M58" s="603"/>
      <c r="N58" s="603"/>
      <c r="O58" s="603"/>
    </row>
    <row r="59" spans="2:15" x14ac:dyDescent="0.2">
      <c r="B59" s="419"/>
      <c r="C59" s="419"/>
      <c r="D59" s="419"/>
      <c r="E59" s="419"/>
      <c r="F59" s="419"/>
      <c r="G59" s="419"/>
      <c r="H59" s="603"/>
      <c r="I59" s="603"/>
      <c r="J59" s="603"/>
      <c r="K59" s="603"/>
      <c r="L59" s="603"/>
      <c r="M59" s="603"/>
      <c r="N59" s="603"/>
      <c r="O59" s="603"/>
    </row>
    <row r="60" spans="2:15" x14ac:dyDescent="0.2">
      <c r="B60" s="419"/>
      <c r="C60" s="419"/>
      <c r="D60" s="419"/>
      <c r="E60" s="419"/>
      <c r="F60" s="419"/>
      <c r="G60" s="419"/>
      <c r="H60" s="603"/>
      <c r="I60" s="603"/>
      <c r="J60" s="603"/>
      <c r="K60" s="604"/>
      <c r="L60" s="603"/>
      <c r="M60" s="603"/>
      <c r="N60" s="603"/>
      <c r="O60" s="603"/>
    </row>
    <row r="61" spans="2:15" x14ac:dyDescent="0.2">
      <c r="B61" s="419"/>
      <c r="D61" s="419"/>
      <c r="E61" s="419"/>
      <c r="G61" s="419"/>
      <c r="H61" s="603"/>
      <c r="I61" s="603"/>
      <c r="J61" s="603"/>
      <c r="K61" s="603"/>
      <c r="L61" s="603"/>
      <c r="M61" s="603"/>
      <c r="N61" s="603"/>
      <c r="O61" s="603"/>
    </row>
    <row r="62" spans="2:15" x14ac:dyDescent="0.2">
      <c r="D62" s="419"/>
      <c r="G62" s="419"/>
      <c r="H62" s="603"/>
      <c r="I62" s="603"/>
      <c r="J62" s="603"/>
      <c r="K62" s="603"/>
      <c r="L62" s="603"/>
      <c r="M62" s="603"/>
      <c r="N62" s="603"/>
      <c r="O62" s="603"/>
    </row>
    <row r="63" spans="2:15" x14ac:dyDescent="0.2">
      <c r="B63" s="419"/>
      <c r="C63" s="419"/>
      <c r="D63" s="419"/>
      <c r="E63" s="419"/>
      <c r="F63" s="419"/>
      <c r="G63" s="419"/>
      <c r="H63" s="603"/>
      <c r="I63" s="603"/>
      <c r="J63" s="603"/>
      <c r="K63" s="603"/>
      <c r="L63" s="604"/>
      <c r="M63" s="603"/>
      <c r="N63" s="603"/>
      <c r="O63" s="603"/>
    </row>
    <row r="64" spans="2:15" x14ac:dyDescent="0.2">
      <c r="B64" s="419"/>
      <c r="C64" s="419"/>
      <c r="D64" s="419"/>
      <c r="E64" s="419"/>
      <c r="F64" s="419"/>
      <c r="G64" s="419"/>
      <c r="H64" s="603"/>
      <c r="I64" s="603"/>
      <c r="J64" s="603"/>
      <c r="K64" s="603"/>
      <c r="L64" s="603"/>
      <c r="M64" s="603"/>
      <c r="N64" s="603"/>
      <c r="O64" s="603"/>
    </row>
    <row r="65" spans="2:15" x14ac:dyDescent="0.2">
      <c r="B65" s="419"/>
      <c r="C65" s="419"/>
      <c r="D65" s="419"/>
      <c r="E65" s="419"/>
      <c r="F65" s="419"/>
      <c r="G65" s="419"/>
      <c r="H65" s="603"/>
      <c r="I65" s="603"/>
      <c r="J65" s="603"/>
      <c r="K65" s="603"/>
      <c r="L65" s="603"/>
      <c r="M65" s="603"/>
      <c r="N65" s="603"/>
      <c r="O65" s="603"/>
    </row>
    <row r="66" spans="2:15" x14ac:dyDescent="0.2">
      <c r="B66" s="419"/>
      <c r="C66" s="419"/>
      <c r="D66" s="419"/>
      <c r="E66" s="419"/>
      <c r="F66" s="419"/>
      <c r="G66" s="419"/>
      <c r="H66" s="603"/>
      <c r="I66" s="603"/>
      <c r="J66" s="603"/>
      <c r="K66" s="604"/>
      <c r="L66" s="603"/>
      <c r="M66" s="603"/>
      <c r="N66" s="603"/>
      <c r="O66" s="603"/>
    </row>
    <row r="67" spans="2:15" x14ac:dyDescent="0.2">
      <c r="D67" s="419"/>
      <c r="G67" s="419"/>
      <c r="H67" s="603"/>
      <c r="I67" s="603"/>
      <c r="J67" s="603"/>
      <c r="K67" s="603"/>
      <c r="L67" s="603"/>
      <c r="M67" s="603"/>
      <c r="N67" s="603"/>
      <c r="O67" s="603"/>
    </row>
    <row r="68" spans="2:15" x14ac:dyDescent="0.2">
      <c r="D68" s="419"/>
      <c r="G68" s="419"/>
      <c r="H68" s="603"/>
      <c r="I68" s="603"/>
      <c r="J68" s="603"/>
      <c r="K68" s="603"/>
      <c r="L68" s="603"/>
      <c r="M68" s="603"/>
      <c r="N68" s="603"/>
      <c r="O68" s="603"/>
    </row>
    <row r="69" spans="2:15" x14ac:dyDescent="0.2">
      <c r="B69" s="419"/>
      <c r="C69" s="419"/>
      <c r="D69" s="419"/>
      <c r="E69" s="419"/>
      <c r="F69" s="419"/>
      <c r="G69" s="419"/>
      <c r="H69" s="603"/>
      <c r="I69" s="603"/>
      <c r="J69" s="603"/>
      <c r="K69" s="603"/>
      <c r="L69" s="603"/>
      <c r="M69" s="603"/>
      <c r="N69" s="603"/>
      <c r="O69" s="603"/>
    </row>
    <row r="70" spans="2:15" x14ac:dyDescent="0.2">
      <c r="B70" s="419"/>
      <c r="C70" s="419"/>
      <c r="D70" s="419"/>
      <c r="E70" s="419"/>
      <c r="F70" s="419"/>
      <c r="G70" s="419"/>
      <c r="H70" s="603"/>
      <c r="I70" s="603"/>
      <c r="J70" s="603"/>
      <c r="K70" s="603"/>
      <c r="L70" s="603"/>
      <c r="M70" s="603"/>
      <c r="N70" s="603"/>
      <c r="O70" s="603"/>
    </row>
    <row r="71" spans="2:15" x14ac:dyDescent="0.2">
      <c r="B71" s="419"/>
      <c r="C71" s="419"/>
      <c r="D71" s="419"/>
      <c r="E71" s="419"/>
      <c r="F71" s="419"/>
      <c r="G71" s="419"/>
      <c r="H71" s="603"/>
      <c r="I71" s="603"/>
      <c r="J71" s="603"/>
      <c r="K71" s="603"/>
      <c r="L71" s="603"/>
      <c r="M71" s="603"/>
      <c r="N71" s="603"/>
      <c r="O71" s="603"/>
    </row>
  </sheetData>
  <mergeCells count="1">
    <mergeCell ref="A3:P3"/>
  </mergeCells>
  <hyperlinks>
    <hyperlink ref="P2" location="Contents!A1" display="Back to Contents ç" xr:uid="{65E47535-7F39-48E9-951B-4EAEF0DA0CAD}"/>
  </hyperlinks>
  <printOptions horizontalCentered="1"/>
  <pageMargins left="0.43" right="0.38" top="0.8" bottom="0.74803149606299202" header="0.31496062992126" footer="0.31496062992126"/>
  <pageSetup paperSize="9" scale="90" orientation="landscape" horizontalDpi="4294967294" verticalDpi="4294967294" r:id="rId1"/>
  <headerFooter>
    <oddHeader xml:space="preserve">&amp;L&amp;"Calibri"&amp;10 [Public]&amp;1#_x000D_&amp;"Calibri"&amp;11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3A70-2969-49BA-A9DE-6631AD51F507}">
  <sheetPr codeName="Sheet2">
    <pageSetUpPr fitToPage="1"/>
  </sheetPr>
  <dimension ref="A1:W67"/>
  <sheetViews>
    <sheetView zoomScaleNormal="100" zoomScaleSheetLayoutView="100" workbookViewId="0">
      <pane xSplit="1" topLeftCell="B1" activePane="topRight" state="frozen"/>
      <selection activeCell="A67" sqref="A67"/>
      <selection pane="topRight" activeCell="L2" sqref="L2"/>
    </sheetView>
  </sheetViews>
  <sheetFormatPr defaultColWidth="9.140625" defaultRowHeight="15" x14ac:dyDescent="0.25"/>
  <cols>
    <col min="1" max="1" width="75.7109375" style="1104" customWidth="1"/>
    <col min="2" max="7" width="12.7109375" style="1104" bestFit="1" customWidth="1"/>
    <col min="8" max="11" width="14.140625" style="1104" customWidth="1"/>
    <col min="12" max="12" width="13.5703125" style="1104" customWidth="1"/>
    <col min="13" max="13" width="9.140625" style="1104"/>
    <col min="14" max="18" width="15.140625" style="1104" bestFit="1" customWidth="1"/>
    <col min="19" max="19" width="9.140625" style="1104"/>
    <col min="20" max="23" width="15.140625" style="1104" hidden="1" customWidth="1"/>
    <col min="24" max="24" width="0" style="1104" hidden="1" customWidth="1"/>
    <col min="25" max="31" width="9.140625" style="1104"/>
    <col min="32" max="36" width="9.42578125" style="1104" bestFit="1" customWidth="1"/>
    <col min="37" max="16384" width="9.140625" style="1104"/>
  </cols>
  <sheetData>
    <row r="1" spans="1:12" s="1102" customFormat="1" ht="15.75" x14ac:dyDescent="0.25">
      <c r="A1" s="1100" t="s">
        <v>60</v>
      </c>
      <c r="B1" s="1101"/>
      <c r="C1" s="1101"/>
      <c r="D1" s="1101"/>
      <c r="E1" s="1101"/>
      <c r="F1" s="1101"/>
      <c r="G1" s="1101"/>
      <c r="L1" s="1103" t="s">
        <v>1150</v>
      </c>
    </row>
    <row r="2" spans="1:12" s="1102" customFormat="1" ht="15.75" x14ac:dyDescent="0.25">
      <c r="L2" s="405" t="s">
        <v>62</v>
      </c>
    </row>
    <row r="3" spans="1:12" s="1102" customFormat="1" ht="24.75" customHeight="1" x14ac:dyDescent="0.25">
      <c r="A3" s="1610" t="s">
        <v>1151</v>
      </c>
      <c r="B3" s="1610"/>
      <c r="C3" s="1610"/>
      <c r="D3" s="1610"/>
      <c r="E3" s="1610"/>
      <c r="F3" s="1610"/>
      <c r="G3" s="1610"/>
      <c r="H3" s="1610"/>
      <c r="I3" s="1610"/>
      <c r="J3" s="1610"/>
      <c r="K3" s="1610"/>
    </row>
    <row r="4" spans="1:12" ht="18" customHeight="1" thickBot="1" x14ac:dyDescent="0.3">
      <c r="J4" s="1105"/>
      <c r="K4" s="1105"/>
      <c r="L4" s="1105" t="s">
        <v>1152</v>
      </c>
    </row>
    <row r="5" spans="1:12" s="1112" customFormat="1" ht="18" customHeight="1" thickBot="1" x14ac:dyDescent="0.3">
      <c r="A5" s="1106" t="s">
        <v>1153</v>
      </c>
      <c r="B5" s="1107">
        <v>2015</v>
      </c>
      <c r="C5" s="1108">
        <v>2016</v>
      </c>
      <c r="D5" s="1108">
        <v>2017</v>
      </c>
      <c r="E5" s="1108">
        <v>2018</v>
      </c>
      <c r="F5" s="1108">
        <v>2019</v>
      </c>
      <c r="G5" s="1108">
        <v>2020</v>
      </c>
      <c r="H5" s="1108">
        <v>2021</v>
      </c>
      <c r="I5" s="1109">
        <v>2022</v>
      </c>
      <c r="J5" s="1110" t="s">
        <v>1154</v>
      </c>
      <c r="K5" s="1110" t="s">
        <v>1155</v>
      </c>
      <c r="L5" s="1111" t="s">
        <v>823</v>
      </c>
    </row>
    <row r="6" spans="1:12" s="1118" customFormat="1" ht="18" customHeight="1" x14ac:dyDescent="0.25">
      <c r="A6" s="1113" t="s">
        <v>1156</v>
      </c>
      <c r="B6" s="1114">
        <v>950452.28230769618</v>
      </c>
      <c r="C6" s="1115">
        <v>930442.15571660874</v>
      </c>
      <c r="D6" s="1115">
        <v>1069075.4613305039</v>
      </c>
      <c r="E6" s="1115">
        <v>1165528.6060675459</v>
      </c>
      <c r="F6" s="1115">
        <v>1154539.6439174828</v>
      </c>
      <c r="G6" s="1115">
        <v>1291022.9781337599</v>
      </c>
      <c r="H6" s="1114">
        <v>1548116.8230399734</v>
      </c>
      <c r="I6" s="1115">
        <v>2032844.5552703007</v>
      </c>
      <c r="J6" s="1116">
        <v>2215001.7558846693</v>
      </c>
      <c r="K6" s="1116">
        <v>2520118.8890931928</v>
      </c>
      <c r="L6" s="1117">
        <v>2738780.0334688444</v>
      </c>
    </row>
    <row r="7" spans="1:12" s="1112" customFormat="1" ht="18" customHeight="1" x14ac:dyDescent="0.25">
      <c r="A7" s="1119" t="s">
        <v>1157</v>
      </c>
      <c r="B7" s="1120">
        <v>18063.138225749579</v>
      </c>
      <c r="C7" s="1121">
        <v>17376.983746123158</v>
      </c>
      <c r="D7" s="1121">
        <v>16948.484732921181</v>
      </c>
      <c r="E7" s="1121">
        <v>17747.744837418035</v>
      </c>
      <c r="F7" s="1121">
        <v>18185.855874515575</v>
      </c>
      <c r="G7" s="1121">
        <v>35107.925686030459</v>
      </c>
      <c r="H7" s="1120">
        <v>47527.95667555093</v>
      </c>
      <c r="I7" s="1121">
        <v>56671.734248659603</v>
      </c>
      <c r="J7" s="1122">
        <v>53124.90143736796</v>
      </c>
      <c r="K7" s="1122">
        <v>61390.074710613175</v>
      </c>
      <c r="L7" s="1123">
        <v>59500.318934696697</v>
      </c>
    </row>
    <row r="8" spans="1:12" s="1112" customFormat="1" ht="18" customHeight="1" x14ac:dyDescent="0.25">
      <c r="A8" s="1119" t="s">
        <v>1158</v>
      </c>
      <c r="B8" s="1120">
        <v>116706.01293742812</v>
      </c>
      <c r="C8" s="1121">
        <v>67304.695879034436</v>
      </c>
      <c r="D8" s="1121">
        <v>85268.594346869228</v>
      </c>
      <c r="E8" s="1121">
        <v>136184.02510974434</v>
      </c>
      <c r="F8" s="1121">
        <v>132031.49874658437</v>
      </c>
      <c r="G8" s="1121">
        <v>179452.94102183692</v>
      </c>
      <c r="H8" s="1120">
        <v>175400.82783369528</v>
      </c>
      <c r="I8" s="1121">
        <v>159107.82500624756</v>
      </c>
      <c r="J8" s="1122">
        <v>190264.44020153367</v>
      </c>
      <c r="K8" s="1122">
        <v>301141.86954852793</v>
      </c>
      <c r="L8" s="1123">
        <v>357272.46550370479</v>
      </c>
    </row>
    <row r="9" spans="1:12" s="1112" customFormat="1" ht="18" customHeight="1" x14ac:dyDescent="0.25">
      <c r="A9" s="1119" t="s">
        <v>1159</v>
      </c>
      <c r="B9" s="1120">
        <v>107241.37852465489</v>
      </c>
      <c r="C9" s="1121">
        <v>100926.71406871919</v>
      </c>
      <c r="D9" s="1121">
        <v>116358.16466586851</v>
      </c>
      <c r="E9" s="1121">
        <v>121355.08438637451</v>
      </c>
      <c r="F9" s="1121">
        <v>118116.90877008924</v>
      </c>
      <c r="G9" s="1121">
        <v>147502.49665792662</v>
      </c>
      <c r="H9" s="1120">
        <v>171580.71123349958</v>
      </c>
      <c r="I9" s="1121">
        <v>262287.40815640765</v>
      </c>
      <c r="J9" s="1122">
        <v>249793.64944180474</v>
      </c>
      <c r="K9" s="1122">
        <v>268246.09150351124</v>
      </c>
      <c r="L9" s="1123">
        <v>259929.89463377767</v>
      </c>
    </row>
    <row r="10" spans="1:12" s="1112" customFormat="1" ht="18" customHeight="1" x14ac:dyDescent="0.25">
      <c r="A10" s="1119" t="s">
        <v>1160</v>
      </c>
      <c r="B10" s="1120">
        <v>3310.2456523056471</v>
      </c>
      <c r="C10" s="1121">
        <v>3909.2953405049307</v>
      </c>
      <c r="D10" s="1121">
        <v>3853.8618099869414</v>
      </c>
      <c r="E10" s="1121">
        <v>3648.1705496463837</v>
      </c>
      <c r="F10" s="1121">
        <v>3930.0608484284658</v>
      </c>
      <c r="G10" s="1121">
        <v>5263.2899064879093</v>
      </c>
      <c r="H10" s="1120">
        <v>5134.33886085019</v>
      </c>
      <c r="I10" s="1121">
        <v>6721.4678907476937</v>
      </c>
      <c r="J10" s="1122">
        <v>8377.7561537729489</v>
      </c>
      <c r="K10" s="1122">
        <v>9056.9334427442136</v>
      </c>
      <c r="L10" s="1123">
        <v>9474.4946045197503</v>
      </c>
    </row>
    <row r="11" spans="1:12" s="1112" customFormat="1" ht="18" customHeight="1" x14ac:dyDescent="0.25">
      <c r="A11" s="1119" t="s">
        <v>1161</v>
      </c>
      <c r="B11" s="1120">
        <v>60864.510253592249</v>
      </c>
      <c r="C11" s="1121">
        <v>71425.052483165928</v>
      </c>
      <c r="D11" s="1121">
        <v>91470.567374921608</v>
      </c>
      <c r="E11" s="1121">
        <v>107686.37387527074</v>
      </c>
      <c r="F11" s="1121">
        <v>118920.17285131152</v>
      </c>
      <c r="G11" s="1121">
        <v>126587.76404276404</v>
      </c>
      <c r="H11" s="1120">
        <v>113463.67609616317</v>
      </c>
      <c r="I11" s="1121">
        <v>148415.64034998504</v>
      </c>
      <c r="J11" s="1122">
        <v>178373.61483570503</v>
      </c>
      <c r="K11" s="1122">
        <v>187931.35720458091</v>
      </c>
      <c r="L11" s="1123">
        <v>182822.37127524306</v>
      </c>
    </row>
    <row r="12" spans="1:12" s="1112" customFormat="1" ht="18" customHeight="1" x14ac:dyDescent="0.25">
      <c r="A12" s="1119" t="s">
        <v>1162</v>
      </c>
      <c r="B12" s="1120">
        <v>104257.24646603764</v>
      </c>
      <c r="C12" s="1121">
        <v>85651.258488483829</v>
      </c>
      <c r="D12" s="1121">
        <v>113683.23167370206</v>
      </c>
      <c r="E12" s="1121">
        <v>118775.99087806122</v>
      </c>
      <c r="F12" s="1121">
        <v>90050.468730677603</v>
      </c>
      <c r="G12" s="1121">
        <v>117443.19914079139</v>
      </c>
      <c r="H12" s="1120">
        <v>169766.65601905293</v>
      </c>
      <c r="I12" s="1121">
        <v>181721.09602818973</v>
      </c>
      <c r="J12" s="1122">
        <v>189811.90086225059</v>
      </c>
      <c r="K12" s="1122">
        <v>201803.63167031965</v>
      </c>
      <c r="L12" s="1123">
        <v>351967.14392542228</v>
      </c>
    </row>
    <row r="13" spans="1:12" s="1112" customFormat="1" ht="18" customHeight="1" x14ac:dyDescent="0.25">
      <c r="A13" s="1119" t="s">
        <v>1163</v>
      </c>
      <c r="B13" s="1120">
        <v>80360.553304501052</v>
      </c>
      <c r="C13" s="1121">
        <v>86072.126357130604</v>
      </c>
      <c r="D13" s="1121">
        <v>120764.69346079729</v>
      </c>
      <c r="E13" s="1121">
        <v>112800.55524476997</v>
      </c>
      <c r="F13" s="1121">
        <v>103059.9868666836</v>
      </c>
      <c r="G13" s="1121">
        <v>111739.33543677928</v>
      </c>
      <c r="H13" s="1120">
        <v>122171.40478883618</v>
      </c>
      <c r="I13" s="1121">
        <v>204854.61301352299</v>
      </c>
      <c r="J13" s="1122">
        <v>180378.62287470265</v>
      </c>
      <c r="K13" s="1122">
        <v>199345.82545305206</v>
      </c>
      <c r="L13" s="1123">
        <v>177742.9532262554</v>
      </c>
    </row>
    <row r="14" spans="1:12" s="1112" customFormat="1" ht="18" customHeight="1" x14ac:dyDescent="0.25">
      <c r="A14" s="1119" t="s">
        <v>1164</v>
      </c>
      <c r="B14" s="1120">
        <v>1395.5776313903161</v>
      </c>
      <c r="C14" s="1121">
        <v>2095.5710569712019</v>
      </c>
      <c r="D14" s="1121">
        <v>2044.0436475435263</v>
      </c>
      <c r="E14" s="1121">
        <v>3284.792073751365</v>
      </c>
      <c r="F14" s="1121">
        <v>2120.8544404921672</v>
      </c>
      <c r="G14" s="1121">
        <v>3807.6984076642175</v>
      </c>
      <c r="H14" s="1120">
        <v>4534.7991804991079</v>
      </c>
      <c r="I14" s="1121">
        <v>4038.4717068795917</v>
      </c>
      <c r="J14" s="1122">
        <v>3390.4042704351746</v>
      </c>
      <c r="K14" s="1122">
        <v>4594.5311570528629</v>
      </c>
      <c r="L14" s="1123">
        <v>5200.9281828499707</v>
      </c>
    </row>
    <row r="15" spans="1:12" s="1112" customFormat="1" ht="18" customHeight="1" x14ac:dyDescent="0.25">
      <c r="A15" s="1119" t="s">
        <v>1165</v>
      </c>
      <c r="B15" s="1120">
        <v>83404.338162366112</v>
      </c>
      <c r="C15" s="1121">
        <v>89074.649187865172</v>
      </c>
      <c r="D15" s="1121">
        <v>90130.747793584451</v>
      </c>
      <c r="E15" s="1121">
        <v>90502.876875929258</v>
      </c>
      <c r="F15" s="1121">
        <v>87815.655663441023</v>
      </c>
      <c r="G15" s="1121">
        <v>98436.281584379351</v>
      </c>
      <c r="H15" s="1120">
        <v>190289.11199991914</v>
      </c>
      <c r="I15" s="1121">
        <v>214688.73371429939</v>
      </c>
      <c r="J15" s="1122">
        <v>202389.95533702389</v>
      </c>
      <c r="K15" s="1122">
        <v>274816.56924465898</v>
      </c>
      <c r="L15" s="1123">
        <v>294697.91935879429</v>
      </c>
    </row>
    <row r="16" spans="1:12" s="1112" customFormat="1" ht="18" customHeight="1" x14ac:dyDescent="0.25">
      <c r="A16" s="1119" t="s">
        <v>1166</v>
      </c>
      <c r="B16" s="1120">
        <v>27915.304849056381</v>
      </c>
      <c r="C16" s="1121">
        <v>22324.839216586908</v>
      </c>
      <c r="D16" s="1121">
        <v>29947.832455058022</v>
      </c>
      <c r="E16" s="1121">
        <v>30605.788099898025</v>
      </c>
      <c r="F16" s="1121">
        <v>24914.148435621915</v>
      </c>
      <c r="G16" s="1121">
        <v>29362.539670435413</v>
      </c>
      <c r="H16" s="1120">
        <v>49877.032299046667</v>
      </c>
      <c r="I16" s="1121">
        <v>62681.825301325254</v>
      </c>
      <c r="J16" s="1122">
        <v>46400.6641150059</v>
      </c>
      <c r="K16" s="1122">
        <v>61187.551344291314</v>
      </c>
      <c r="L16" s="1123">
        <v>65602.11358577323</v>
      </c>
    </row>
    <row r="17" spans="1:12" s="1112" customFormat="1" ht="18" customHeight="1" x14ac:dyDescent="0.25">
      <c r="A17" s="1119" t="s">
        <v>1167</v>
      </c>
      <c r="B17" s="1120">
        <v>26077.471405896824</v>
      </c>
      <c r="C17" s="1121">
        <v>28017.140963826088</v>
      </c>
      <c r="D17" s="1121">
        <v>26361.836579145434</v>
      </c>
      <c r="E17" s="1121">
        <v>28312.074363447278</v>
      </c>
      <c r="F17" s="1121">
        <v>35404.04305771667</v>
      </c>
      <c r="G17" s="1121">
        <v>41000.134973283195</v>
      </c>
      <c r="H17" s="1120">
        <v>42386.662088935664</v>
      </c>
      <c r="I17" s="1121">
        <v>63992.305094778996</v>
      </c>
      <c r="J17" s="1122">
        <v>64953.387414129611</v>
      </c>
      <c r="K17" s="1122">
        <v>63616.976457947072</v>
      </c>
      <c r="L17" s="1123">
        <v>60753.441675500799</v>
      </c>
    </row>
    <row r="18" spans="1:12" s="1112" customFormat="1" ht="18" customHeight="1" x14ac:dyDescent="0.25">
      <c r="A18" s="1119" t="s">
        <v>1168</v>
      </c>
      <c r="B18" s="1120">
        <v>76612.519452007866</v>
      </c>
      <c r="C18" s="1121">
        <v>98923.006415020791</v>
      </c>
      <c r="D18" s="1121">
        <v>108397.55729492684</v>
      </c>
      <c r="E18" s="1121">
        <v>126759.79882914561</v>
      </c>
      <c r="F18" s="1121">
        <v>132977.84018272965</v>
      </c>
      <c r="G18" s="1121">
        <v>138274.83224795896</v>
      </c>
      <c r="H18" s="1120">
        <v>169970.20453590204</v>
      </c>
      <c r="I18" s="1121">
        <v>258897.38653613627</v>
      </c>
      <c r="J18" s="1122">
        <v>385583.08297037607</v>
      </c>
      <c r="K18" s="1122">
        <v>426293.40216875169</v>
      </c>
      <c r="L18" s="1123">
        <v>438422.13870272704</v>
      </c>
    </row>
    <row r="19" spans="1:12" s="1112" customFormat="1" ht="18" customHeight="1" x14ac:dyDescent="0.25">
      <c r="A19" s="1119" t="s">
        <v>1169</v>
      </c>
      <c r="B19" s="1120">
        <v>995.32600000000014</v>
      </c>
      <c r="C19" s="1121">
        <v>754.46500000000003</v>
      </c>
      <c r="D19" s="1121">
        <v>881.899</v>
      </c>
      <c r="E19" s="1121">
        <v>765.13214809991689</v>
      </c>
      <c r="F19" s="1121">
        <v>867.5781024544998</v>
      </c>
      <c r="G19" s="1121">
        <v>779.46500000000003</v>
      </c>
      <c r="H19" s="1120">
        <v>1069.7269999999999</v>
      </c>
      <c r="I19" s="1121">
        <v>1444.2289999999996</v>
      </c>
      <c r="J19" s="1122">
        <v>1156.2559999999996</v>
      </c>
      <c r="K19" s="1122">
        <v>922.05499999999984</v>
      </c>
      <c r="L19" s="1123">
        <v>1337.271</v>
      </c>
    </row>
    <row r="20" spans="1:12" s="1112" customFormat="1" ht="18" customHeight="1" x14ac:dyDescent="0.25">
      <c r="A20" s="1119" t="s">
        <v>1170</v>
      </c>
      <c r="B20" s="1120">
        <v>29724.438000000002</v>
      </c>
      <c r="C20" s="1121">
        <v>26631.472999999998</v>
      </c>
      <c r="D20" s="1121">
        <v>22472.201000000001</v>
      </c>
      <c r="E20" s="1121">
        <v>24384.523000000001</v>
      </c>
      <c r="F20" s="1121">
        <v>26138.744033429935</v>
      </c>
      <c r="G20" s="1121">
        <v>26848.508000000002</v>
      </c>
      <c r="H20" s="1120">
        <v>36166.753000000004</v>
      </c>
      <c r="I20" s="1121">
        <v>61005.750999999997</v>
      </c>
      <c r="J20" s="1122">
        <v>71042.619000000006</v>
      </c>
      <c r="K20" s="1122">
        <v>76184.543000000005</v>
      </c>
      <c r="L20" s="1123">
        <v>76990.222999999998</v>
      </c>
    </row>
    <row r="21" spans="1:12" s="1112" customFormat="1" ht="18" customHeight="1" x14ac:dyDescent="0.25">
      <c r="A21" s="1119" t="s">
        <v>1171</v>
      </c>
      <c r="B21" s="1120">
        <v>44506.961657636384</v>
      </c>
      <c r="C21" s="1121">
        <v>49154.098697089648</v>
      </c>
      <c r="D21" s="1121">
        <v>54986.700537827943</v>
      </c>
      <c r="E21" s="1121">
        <v>55956.169978069258</v>
      </c>
      <c r="F21" s="1121">
        <v>55414.790979976009</v>
      </c>
      <c r="G21" s="1121">
        <v>56810.628096519475</v>
      </c>
      <c r="H21" s="1120">
        <v>60769.935071038497</v>
      </c>
      <c r="I21" s="1121">
        <v>80784.336357451975</v>
      </c>
      <c r="J21" s="1122">
        <v>90792.416953110383</v>
      </c>
      <c r="K21" s="1122">
        <v>93968.636620595484</v>
      </c>
      <c r="L21" s="1123">
        <v>97479.346052401932</v>
      </c>
    </row>
    <row r="22" spans="1:12" s="1112" customFormat="1" ht="18" customHeight="1" x14ac:dyDescent="0.25">
      <c r="A22" s="1119" t="s">
        <v>1172</v>
      </c>
      <c r="B22" s="1120">
        <v>153055.21316038884</v>
      </c>
      <c r="C22" s="1121">
        <v>165878.08135653904</v>
      </c>
      <c r="D22" s="1121">
        <v>165709.58661373312</v>
      </c>
      <c r="E22" s="1121">
        <v>158846.56715695723</v>
      </c>
      <c r="F22" s="1121">
        <v>176420.54528956613</v>
      </c>
      <c r="G22" s="1121">
        <v>140588.08604458621</v>
      </c>
      <c r="H22" s="1120">
        <v>154680.50220643071</v>
      </c>
      <c r="I22" s="1121">
        <v>222240.7232797168</v>
      </c>
      <c r="J22" s="1122">
        <v>253897.60055825574</v>
      </c>
      <c r="K22" s="1122">
        <v>248883.67979149206</v>
      </c>
      <c r="L22" s="1123">
        <v>274971.28699203959</v>
      </c>
    </row>
    <row r="23" spans="1:12" s="1112" customFormat="1" ht="18" customHeight="1" x14ac:dyDescent="0.25">
      <c r="A23" s="1119" t="s">
        <v>1173</v>
      </c>
      <c r="B23" s="1120">
        <v>15962.046624684343</v>
      </c>
      <c r="C23" s="1121">
        <v>14922.704459547869</v>
      </c>
      <c r="D23" s="1121">
        <v>19795.458343617771</v>
      </c>
      <c r="E23" s="1121">
        <v>27912.93866096274</v>
      </c>
      <c r="F23" s="1121">
        <v>28170.491043764552</v>
      </c>
      <c r="G23" s="1121">
        <v>32017.852216316678</v>
      </c>
      <c r="H23" s="1120">
        <v>33326.524150553065</v>
      </c>
      <c r="I23" s="1121">
        <v>43291.00858595212</v>
      </c>
      <c r="J23" s="1122">
        <v>45270.483459195319</v>
      </c>
      <c r="K23" s="1122">
        <v>40735.160775054384</v>
      </c>
      <c r="L23" s="1123">
        <v>24615.722815138444</v>
      </c>
    </row>
    <row r="24" spans="1:12" s="1118" customFormat="1" ht="18" customHeight="1" x14ac:dyDescent="0.25">
      <c r="A24" s="1113" t="s">
        <v>1174</v>
      </c>
      <c r="B24" s="1114">
        <v>3416358.0548352646</v>
      </c>
      <c r="C24" s="1115">
        <v>3905742.9288689294</v>
      </c>
      <c r="D24" s="1115">
        <v>4478524.7541227713</v>
      </c>
      <c r="E24" s="1115">
        <v>4614302.9339158889</v>
      </c>
      <c r="F24" s="1115">
        <v>4644574.4660181962</v>
      </c>
      <c r="G24" s="1115">
        <v>4417850.0705063473</v>
      </c>
      <c r="H24" s="1114">
        <v>5275611.1609664839</v>
      </c>
      <c r="I24" s="1115">
        <v>7172225.4340928365</v>
      </c>
      <c r="J24" s="1116">
        <v>7069565.7213016627</v>
      </c>
      <c r="K24" s="1116">
        <v>7669485.5967944236</v>
      </c>
      <c r="L24" s="1117">
        <v>8331859.422246119</v>
      </c>
    </row>
    <row r="25" spans="1:12" s="1112" customFormat="1" ht="18" customHeight="1" x14ac:dyDescent="0.25">
      <c r="A25" s="1119" t="s">
        <v>1175</v>
      </c>
      <c r="B25" s="1120">
        <v>260710.28029448222</v>
      </c>
      <c r="C25" s="1121">
        <v>304841.5685032336</v>
      </c>
      <c r="D25" s="1121">
        <v>355880.02106889547</v>
      </c>
      <c r="E25" s="1121">
        <v>368863.40930481296</v>
      </c>
      <c r="F25" s="1121">
        <v>366638.45974312269</v>
      </c>
      <c r="G25" s="1121">
        <v>317949.36162826762</v>
      </c>
      <c r="H25" s="1120">
        <v>355213.58484881162</v>
      </c>
      <c r="I25" s="1121">
        <v>450745.60139221197</v>
      </c>
      <c r="J25" s="1122">
        <v>401517.30597923277</v>
      </c>
      <c r="K25" s="1122">
        <v>439682.58741563058</v>
      </c>
      <c r="L25" s="1123">
        <v>506805.87075771764</v>
      </c>
    </row>
    <row r="26" spans="1:12" s="1112" customFormat="1" ht="18" customHeight="1" x14ac:dyDescent="0.25">
      <c r="A26" s="1119" t="s">
        <v>1176</v>
      </c>
      <c r="B26" s="1120">
        <v>827248.29743942572</v>
      </c>
      <c r="C26" s="1121">
        <v>862326.36054923711</v>
      </c>
      <c r="D26" s="1121">
        <v>846990.30551751633</v>
      </c>
      <c r="E26" s="1121">
        <v>905426.97975794505</v>
      </c>
      <c r="F26" s="1121">
        <v>905062.00138509762</v>
      </c>
      <c r="G26" s="1121">
        <v>951961.25402966281</v>
      </c>
      <c r="H26" s="1120">
        <v>1097498.4210591163</v>
      </c>
      <c r="I26" s="1121">
        <v>1703903.591415924</v>
      </c>
      <c r="J26" s="1122">
        <v>1923757.3673729924</v>
      </c>
      <c r="K26" s="1122">
        <v>2053979.3252461208</v>
      </c>
      <c r="L26" s="1123">
        <v>2182797.5977041088</v>
      </c>
    </row>
    <row r="27" spans="1:12" s="1112" customFormat="1" ht="18" customHeight="1" x14ac:dyDescent="0.25">
      <c r="A27" s="1119" t="s">
        <v>1177</v>
      </c>
      <c r="B27" s="1120">
        <v>407635.43264815561</v>
      </c>
      <c r="C27" s="1121">
        <v>588962.16750786745</v>
      </c>
      <c r="D27" s="1121">
        <v>614066.31395196659</v>
      </c>
      <c r="E27" s="1121">
        <v>667764.53983154334</v>
      </c>
      <c r="F27" s="1121">
        <v>740053.8146257808</v>
      </c>
      <c r="G27" s="1121">
        <v>697055.47139808233</v>
      </c>
      <c r="H27" s="1120">
        <v>953157.89848737116</v>
      </c>
      <c r="I27" s="1121">
        <v>1516471.4820315866</v>
      </c>
      <c r="J27" s="1122">
        <v>1432788.2735724179</v>
      </c>
      <c r="K27" s="1122">
        <v>1609813.2116938261</v>
      </c>
      <c r="L27" s="1123">
        <v>1698801.765072837</v>
      </c>
    </row>
    <row r="28" spans="1:12" s="1112" customFormat="1" ht="18" customHeight="1" x14ac:dyDescent="0.25">
      <c r="A28" s="1119" t="s">
        <v>1178</v>
      </c>
      <c r="B28" s="1120">
        <v>31874.22516281985</v>
      </c>
      <c r="C28" s="1121">
        <v>26646.515171475592</v>
      </c>
      <c r="D28" s="1121">
        <v>26060.542552834304</v>
      </c>
      <c r="E28" s="1121">
        <v>31086.545641115343</v>
      </c>
      <c r="F28" s="1121">
        <v>30340.389213290124</v>
      </c>
      <c r="G28" s="1121">
        <v>28253.196572965113</v>
      </c>
      <c r="H28" s="1120">
        <v>28785.178400334466</v>
      </c>
      <c r="I28" s="1121">
        <v>38086.053273988597</v>
      </c>
      <c r="J28" s="1122">
        <v>39479.887000645365</v>
      </c>
      <c r="K28" s="1122">
        <v>49503.587488949852</v>
      </c>
      <c r="L28" s="1123">
        <v>49948.880064562371</v>
      </c>
    </row>
    <row r="29" spans="1:12" s="1112" customFormat="1" ht="18" customHeight="1" x14ac:dyDescent="0.25">
      <c r="A29" s="1119" t="s">
        <v>1179</v>
      </c>
      <c r="B29" s="1120">
        <v>48577.564453171115</v>
      </c>
      <c r="C29" s="1121">
        <v>58668.304434060119</v>
      </c>
      <c r="D29" s="1121">
        <v>60747.786584029614</v>
      </c>
      <c r="E29" s="1121">
        <v>65001.47819590682</v>
      </c>
      <c r="F29" s="1121">
        <v>79845.991547839018</v>
      </c>
      <c r="G29" s="1121">
        <v>76554.609288567764</v>
      </c>
      <c r="H29" s="1120">
        <v>84358.215729072355</v>
      </c>
      <c r="I29" s="1121">
        <v>119670.85035877375</v>
      </c>
      <c r="J29" s="1122">
        <v>140199.19563698207</v>
      </c>
      <c r="K29" s="1122">
        <v>126241.84955117069</v>
      </c>
      <c r="L29" s="1123">
        <v>123521.80672433722</v>
      </c>
    </row>
    <row r="30" spans="1:12" s="1112" customFormat="1" ht="18" customHeight="1" x14ac:dyDescent="0.25">
      <c r="A30" s="1119" t="s">
        <v>1180</v>
      </c>
      <c r="B30" s="1120">
        <v>21738.890748157122</v>
      </c>
      <c r="C30" s="1121">
        <v>5404.2105611180596</v>
      </c>
      <c r="D30" s="1121">
        <v>31074.883745319443</v>
      </c>
      <c r="E30" s="1121">
        <v>44879.955379755906</v>
      </c>
      <c r="F30" s="1121">
        <v>78430.215602896438</v>
      </c>
      <c r="G30" s="1121">
        <v>61083.688675600773</v>
      </c>
      <c r="H30" s="1120">
        <v>62753.808602850986</v>
      </c>
      <c r="I30" s="1121">
        <v>44390.283345325064</v>
      </c>
      <c r="J30" s="1122">
        <v>146495.66283822805</v>
      </c>
      <c r="K30" s="1122">
        <v>114293.51188751345</v>
      </c>
      <c r="L30" s="1123">
        <v>120671.19688167254</v>
      </c>
    </row>
    <row r="31" spans="1:12" s="1112" customFormat="1" ht="18" customHeight="1" x14ac:dyDescent="0.25">
      <c r="A31" s="1119" t="s">
        <v>1181</v>
      </c>
      <c r="B31" s="1120">
        <v>74477.779348448108</v>
      </c>
      <c r="C31" s="1121">
        <v>85962.213953858402</v>
      </c>
      <c r="D31" s="1121">
        <v>82323.868354852355</v>
      </c>
      <c r="E31" s="1121">
        <v>75419.400437172619</v>
      </c>
      <c r="F31" s="1121">
        <v>116242.84185495114</v>
      </c>
      <c r="G31" s="1121">
        <v>115622.30661307494</v>
      </c>
      <c r="H31" s="1120">
        <v>149555.0315960749</v>
      </c>
      <c r="I31" s="1121">
        <v>247221.91306759173</v>
      </c>
      <c r="J31" s="1122">
        <v>260819.65562356723</v>
      </c>
      <c r="K31" s="1122">
        <v>279424.31434014504</v>
      </c>
      <c r="L31" s="1123">
        <v>339540.67933256039</v>
      </c>
    </row>
    <row r="32" spans="1:12" s="1112" customFormat="1" ht="18" customHeight="1" x14ac:dyDescent="0.25">
      <c r="A32" s="1119" t="s">
        <v>1182</v>
      </c>
      <c r="B32" s="1120">
        <v>90681.189649313281</v>
      </c>
      <c r="C32" s="1121">
        <v>89705.191947204512</v>
      </c>
      <c r="D32" s="1121">
        <v>95253.606584766661</v>
      </c>
      <c r="E32" s="1121">
        <v>100841.08998688977</v>
      </c>
      <c r="F32" s="1121">
        <v>112302.20058239345</v>
      </c>
      <c r="G32" s="1121">
        <v>105788.87923547291</v>
      </c>
      <c r="H32" s="1120">
        <v>146604.13397238197</v>
      </c>
      <c r="I32" s="1121">
        <v>174026.88757575315</v>
      </c>
      <c r="J32" s="1122">
        <v>161058.84835937095</v>
      </c>
      <c r="K32" s="1122">
        <v>180663.8544626713</v>
      </c>
      <c r="L32" s="1123">
        <v>172495.15573871112</v>
      </c>
    </row>
    <row r="33" spans="1:12" s="1112" customFormat="1" ht="18" customHeight="1" x14ac:dyDescent="0.25">
      <c r="A33" s="1119" t="s">
        <v>1183</v>
      </c>
      <c r="B33" s="1120">
        <v>94374.464614346973</v>
      </c>
      <c r="C33" s="1121">
        <v>107710.47179551993</v>
      </c>
      <c r="D33" s="1121">
        <v>122620.60325884965</v>
      </c>
      <c r="E33" s="1121">
        <v>130288.55617641989</v>
      </c>
      <c r="F33" s="1121">
        <v>168970.89679840615</v>
      </c>
      <c r="G33" s="1121">
        <v>158007.24266557157</v>
      </c>
      <c r="H33" s="1120">
        <v>200823.65120068198</v>
      </c>
      <c r="I33" s="1121">
        <v>290110.22778183711</v>
      </c>
      <c r="J33" s="1122">
        <v>268472.54096277594</v>
      </c>
      <c r="K33" s="1122">
        <v>264520.90272642428</v>
      </c>
      <c r="L33" s="1123">
        <v>280781.7498469298</v>
      </c>
    </row>
    <row r="34" spans="1:12" s="1112" customFormat="1" ht="18" customHeight="1" x14ac:dyDescent="0.25">
      <c r="A34" s="1119" t="s">
        <v>1184</v>
      </c>
      <c r="B34" s="1120">
        <v>50239.141457915044</v>
      </c>
      <c r="C34" s="1121">
        <v>53121.527676299942</v>
      </c>
      <c r="D34" s="1121">
        <v>61677.798702720611</v>
      </c>
      <c r="E34" s="1121">
        <v>76654.914274807321</v>
      </c>
      <c r="F34" s="1121">
        <v>87435.858477590838</v>
      </c>
      <c r="G34" s="1121">
        <v>84430.014292516804</v>
      </c>
      <c r="H34" s="1120">
        <v>113642.11506142188</v>
      </c>
      <c r="I34" s="1121">
        <v>143465.47665298742</v>
      </c>
      <c r="J34" s="1122">
        <v>142696.64797147812</v>
      </c>
      <c r="K34" s="1122">
        <v>137586.91247635568</v>
      </c>
      <c r="L34" s="1123">
        <v>156756.88499999931</v>
      </c>
    </row>
    <row r="35" spans="1:12" s="1112" customFormat="1" ht="18" customHeight="1" x14ac:dyDescent="0.25">
      <c r="A35" s="1119" t="s">
        <v>1185</v>
      </c>
      <c r="B35" s="1120">
        <v>49144.047160622416</v>
      </c>
      <c r="C35" s="1121">
        <v>54564.886012303585</v>
      </c>
      <c r="D35" s="1121">
        <v>60672.190569811166</v>
      </c>
      <c r="E35" s="1121">
        <v>64671.296265298879</v>
      </c>
      <c r="F35" s="1121">
        <v>78270.737165783386</v>
      </c>
      <c r="G35" s="1121">
        <v>87190.110082135943</v>
      </c>
      <c r="H35" s="1120">
        <v>109378.96623030087</v>
      </c>
      <c r="I35" s="1121">
        <v>150445.54396805077</v>
      </c>
      <c r="J35" s="1122">
        <v>125220.06017184808</v>
      </c>
      <c r="K35" s="1122">
        <v>121612.09348566027</v>
      </c>
      <c r="L35" s="1123">
        <v>132282.26981558403</v>
      </c>
    </row>
    <row r="36" spans="1:12" s="1112" customFormat="1" ht="18" customHeight="1" x14ac:dyDescent="0.25">
      <c r="A36" s="1119" t="s">
        <v>1186</v>
      </c>
      <c r="B36" s="1120">
        <v>89571.19730896657</v>
      </c>
      <c r="C36" s="1121">
        <v>49171.529050712881</v>
      </c>
      <c r="D36" s="1121">
        <v>62419.850173398299</v>
      </c>
      <c r="E36" s="1121">
        <v>59117.895515559707</v>
      </c>
      <c r="F36" s="1121">
        <v>74222.779396580881</v>
      </c>
      <c r="G36" s="1121">
        <v>75187.735760704221</v>
      </c>
      <c r="H36" s="1120">
        <v>81598.714508057354</v>
      </c>
      <c r="I36" s="1121">
        <v>93174.607433113153</v>
      </c>
      <c r="J36" s="1122">
        <v>100569.21724577906</v>
      </c>
      <c r="K36" s="1122">
        <v>91672.741646863084</v>
      </c>
      <c r="L36" s="1123">
        <v>99735.798339667963</v>
      </c>
    </row>
    <row r="37" spans="1:12" s="1112" customFormat="1" ht="18" customHeight="1" x14ac:dyDescent="0.25">
      <c r="A37" s="1119" t="s">
        <v>1187</v>
      </c>
      <c r="B37" s="1120">
        <v>85624.67572407554</v>
      </c>
      <c r="C37" s="1121">
        <v>70223.387666965573</v>
      </c>
      <c r="D37" s="1121">
        <v>78550.518463583401</v>
      </c>
      <c r="E37" s="1121">
        <v>86669.518684119423</v>
      </c>
      <c r="F37" s="1121">
        <v>100163.49587655015</v>
      </c>
      <c r="G37" s="1121">
        <v>107008.76660463293</v>
      </c>
      <c r="H37" s="1120">
        <v>135927.10603529686</v>
      </c>
      <c r="I37" s="1121">
        <v>207698.0774960292</v>
      </c>
      <c r="J37" s="1122">
        <v>207874.4575069453</v>
      </c>
      <c r="K37" s="1122">
        <v>234914.23301533266</v>
      </c>
      <c r="L37" s="1123">
        <v>248265.12201940105</v>
      </c>
    </row>
    <row r="38" spans="1:12" s="1112" customFormat="1" ht="18" customHeight="1" x14ac:dyDescent="0.25">
      <c r="A38" s="1119" t="s">
        <v>1188</v>
      </c>
      <c r="B38" s="1120">
        <v>150038.09081646422</v>
      </c>
      <c r="C38" s="1121">
        <v>129594.50192172873</v>
      </c>
      <c r="D38" s="1121">
        <v>95946.387054079561</v>
      </c>
      <c r="E38" s="1121">
        <v>125175.86945260334</v>
      </c>
      <c r="F38" s="1121">
        <v>99421.307360056118</v>
      </c>
      <c r="G38" s="1121">
        <v>127608.64437826833</v>
      </c>
      <c r="H38" s="1120">
        <v>143272.18371584598</v>
      </c>
      <c r="I38" s="1121">
        <v>18288.088375126419</v>
      </c>
      <c r="J38" s="1122">
        <v>189438.71268771158</v>
      </c>
      <c r="K38" s="1122">
        <v>159607.78455025324</v>
      </c>
      <c r="L38" s="1123">
        <v>150535.68456961081</v>
      </c>
    </row>
    <row r="39" spans="1:12" s="1112" customFormat="1" ht="18" customHeight="1" x14ac:dyDescent="0.25">
      <c r="A39" s="1119" t="s">
        <v>1189</v>
      </c>
      <c r="B39" s="1120">
        <v>16064.714812399634</v>
      </c>
      <c r="C39" s="1121">
        <v>19292.298347706463</v>
      </c>
      <c r="D39" s="1121">
        <v>20294.822208177502</v>
      </c>
      <c r="E39" s="1121">
        <v>17177.018430210897</v>
      </c>
      <c r="F39" s="1121">
        <v>15817.504913727507</v>
      </c>
      <c r="G39" s="1121">
        <v>15471.92921199691</v>
      </c>
      <c r="H39" s="1120">
        <v>13931.056043721856</v>
      </c>
      <c r="I39" s="1121">
        <v>19796.512836577713</v>
      </c>
      <c r="J39" s="1122">
        <v>34084.764542478239</v>
      </c>
      <c r="K39" s="1122">
        <v>58356.837676543539</v>
      </c>
      <c r="L39" s="1123">
        <v>82219.328272061131</v>
      </c>
    </row>
    <row r="40" spans="1:12" s="1112" customFormat="1" ht="18" customHeight="1" x14ac:dyDescent="0.25">
      <c r="A40" s="1119" t="s">
        <v>1190</v>
      </c>
      <c r="B40" s="1120">
        <v>19691.607591594613</v>
      </c>
      <c r="C40" s="1121">
        <v>23432.42852003199</v>
      </c>
      <c r="D40" s="1121">
        <v>26288.588322345251</v>
      </c>
      <c r="E40" s="1121">
        <v>27322.957754812967</v>
      </c>
      <c r="F40" s="1121">
        <v>29078.44022556068</v>
      </c>
      <c r="G40" s="1121">
        <v>27886.254762858131</v>
      </c>
      <c r="H40" s="1120">
        <v>26899.638903065446</v>
      </c>
      <c r="I40" s="1121">
        <v>33372.58044910193</v>
      </c>
      <c r="J40" s="1122">
        <v>74727.627760648975</v>
      </c>
      <c r="K40" s="1122">
        <v>101817.29317611149</v>
      </c>
      <c r="L40" s="1123">
        <v>112324.41517700185</v>
      </c>
    </row>
    <row r="41" spans="1:12" s="1112" customFormat="1" ht="18" customHeight="1" x14ac:dyDescent="0.25">
      <c r="A41" s="1119" t="s">
        <v>1191</v>
      </c>
      <c r="B41" s="1120">
        <v>1098666.455604906</v>
      </c>
      <c r="C41" s="1121">
        <v>1376115.3652496049</v>
      </c>
      <c r="D41" s="1121">
        <v>1837656.6670096256</v>
      </c>
      <c r="E41" s="1121">
        <v>1767941.5088269147</v>
      </c>
      <c r="F41" s="1121">
        <v>1562277.5312485683</v>
      </c>
      <c r="G41" s="1121">
        <v>1380790.6053059679</v>
      </c>
      <c r="H41" s="1120">
        <v>1572211.4565720784</v>
      </c>
      <c r="I41" s="1121">
        <v>1921357.6566388588</v>
      </c>
      <c r="J41" s="1122">
        <v>1420365.4960685614</v>
      </c>
      <c r="K41" s="1122">
        <v>1645794.5559548521</v>
      </c>
      <c r="L41" s="1123">
        <v>1874375.2169293561</v>
      </c>
    </row>
    <row r="42" spans="1:12" s="1118" customFormat="1" ht="18" customHeight="1" x14ac:dyDescent="0.25">
      <c r="A42" s="1113" t="s">
        <v>164</v>
      </c>
      <c r="B42" s="1114">
        <v>6270535.5236003911</v>
      </c>
      <c r="C42" s="1115">
        <v>6844455.831620384</v>
      </c>
      <c r="D42" s="1115">
        <v>7515868.2476364775</v>
      </c>
      <c r="E42" s="1115">
        <v>8234365.5901582595</v>
      </c>
      <c r="F42" s="1115">
        <v>8869709.9803399649</v>
      </c>
      <c r="G42" s="1115">
        <v>9048602.1004921161</v>
      </c>
      <c r="H42" s="1114">
        <v>9840803.7276076488</v>
      </c>
      <c r="I42" s="1115">
        <v>13732011.888959872</v>
      </c>
      <c r="J42" s="1116">
        <v>16540252.81849237</v>
      </c>
      <c r="K42" s="1116">
        <v>17304448.12445949</v>
      </c>
      <c r="L42" s="1117">
        <v>17892093.758893557</v>
      </c>
    </row>
    <row r="43" spans="1:12" s="1112" customFormat="1" ht="18" customHeight="1" x14ac:dyDescent="0.25">
      <c r="A43" s="1119" t="s">
        <v>1192</v>
      </c>
      <c r="B43" s="1120">
        <v>1417860.9756732231</v>
      </c>
      <c r="C43" s="1121">
        <v>1514296.7502387168</v>
      </c>
      <c r="D43" s="1121">
        <v>1689061.9134639935</v>
      </c>
      <c r="E43" s="1121">
        <v>1814187.877809433</v>
      </c>
      <c r="F43" s="1121">
        <v>1941394.3270815446</v>
      </c>
      <c r="G43" s="1121">
        <v>2081177.2847281895</v>
      </c>
      <c r="H43" s="1120">
        <v>2254632.1883072951</v>
      </c>
      <c r="I43" s="1121">
        <v>3343973.5614122562</v>
      </c>
      <c r="J43" s="1122">
        <v>3861799.1563876364</v>
      </c>
      <c r="K43" s="1122">
        <v>3965903.6163845793</v>
      </c>
      <c r="L43" s="1123">
        <v>4059735.9159243153</v>
      </c>
    </row>
    <row r="44" spans="1:12" s="1112" customFormat="1" ht="18" customHeight="1" x14ac:dyDescent="0.25">
      <c r="A44" s="1119" t="s">
        <v>1193</v>
      </c>
      <c r="B44" s="1120">
        <v>1228777.4257949765</v>
      </c>
      <c r="C44" s="1121">
        <v>1371007.5793123343</v>
      </c>
      <c r="D44" s="1121">
        <v>1438913.7990513952</v>
      </c>
      <c r="E44" s="1121">
        <v>1550419.6179324116</v>
      </c>
      <c r="F44" s="1121">
        <v>1662076.8359910171</v>
      </c>
      <c r="G44" s="1121">
        <v>1551372.344969206</v>
      </c>
      <c r="H44" s="1120">
        <v>1623556.3035764371</v>
      </c>
      <c r="I44" s="1121">
        <v>2620386.2541657845</v>
      </c>
      <c r="J44" s="1122">
        <v>3521722.7233739914</v>
      </c>
      <c r="K44" s="1122">
        <v>3576074.2885089978</v>
      </c>
      <c r="L44" s="1123">
        <v>3660026.0885030143</v>
      </c>
    </row>
    <row r="45" spans="1:12" s="1112" customFormat="1" ht="18" customHeight="1" x14ac:dyDescent="0.25">
      <c r="A45" s="1119" t="s">
        <v>1194</v>
      </c>
      <c r="B45" s="1120">
        <v>15391.906038022549</v>
      </c>
      <c r="C45" s="1121">
        <v>16171.965824833851</v>
      </c>
      <c r="D45" s="1121">
        <v>16855.597060635446</v>
      </c>
      <c r="E45" s="1121">
        <v>17198.031875270721</v>
      </c>
      <c r="F45" s="1121">
        <v>18557.565312470037</v>
      </c>
      <c r="G45" s="1121">
        <v>19746.393497422014</v>
      </c>
      <c r="H45" s="1120">
        <v>21385.498406970444</v>
      </c>
      <c r="I45" s="1121">
        <v>23346.078745346178</v>
      </c>
      <c r="J45" s="1122">
        <v>25708.945333415322</v>
      </c>
      <c r="K45" s="1122">
        <v>28514.153471955673</v>
      </c>
      <c r="L45" s="1123">
        <v>31436.189033096976</v>
      </c>
    </row>
    <row r="46" spans="1:12" s="1112" customFormat="1" ht="18" customHeight="1" x14ac:dyDescent="0.25">
      <c r="A46" s="1119" t="s">
        <v>1195</v>
      </c>
      <c r="B46" s="1120">
        <v>200624.11115537462</v>
      </c>
      <c r="C46" s="1121">
        <v>217015.25402218319</v>
      </c>
      <c r="D46" s="1121">
        <v>232127.84104878645</v>
      </c>
      <c r="E46" s="1121">
        <v>252645.80101142175</v>
      </c>
      <c r="F46" s="1121">
        <v>246727.90179913733</v>
      </c>
      <c r="G46" s="1121">
        <v>149677.8534248361</v>
      </c>
      <c r="H46" s="1120">
        <v>164560.48944744869</v>
      </c>
      <c r="I46" s="1121">
        <v>350893.37252169929</v>
      </c>
      <c r="J46" s="1122">
        <v>517643.36276417639</v>
      </c>
      <c r="K46" s="1122">
        <v>706289.28979865124</v>
      </c>
      <c r="L46" s="1123">
        <v>807356.22428222257</v>
      </c>
    </row>
    <row r="47" spans="1:12" s="1112" customFormat="1" ht="18" customHeight="1" x14ac:dyDescent="0.25">
      <c r="A47" s="1119" t="s">
        <v>1196</v>
      </c>
      <c r="B47" s="1120">
        <v>42534.801368199667</v>
      </c>
      <c r="C47" s="1121">
        <v>46179.373653390336</v>
      </c>
      <c r="D47" s="1121">
        <v>37514.129610622345</v>
      </c>
      <c r="E47" s="1121">
        <v>38462.619957375588</v>
      </c>
      <c r="F47" s="1121">
        <v>38972.247080568566</v>
      </c>
      <c r="G47" s="1121">
        <v>38476.903093874142</v>
      </c>
      <c r="H47" s="1120">
        <v>40416.738389465601</v>
      </c>
      <c r="I47" s="1121">
        <v>41281.43298391498</v>
      </c>
      <c r="J47" s="1122">
        <v>45078.746964941151</v>
      </c>
      <c r="K47" s="1122">
        <v>47997.428685993655</v>
      </c>
      <c r="L47" s="1123">
        <v>48835.02034212312</v>
      </c>
    </row>
    <row r="48" spans="1:12" s="1112" customFormat="1" ht="18" customHeight="1" x14ac:dyDescent="0.25">
      <c r="A48" s="1119" t="s">
        <v>1197</v>
      </c>
      <c r="B48" s="1120">
        <v>65273.838392833175</v>
      </c>
      <c r="C48" s="1121">
        <v>76984.513838525163</v>
      </c>
      <c r="D48" s="1121">
        <v>76805.975614092124</v>
      </c>
      <c r="E48" s="1121">
        <v>87669.270162610352</v>
      </c>
      <c r="F48" s="1121">
        <v>97850.341529764512</v>
      </c>
      <c r="G48" s="1121">
        <v>108286.24739698046</v>
      </c>
      <c r="H48" s="1120">
        <v>124832.59582465963</v>
      </c>
      <c r="I48" s="1121">
        <v>106620.65436276757</v>
      </c>
      <c r="J48" s="1122">
        <v>112911.65313690639</v>
      </c>
      <c r="K48" s="1122">
        <v>122074.51931849243</v>
      </c>
      <c r="L48" s="1123">
        <v>141630.50756696917</v>
      </c>
    </row>
    <row r="49" spans="1:23" s="1112" customFormat="1" ht="18" customHeight="1" x14ac:dyDescent="0.25">
      <c r="A49" s="1124" t="s">
        <v>1198</v>
      </c>
      <c r="B49" s="1125">
        <v>113552.00523955212</v>
      </c>
      <c r="C49" s="1126">
        <v>130644.71951604627</v>
      </c>
      <c r="D49" s="1126">
        <v>157321.10397990493</v>
      </c>
      <c r="E49" s="1126">
        <v>181145.82376108333</v>
      </c>
      <c r="F49" s="1126">
        <v>212368.96077628864</v>
      </c>
      <c r="G49" s="1126">
        <v>239218.30078329635</v>
      </c>
      <c r="H49" s="1125">
        <v>309877.5234464723</v>
      </c>
      <c r="I49" s="1126">
        <v>427644.17933698127</v>
      </c>
      <c r="J49" s="1127">
        <v>505131.26546863851</v>
      </c>
      <c r="K49" s="1127">
        <v>546754.33108656283</v>
      </c>
      <c r="L49" s="1128">
        <v>600136.51891116879</v>
      </c>
      <c r="N49" s="1129"/>
      <c r="O49" s="1129"/>
      <c r="P49" s="1129"/>
      <c r="Q49" s="1129"/>
      <c r="R49" s="1129"/>
      <c r="T49" s="1129"/>
      <c r="U49" s="1129"/>
      <c r="V49" s="1129"/>
      <c r="W49" s="1129"/>
    </row>
    <row r="50" spans="1:23" s="1112" customFormat="1" ht="18" customHeight="1" x14ac:dyDescent="0.25">
      <c r="A50" s="1119" t="s">
        <v>1199</v>
      </c>
      <c r="B50" s="1125">
        <v>370615.5713337186</v>
      </c>
      <c r="C50" s="1121">
        <v>412894.46522537072</v>
      </c>
      <c r="D50" s="1121">
        <v>529472.847595584</v>
      </c>
      <c r="E50" s="1121">
        <v>558309.802751048</v>
      </c>
      <c r="F50" s="1121">
        <v>599130.36685509142</v>
      </c>
      <c r="G50" s="1121">
        <v>722084.21515835403</v>
      </c>
      <c r="H50" s="1125">
        <v>880471.00622377684</v>
      </c>
      <c r="I50" s="1126">
        <v>1513543.160465477</v>
      </c>
      <c r="J50" s="1127">
        <v>1826895.2185454953</v>
      </c>
      <c r="K50" s="1127">
        <v>1921842.5101653053</v>
      </c>
      <c r="L50" s="1128">
        <v>1888722.9324008815</v>
      </c>
      <c r="N50" s="1129"/>
      <c r="O50" s="1129"/>
      <c r="P50" s="1129"/>
      <c r="Q50" s="1129"/>
      <c r="R50" s="1129"/>
      <c r="T50" s="1129"/>
      <c r="U50" s="1129"/>
      <c r="V50" s="1129"/>
      <c r="W50" s="1129"/>
    </row>
    <row r="51" spans="1:23" s="1112" customFormat="1" ht="18" customHeight="1" x14ac:dyDescent="0.25">
      <c r="A51" s="1124" t="s">
        <v>1200</v>
      </c>
      <c r="B51" s="1125">
        <v>80879.452998521476</v>
      </c>
      <c r="C51" s="1126">
        <v>98288.056206065536</v>
      </c>
      <c r="D51" s="1126">
        <v>118845.84903605041</v>
      </c>
      <c r="E51" s="1126">
        <v>116841.83092417008</v>
      </c>
      <c r="F51" s="1126">
        <v>141381.24952116475</v>
      </c>
      <c r="G51" s="1126">
        <v>168027.11343147294</v>
      </c>
      <c r="H51" s="1125">
        <v>240167.18995391455</v>
      </c>
      <c r="I51" s="1126">
        <v>187856.72610656702</v>
      </c>
      <c r="J51" s="1127">
        <v>306935.10960237496</v>
      </c>
      <c r="K51" s="1127">
        <v>294892.53261854476</v>
      </c>
      <c r="L51" s="1128">
        <v>280990.01581304253</v>
      </c>
      <c r="N51" s="1129"/>
      <c r="O51" s="1129"/>
      <c r="P51" s="1129"/>
      <c r="Q51" s="1129"/>
      <c r="R51" s="1129"/>
      <c r="T51" s="1129"/>
      <c r="U51" s="1129"/>
      <c r="V51" s="1129"/>
      <c r="W51" s="1129"/>
    </row>
    <row r="52" spans="1:23" s="1112" customFormat="1" ht="18" customHeight="1" x14ac:dyDescent="0.25">
      <c r="A52" s="1124" t="s">
        <v>1201</v>
      </c>
      <c r="B52" s="1125">
        <v>466485.7197330005</v>
      </c>
      <c r="C52" s="1126">
        <v>536105.72995374119</v>
      </c>
      <c r="D52" s="1126">
        <v>602972.90008654376</v>
      </c>
      <c r="E52" s="1126">
        <v>663136.11951653869</v>
      </c>
      <c r="F52" s="1126">
        <v>737948.39111699513</v>
      </c>
      <c r="G52" s="1126">
        <v>741749.67736843647</v>
      </c>
      <c r="H52" s="1125">
        <v>821120.54305058834</v>
      </c>
      <c r="I52" s="1126">
        <v>1015929.4236375212</v>
      </c>
      <c r="J52" s="1127">
        <v>1159790.459312011</v>
      </c>
      <c r="K52" s="1127">
        <v>1193601.089036562</v>
      </c>
      <c r="L52" s="1128">
        <v>1244744.6379081232</v>
      </c>
      <c r="N52" s="1129"/>
      <c r="O52" s="1129"/>
      <c r="P52" s="1129"/>
      <c r="Q52" s="1129"/>
      <c r="R52" s="1129"/>
      <c r="T52" s="1129"/>
      <c r="U52" s="1129"/>
      <c r="V52" s="1129"/>
      <c r="W52" s="1129"/>
    </row>
    <row r="53" spans="1:23" s="1112" customFormat="1" ht="18" customHeight="1" x14ac:dyDescent="0.25">
      <c r="A53" s="1124" t="s">
        <v>1202</v>
      </c>
      <c r="B53" s="1125">
        <v>261582.64846535283</v>
      </c>
      <c r="C53" s="1126">
        <v>279148.92151085834</v>
      </c>
      <c r="D53" s="1126">
        <v>298296.81420190074</v>
      </c>
      <c r="E53" s="1126">
        <v>322269.41777778498</v>
      </c>
      <c r="F53" s="1126">
        <v>365254.83359264547</v>
      </c>
      <c r="G53" s="1126">
        <v>352460.29932698072</v>
      </c>
      <c r="H53" s="1125">
        <v>382832.50222303934</v>
      </c>
      <c r="I53" s="1126">
        <v>445576.41444174491</v>
      </c>
      <c r="J53" s="1127">
        <v>554181.9523848322</v>
      </c>
      <c r="K53" s="1127">
        <v>580610.66093754268</v>
      </c>
      <c r="L53" s="1128">
        <v>584867.82059820415</v>
      </c>
      <c r="N53" s="1129"/>
      <c r="O53" s="1129"/>
      <c r="P53" s="1129"/>
      <c r="Q53" s="1129"/>
      <c r="R53" s="1129"/>
      <c r="T53" s="1129"/>
      <c r="U53" s="1129"/>
      <c r="V53" s="1129"/>
      <c r="W53" s="1129"/>
    </row>
    <row r="54" spans="1:23" s="1112" customFormat="1" ht="18" customHeight="1" x14ac:dyDescent="0.25">
      <c r="A54" s="1124" t="s">
        <v>1203</v>
      </c>
      <c r="B54" s="1125">
        <v>594839.82173976919</v>
      </c>
      <c r="C54" s="1126">
        <v>633318.89854713646</v>
      </c>
      <c r="D54" s="1126">
        <v>684440.53432090406</v>
      </c>
      <c r="E54" s="1126">
        <v>876070.55764333624</v>
      </c>
      <c r="F54" s="1126">
        <v>835909.73634478147</v>
      </c>
      <c r="G54" s="1126">
        <v>903347.66553836851</v>
      </c>
      <c r="H54" s="1125">
        <v>948050.28517829662</v>
      </c>
      <c r="I54" s="1126">
        <v>1024808.9511220012</v>
      </c>
      <c r="J54" s="1127">
        <v>1075491.6551735038</v>
      </c>
      <c r="K54" s="1127">
        <v>1127843.7949819237</v>
      </c>
      <c r="L54" s="1128">
        <v>1213844.7614911993</v>
      </c>
      <c r="N54" s="1129"/>
      <c r="O54" s="1129"/>
      <c r="P54" s="1129"/>
      <c r="Q54" s="1129"/>
      <c r="R54" s="1129"/>
      <c r="T54" s="1129"/>
      <c r="U54" s="1129"/>
      <c r="V54" s="1129"/>
      <c r="W54" s="1129"/>
    </row>
    <row r="55" spans="1:23" s="1112" customFormat="1" ht="18" customHeight="1" x14ac:dyDescent="0.25">
      <c r="A55" s="1124" t="s">
        <v>1204</v>
      </c>
      <c r="B55" s="1125">
        <v>240036.68989517266</v>
      </c>
      <c r="C55" s="1126">
        <v>254026.72881475629</v>
      </c>
      <c r="D55" s="1126">
        <v>279679.85859110253</v>
      </c>
      <c r="E55" s="1126">
        <v>294344.07481147238</v>
      </c>
      <c r="F55" s="1126">
        <v>358733.86641793704</v>
      </c>
      <c r="G55" s="1126">
        <v>381342.45400614827</v>
      </c>
      <c r="H55" s="1125">
        <v>390175.46656545973</v>
      </c>
      <c r="I55" s="1126">
        <v>455055.25420860143</v>
      </c>
      <c r="J55" s="1127">
        <v>459970.21417308442</v>
      </c>
      <c r="K55" s="1127">
        <v>536037.17862197082</v>
      </c>
      <c r="L55" s="1128">
        <v>590277.75386642572</v>
      </c>
      <c r="N55" s="1129"/>
      <c r="O55" s="1129"/>
      <c r="P55" s="1129"/>
      <c r="Q55" s="1129"/>
      <c r="R55" s="1129"/>
      <c r="T55" s="1129"/>
      <c r="U55" s="1129"/>
      <c r="V55" s="1129"/>
      <c r="W55" s="1129"/>
    </row>
    <row r="56" spans="1:23" s="1112" customFormat="1" ht="18" customHeight="1" x14ac:dyDescent="0.25">
      <c r="A56" s="1124" t="s">
        <v>1205</v>
      </c>
      <c r="B56" s="1125">
        <v>201178.93214835139</v>
      </c>
      <c r="C56" s="1126">
        <v>221740.70629125048</v>
      </c>
      <c r="D56" s="1126">
        <v>240066.12596877094</v>
      </c>
      <c r="E56" s="1126">
        <v>275980.00412791583</v>
      </c>
      <c r="F56" s="1126">
        <v>335799.76600841159</v>
      </c>
      <c r="G56" s="1126">
        <v>381273.14582041098</v>
      </c>
      <c r="H56" s="1125">
        <v>432013.36780451436</v>
      </c>
      <c r="I56" s="1126">
        <v>467693.55054644716</v>
      </c>
      <c r="J56" s="1127">
        <v>520410.35438959132</v>
      </c>
      <c r="K56" s="1127">
        <v>567691.89550570701</v>
      </c>
      <c r="L56" s="1128">
        <v>642428.71110529685</v>
      </c>
      <c r="N56" s="1129"/>
      <c r="O56" s="1129"/>
      <c r="P56" s="1129"/>
      <c r="Q56" s="1129"/>
      <c r="R56" s="1129"/>
      <c r="T56" s="1129"/>
      <c r="U56" s="1129"/>
      <c r="V56" s="1129"/>
      <c r="W56" s="1129"/>
    </row>
    <row r="57" spans="1:23" s="1112" customFormat="1" ht="18" customHeight="1" x14ac:dyDescent="0.25">
      <c r="A57" s="1124" t="s">
        <v>1206</v>
      </c>
      <c r="B57" s="1125">
        <v>970901.62362432317</v>
      </c>
      <c r="C57" s="1126">
        <v>1036632.1686651733</v>
      </c>
      <c r="D57" s="1126">
        <v>1113492.9580061908</v>
      </c>
      <c r="E57" s="1126">
        <v>1185684.740096387</v>
      </c>
      <c r="F57" s="1126">
        <v>1277603.5909121449</v>
      </c>
      <c r="G57" s="1126">
        <v>1210362.20194814</v>
      </c>
      <c r="H57" s="1125">
        <v>1206712.0292093097</v>
      </c>
      <c r="I57" s="1126">
        <v>1707402.8749027608</v>
      </c>
      <c r="J57" s="1127">
        <v>2046582.0014817731</v>
      </c>
      <c r="K57" s="1127">
        <v>2088320.8353367029</v>
      </c>
      <c r="L57" s="1128">
        <v>2097060.6611474718</v>
      </c>
      <c r="N57" s="1129"/>
      <c r="O57" s="1129"/>
      <c r="P57" s="1129"/>
      <c r="Q57" s="1129"/>
      <c r="R57" s="1129"/>
      <c r="T57" s="1129"/>
      <c r="U57" s="1129"/>
      <c r="V57" s="1129"/>
      <c r="W57" s="1129"/>
    </row>
    <row r="58" spans="1:23" s="1118" customFormat="1" ht="18" customHeight="1" x14ac:dyDescent="0.25">
      <c r="A58" s="1130" t="s">
        <v>1207</v>
      </c>
      <c r="B58" s="1131">
        <v>10637345.860743351</v>
      </c>
      <c r="C58" s="1132">
        <v>11680640.916205922</v>
      </c>
      <c r="D58" s="1132">
        <v>13063468.463089753</v>
      </c>
      <c r="E58" s="1132">
        <v>14014197.130141694</v>
      </c>
      <c r="F58" s="1132">
        <v>14668824.090275643</v>
      </c>
      <c r="G58" s="1132">
        <v>14757475.149132224</v>
      </c>
      <c r="H58" s="1131">
        <v>16664531.711614106</v>
      </c>
      <c r="I58" s="1132">
        <v>22937081.878323011</v>
      </c>
      <c r="J58" s="1133">
        <v>25824820.295678701</v>
      </c>
      <c r="K58" s="1133">
        <v>27494052.610347107</v>
      </c>
      <c r="L58" s="1134">
        <v>28962733.21460852</v>
      </c>
      <c r="N58" s="1129"/>
      <c r="O58" s="1129"/>
      <c r="P58" s="1129"/>
      <c r="Q58" s="1129"/>
      <c r="R58" s="1129"/>
      <c r="T58" s="1129"/>
      <c r="U58" s="1129"/>
      <c r="V58" s="1129"/>
      <c r="W58" s="1129"/>
    </row>
    <row r="59" spans="1:23" s="1112" customFormat="1" ht="18" customHeight="1" x14ac:dyDescent="0.25">
      <c r="A59" s="1135" t="s">
        <v>1208</v>
      </c>
      <c r="B59" s="1125">
        <v>929641.50834369007</v>
      </c>
      <c r="C59" s="1126">
        <v>1132333.844</v>
      </c>
      <c r="D59" s="1126">
        <v>1323850.5563462402</v>
      </c>
      <c r="E59" s="1126">
        <v>1337736.33046391</v>
      </c>
      <c r="F59" s="1126">
        <v>1242151.53727979</v>
      </c>
      <c r="G59" s="1126">
        <v>888778.63783580007</v>
      </c>
      <c r="H59" s="1125">
        <v>947838.72600000002</v>
      </c>
      <c r="I59" s="1126">
        <v>1126079.7719999999</v>
      </c>
      <c r="J59" s="1127">
        <v>1714259.8059999999</v>
      </c>
      <c r="K59" s="1127">
        <v>2601772.375</v>
      </c>
      <c r="L59" s="1128">
        <v>3788110.6119999997</v>
      </c>
      <c r="N59" s="1129"/>
      <c r="O59" s="1129"/>
      <c r="P59" s="1129"/>
      <c r="Q59" s="1129"/>
      <c r="R59" s="1129"/>
      <c r="T59" s="1129"/>
      <c r="U59" s="1129"/>
      <c r="V59" s="1129"/>
      <c r="W59" s="1129"/>
    </row>
    <row r="60" spans="1:23" s="1118" customFormat="1" ht="18" customHeight="1" x14ac:dyDescent="0.25">
      <c r="A60" s="1130" t="s">
        <v>1209</v>
      </c>
      <c r="B60" s="1131">
        <v>11566987.36908704</v>
      </c>
      <c r="C60" s="1132">
        <v>12812974.760205923</v>
      </c>
      <c r="D60" s="1132">
        <v>14387319.019435992</v>
      </c>
      <c r="E60" s="1132">
        <v>15351933.460605605</v>
      </c>
      <c r="F60" s="1132">
        <v>15910975.627555434</v>
      </c>
      <c r="G60" s="1132">
        <v>15646253.786968024</v>
      </c>
      <c r="H60" s="1131">
        <v>17612370.437614106</v>
      </c>
      <c r="I60" s="1132">
        <v>24063161.650323011</v>
      </c>
      <c r="J60" s="1133">
        <v>27539080.101678703</v>
      </c>
      <c r="K60" s="1133">
        <v>30095824.985347107</v>
      </c>
      <c r="L60" s="1134">
        <v>32750843.82660852</v>
      </c>
      <c r="N60" s="1129"/>
      <c r="O60" s="1129"/>
      <c r="P60" s="1129"/>
      <c r="Q60" s="1129"/>
      <c r="R60" s="1129"/>
      <c r="T60" s="1129"/>
      <c r="U60" s="1129"/>
      <c r="V60" s="1129"/>
      <c r="W60" s="1129"/>
    </row>
    <row r="61" spans="1:23" s="1112" customFormat="1" ht="18" customHeight="1" x14ac:dyDescent="0.25">
      <c r="A61" s="1135" t="s">
        <v>1210</v>
      </c>
      <c r="B61" s="1125">
        <v>-274740.38485637255</v>
      </c>
      <c r="C61" s="1125">
        <v>-319652.05528490857</v>
      </c>
      <c r="D61" s="1125">
        <v>-352856.15599844541</v>
      </c>
      <c r="E61" s="1125">
        <v>-389600.90927842673</v>
      </c>
      <c r="F61" s="1125">
        <v>-441393.89449845254</v>
      </c>
      <c r="G61" s="1125">
        <v>-423062.5973940937</v>
      </c>
      <c r="H61" s="1125">
        <v>-395539.08496414975</v>
      </c>
      <c r="I61" s="1126">
        <v>-617058.1269628657</v>
      </c>
      <c r="J61" s="1127">
        <v>-833600.10167870298</v>
      </c>
      <c r="K61" s="1127">
        <v>-784794.98534710705</v>
      </c>
      <c r="L61" s="1128">
        <v>-608647.82660852</v>
      </c>
      <c r="M61" s="1136"/>
      <c r="N61" s="1129"/>
      <c r="O61" s="1129"/>
      <c r="P61" s="1129"/>
      <c r="Q61" s="1129"/>
      <c r="R61" s="1129"/>
      <c r="T61" s="1129"/>
      <c r="U61" s="1129"/>
      <c r="V61" s="1129"/>
      <c r="W61" s="1129"/>
    </row>
    <row r="62" spans="1:23" s="1118" customFormat="1" ht="18" customHeight="1" thickBot="1" x14ac:dyDescent="0.3">
      <c r="A62" s="1137" t="s">
        <v>1211</v>
      </c>
      <c r="B62" s="1138">
        <v>11292246.984230667</v>
      </c>
      <c r="C62" s="1138">
        <v>12493322.704921015</v>
      </c>
      <c r="D62" s="1138">
        <v>14034462.863437546</v>
      </c>
      <c r="E62" s="1138">
        <v>14962332.551327178</v>
      </c>
      <c r="F62" s="1138">
        <v>15469581.733056981</v>
      </c>
      <c r="G62" s="1138">
        <v>15223191.189573931</v>
      </c>
      <c r="H62" s="1138">
        <v>17216831.352649957</v>
      </c>
      <c r="I62" s="1139">
        <v>23446103.523360144</v>
      </c>
      <c r="J62" s="1140">
        <v>26705480</v>
      </c>
      <c r="K62" s="1140">
        <v>29311030</v>
      </c>
      <c r="L62" s="1141">
        <v>32142196</v>
      </c>
      <c r="N62" s="1129"/>
      <c r="O62" s="1129"/>
      <c r="P62" s="1129"/>
      <c r="Q62" s="1129"/>
      <c r="R62" s="1129"/>
      <c r="T62" s="1129">
        <v>14962332.551327178</v>
      </c>
      <c r="U62" s="1129">
        <v>15469582</v>
      </c>
      <c r="V62" s="1129">
        <v>15248473</v>
      </c>
      <c r="W62" s="1129">
        <v>17204651</v>
      </c>
    </row>
    <row r="63" spans="1:23" s="1112" customFormat="1" ht="18" customHeight="1" x14ac:dyDescent="0.25">
      <c r="A63" s="1142" t="s">
        <v>1212</v>
      </c>
      <c r="B63" s="1142"/>
      <c r="C63" s="1142"/>
      <c r="D63" s="1142"/>
      <c r="E63" s="1142"/>
      <c r="F63" s="1142"/>
      <c r="G63" s="1142"/>
      <c r="H63" s="1143"/>
      <c r="I63" s="1143"/>
      <c r="J63" s="1143"/>
      <c r="K63" s="1143"/>
      <c r="L63" s="1144" t="s">
        <v>1213</v>
      </c>
    </row>
    <row r="64" spans="1:23" s="1112" customFormat="1" ht="18" customHeight="1" x14ac:dyDescent="0.25">
      <c r="A64" s="1112" t="s">
        <v>691</v>
      </c>
      <c r="H64" s="1145"/>
      <c r="I64" s="1145"/>
      <c r="J64" s="1145"/>
      <c r="K64" s="1145"/>
      <c r="L64" s="1145"/>
    </row>
    <row r="65" spans="1:12" s="1112" customFormat="1" ht="18" customHeight="1" x14ac:dyDescent="0.25">
      <c r="A65" s="1112" t="s">
        <v>692</v>
      </c>
      <c r="H65" s="1145"/>
      <c r="I65" s="1145"/>
      <c r="J65" s="1145"/>
      <c r="K65" s="1145"/>
      <c r="L65" s="1145"/>
    </row>
    <row r="66" spans="1:12" s="1112" customFormat="1" ht="18" customHeight="1" x14ac:dyDescent="0.25">
      <c r="A66" s="1112" t="s">
        <v>1214</v>
      </c>
      <c r="H66" s="1146"/>
      <c r="I66" s="1146"/>
      <c r="J66" s="1146"/>
      <c r="K66" s="1146"/>
      <c r="L66" s="1146"/>
    </row>
    <row r="67" spans="1:12" x14ac:dyDescent="0.25">
      <c r="I67" s="1147"/>
      <c r="J67" s="1147"/>
      <c r="K67" s="1147"/>
      <c r="L67" s="1147"/>
    </row>
  </sheetData>
  <mergeCells count="1">
    <mergeCell ref="A3:K3"/>
  </mergeCells>
  <hyperlinks>
    <hyperlink ref="L2" location="Contents!A1" display="Back to Contents ç" xr:uid="{728D210F-B8FA-490F-B5CE-DD73CD423EA9}"/>
  </hyperlinks>
  <pageMargins left="0.59027777777777801" right="0.196527777777778" top="0.39374999999999999" bottom="0.39305555555555599" header="0.51180555555555596" footer="0.196527777777778"/>
  <pageSetup paperSize="9" scale="45" firstPageNumber="0" orientation="portrait" r:id="rId1"/>
  <headerFooter alignWithMargins="0">
    <oddHeader>&amp;L&amp;"Calibri"&amp;10&amp;K000000 [Limited Sharing]&amp;1#_x000D_</oddHeader>
    <oddFooter>&amp;L&amp;"Century Gothic,Italic"&amp;8NA &amp;D &amp;T</oddFooter>
  </headerFooter>
  <rowBreaks count="1" manualBreakCount="1">
    <brk id="6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9B26-D668-488B-BA7D-2F8929BADDD5}">
  <sheetPr codeName="Sheet15">
    <pageSetUpPr fitToPage="1"/>
  </sheetPr>
  <dimension ref="A1:N71"/>
  <sheetViews>
    <sheetView showOutlineSymbols="0" zoomScaleNormal="100" workbookViewId="0">
      <pane xSplit="1" topLeftCell="B1" activePane="topRight" state="frozen"/>
      <selection activeCell="O76" sqref="O76"/>
      <selection pane="topRight" activeCell="N1" sqref="N1"/>
    </sheetView>
  </sheetViews>
  <sheetFormatPr defaultColWidth="12.42578125" defaultRowHeight="12.75" x14ac:dyDescent="0.2"/>
  <cols>
    <col min="1" max="1" width="26.85546875" style="404" customWidth="1"/>
    <col min="2" max="3" width="10.42578125" style="404" customWidth="1"/>
    <col min="4" max="13" width="10" style="404" customWidth="1"/>
    <col min="14" max="16384" width="12.42578125" style="404"/>
  </cols>
  <sheetData>
    <row r="1" spans="1:14" ht="15.75" x14ac:dyDescent="0.25">
      <c r="A1" s="400" t="s">
        <v>60</v>
      </c>
      <c r="B1" s="605"/>
      <c r="C1" s="605"/>
      <c r="D1" s="606"/>
      <c r="E1" s="607"/>
      <c r="F1" s="400"/>
      <c r="G1" s="400"/>
      <c r="H1" s="400"/>
      <c r="I1" s="400"/>
      <c r="J1" s="400"/>
      <c r="K1" s="607"/>
      <c r="L1" s="400"/>
      <c r="N1" s="607" t="s">
        <v>595</v>
      </c>
    </row>
    <row r="2" spans="1:14" ht="15.75" x14ac:dyDescent="0.25">
      <c r="A2" s="400"/>
      <c r="B2" s="605"/>
      <c r="C2" s="605"/>
      <c r="D2" s="606"/>
      <c r="E2" s="607"/>
      <c r="F2" s="400"/>
      <c r="G2" s="400"/>
      <c r="H2" s="400"/>
      <c r="I2" s="400"/>
      <c r="J2" s="400"/>
      <c r="K2" s="607"/>
      <c r="L2" s="400"/>
      <c r="N2" s="405" t="s">
        <v>62</v>
      </c>
    </row>
    <row r="3" spans="1:14" ht="15.75" x14ac:dyDescent="0.2">
      <c r="A3" s="1649" t="s">
        <v>23</v>
      </c>
      <c r="B3" s="1649"/>
      <c r="C3" s="1649"/>
      <c r="D3" s="1649"/>
      <c r="E3" s="1649"/>
      <c r="F3" s="1649"/>
      <c r="G3" s="1649"/>
      <c r="H3" s="1649"/>
      <c r="I3" s="1649"/>
      <c r="J3" s="1649"/>
      <c r="K3" s="1649"/>
      <c r="L3" s="1649"/>
      <c r="M3" s="1649"/>
      <c r="N3" s="1649"/>
    </row>
    <row r="5" spans="1:14" x14ac:dyDescent="0.2">
      <c r="A5" s="608" t="s">
        <v>237</v>
      </c>
      <c r="B5" s="608" t="s">
        <v>238</v>
      </c>
      <c r="C5" s="481">
        <v>2014</v>
      </c>
      <c r="D5" s="481">
        <v>2015</v>
      </c>
      <c r="E5" s="481">
        <v>2016</v>
      </c>
      <c r="F5" s="481">
        <v>2017</v>
      </c>
      <c r="G5" s="481">
        <v>2018</v>
      </c>
      <c r="H5" s="481">
        <v>2019</v>
      </c>
      <c r="I5" s="481">
        <v>2020</v>
      </c>
      <c r="J5" s="481">
        <v>2021</v>
      </c>
      <c r="K5" s="481">
        <v>2022</v>
      </c>
      <c r="L5" s="481">
        <v>2023</v>
      </c>
      <c r="M5" s="481" t="s">
        <v>350</v>
      </c>
      <c r="N5" s="481" t="s">
        <v>121</v>
      </c>
    </row>
    <row r="6" spans="1:14" x14ac:dyDescent="0.2">
      <c r="A6" s="609"/>
      <c r="B6" s="610"/>
      <c r="C6" s="561"/>
      <c r="D6" s="561"/>
      <c r="E6" s="561"/>
      <c r="F6" s="561"/>
      <c r="G6" s="561"/>
      <c r="H6" s="561"/>
      <c r="I6" s="561"/>
      <c r="J6" s="561"/>
      <c r="K6" s="561"/>
      <c r="L6" s="561"/>
      <c r="M6" s="561"/>
      <c r="N6" s="561"/>
    </row>
    <row r="7" spans="1:14" x14ac:dyDescent="0.2">
      <c r="A7" s="611" t="s">
        <v>596</v>
      </c>
      <c r="B7" s="612"/>
      <c r="C7" s="572"/>
      <c r="D7" s="572"/>
      <c r="E7" s="572"/>
      <c r="F7" s="572"/>
      <c r="G7" s="572"/>
      <c r="H7" s="572"/>
      <c r="I7" s="572"/>
      <c r="J7" s="572"/>
      <c r="K7" s="572"/>
      <c r="L7" s="572"/>
      <c r="M7" s="572"/>
      <c r="N7" s="572"/>
    </row>
    <row r="8" spans="1:14" x14ac:dyDescent="0.2">
      <c r="A8" s="611" t="s">
        <v>597</v>
      </c>
      <c r="B8" s="612" t="s">
        <v>363</v>
      </c>
      <c r="C8" s="489">
        <v>12608.210000000001</v>
      </c>
      <c r="D8" s="489">
        <v>12134.57</v>
      </c>
      <c r="E8" s="489">
        <v>11783.689999999999</v>
      </c>
      <c r="F8" s="489">
        <v>11156.42</v>
      </c>
      <c r="G8" s="489">
        <v>11227.81</v>
      </c>
      <c r="H8" s="489">
        <v>12270.380000000001</v>
      </c>
      <c r="I8" s="489">
        <v>13563.73</v>
      </c>
      <c r="J8" s="489">
        <v>14407.07</v>
      </c>
      <c r="K8" s="489">
        <v>14110.53</v>
      </c>
      <c r="L8" s="489">
        <v>13691.2</v>
      </c>
      <c r="M8" s="489">
        <v>14933.3</v>
      </c>
      <c r="N8" s="489">
        <v>14371.13</v>
      </c>
    </row>
    <row r="9" spans="1:14" x14ac:dyDescent="0.2">
      <c r="A9" s="611"/>
      <c r="B9" s="612"/>
      <c r="C9" s="489"/>
      <c r="D9" s="489"/>
      <c r="E9" s="489"/>
      <c r="F9" s="489"/>
      <c r="G9" s="489"/>
      <c r="H9" s="489"/>
      <c r="I9" s="489"/>
      <c r="J9" s="489"/>
      <c r="K9" s="489"/>
      <c r="L9" s="489"/>
      <c r="M9" s="489"/>
      <c r="N9" s="489"/>
    </row>
    <row r="10" spans="1:14" x14ac:dyDescent="0.2">
      <c r="A10" s="611" t="s">
        <v>598</v>
      </c>
      <c r="B10" s="612" t="s">
        <v>363</v>
      </c>
      <c r="C10" s="489">
        <v>11044.82</v>
      </c>
      <c r="D10" s="489">
        <v>9004.89</v>
      </c>
      <c r="E10" s="489">
        <v>11676.390000000001</v>
      </c>
      <c r="F10" s="489">
        <v>9943.31</v>
      </c>
      <c r="G10" s="489">
        <v>9237.61</v>
      </c>
      <c r="H10" s="489">
        <v>10550.42</v>
      </c>
      <c r="I10" s="489">
        <v>12449.48</v>
      </c>
      <c r="J10" s="489">
        <v>12484.66</v>
      </c>
      <c r="K10" s="489">
        <v>14333.86</v>
      </c>
      <c r="L10" s="489">
        <v>12908.419999999998</v>
      </c>
      <c r="M10" s="489">
        <v>11420.429999999998</v>
      </c>
      <c r="N10" s="489">
        <v>10176.15</v>
      </c>
    </row>
    <row r="11" spans="1:14" x14ac:dyDescent="0.2">
      <c r="A11" s="611" t="s">
        <v>597</v>
      </c>
      <c r="B11" s="612"/>
      <c r="C11" s="489"/>
      <c r="D11" s="489"/>
      <c r="E11" s="489"/>
      <c r="F11" s="489"/>
      <c r="G11" s="489"/>
      <c r="H11" s="489"/>
      <c r="I11" s="489"/>
      <c r="J11" s="489"/>
      <c r="K11" s="489"/>
      <c r="L11" s="489"/>
      <c r="M11" s="489"/>
      <c r="N11" s="489"/>
    </row>
    <row r="12" spans="1:14" x14ac:dyDescent="0.2">
      <c r="A12" s="611"/>
      <c r="B12" s="612"/>
      <c r="C12" s="489"/>
      <c r="D12" s="489"/>
      <c r="E12" s="489"/>
      <c r="F12" s="489"/>
      <c r="G12" s="489"/>
      <c r="H12" s="489"/>
      <c r="I12" s="489"/>
      <c r="J12" s="489"/>
      <c r="K12" s="489"/>
      <c r="L12" s="489"/>
      <c r="M12" s="489"/>
      <c r="N12" s="489"/>
    </row>
    <row r="13" spans="1:14" x14ac:dyDescent="0.2">
      <c r="A13" s="611" t="s">
        <v>599</v>
      </c>
      <c r="B13" s="612" t="s">
        <v>390</v>
      </c>
      <c r="C13" s="489">
        <v>576</v>
      </c>
      <c r="D13" s="489">
        <v>572.05409999999995</v>
      </c>
      <c r="E13" s="489">
        <v>653.11452999999995</v>
      </c>
      <c r="F13" s="489">
        <v>590.83320000000003</v>
      </c>
      <c r="G13" s="489">
        <v>567.00391999999999</v>
      </c>
      <c r="H13" s="489">
        <v>599.88787000000002</v>
      </c>
      <c r="I13" s="489">
        <v>699.32210000000009</v>
      </c>
      <c r="J13" s="489">
        <v>907.03028000000006</v>
      </c>
      <c r="K13" s="489">
        <v>869.24048000000005</v>
      </c>
      <c r="L13" s="489">
        <v>683.43634999999995</v>
      </c>
      <c r="M13" s="489">
        <v>691.76499000000001</v>
      </c>
      <c r="N13" s="489">
        <v>669.81955000000005</v>
      </c>
    </row>
    <row r="14" spans="1:14" x14ac:dyDescent="0.2">
      <c r="A14" s="611" t="s">
        <v>597</v>
      </c>
      <c r="B14" s="612"/>
      <c r="C14" s="489"/>
      <c r="D14" s="489"/>
      <c r="E14" s="489"/>
      <c r="F14" s="489"/>
      <c r="G14" s="489"/>
      <c r="H14" s="489"/>
      <c r="I14" s="489"/>
      <c r="J14" s="489"/>
      <c r="K14" s="489"/>
      <c r="L14" s="489"/>
      <c r="M14" s="572"/>
      <c r="N14" s="572"/>
    </row>
    <row r="15" spans="1:14" x14ac:dyDescent="0.2">
      <c r="A15" s="611"/>
      <c r="B15" s="612"/>
      <c r="C15" s="489"/>
      <c r="D15" s="489"/>
      <c r="E15" s="489"/>
      <c r="F15" s="489"/>
      <c r="G15" s="489"/>
      <c r="H15" s="489"/>
      <c r="I15" s="489"/>
      <c r="J15" s="489"/>
      <c r="K15" s="489"/>
      <c r="L15" s="489"/>
      <c r="M15" s="572"/>
      <c r="N15" s="572"/>
    </row>
    <row r="16" spans="1:14" x14ac:dyDescent="0.2">
      <c r="A16" s="611" t="s">
        <v>600</v>
      </c>
      <c r="B16" s="612" t="s">
        <v>390</v>
      </c>
      <c r="C16" s="489">
        <v>204</v>
      </c>
      <c r="D16" s="489">
        <v>190.33024</v>
      </c>
      <c r="E16" s="489">
        <v>315.31749000000002</v>
      </c>
      <c r="F16" s="489">
        <v>301.41807999999997</v>
      </c>
      <c r="G16" s="489">
        <v>182.23101</v>
      </c>
      <c r="H16" s="489">
        <v>67.403840000000002</v>
      </c>
      <c r="I16" s="489">
        <v>120.03227000000001</v>
      </c>
      <c r="J16" s="489">
        <v>229.16002000000003</v>
      </c>
      <c r="K16" s="489">
        <v>328.26432</v>
      </c>
      <c r="L16" s="489">
        <v>241.81056000000001</v>
      </c>
      <c r="M16" s="613">
        <v>150.06207000000001</v>
      </c>
      <c r="N16" s="613">
        <v>145.86578</v>
      </c>
    </row>
    <row r="17" spans="1:14" x14ac:dyDescent="0.2">
      <c r="A17" s="611"/>
      <c r="B17" s="612"/>
      <c r="C17" s="489"/>
      <c r="D17" s="489"/>
      <c r="E17" s="489"/>
      <c r="F17" s="489"/>
      <c r="G17" s="489"/>
      <c r="H17" s="489"/>
      <c r="I17" s="489"/>
      <c r="J17" s="489"/>
      <c r="K17" s="489"/>
      <c r="L17" s="489"/>
      <c r="M17" s="489"/>
      <c r="N17" s="489"/>
    </row>
    <row r="18" spans="1:14" x14ac:dyDescent="0.2">
      <c r="A18" s="611" t="s">
        <v>601</v>
      </c>
      <c r="B18" s="612" t="s">
        <v>390</v>
      </c>
      <c r="C18" s="489">
        <v>657</v>
      </c>
      <c r="D18" s="489">
        <v>750.07852000000003</v>
      </c>
      <c r="E18" s="489">
        <v>797.8</v>
      </c>
      <c r="F18" s="489">
        <v>746.60743000000002</v>
      </c>
      <c r="G18" s="489">
        <v>720.25928999999996</v>
      </c>
      <c r="H18" s="489">
        <v>729.02032999999994</v>
      </c>
      <c r="I18" s="489">
        <v>883.63340000000005</v>
      </c>
      <c r="J18" s="489">
        <v>1282.44174</v>
      </c>
      <c r="K18" s="489">
        <v>1279.49062</v>
      </c>
      <c r="L18" s="489">
        <v>1010.86858</v>
      </c>
      <c r="M18" s="613">
        <v>3269.5647300000001</v>
      </c>
      <c r="N18" s="613">
        <v>1207.05819</v>
      </c>
    </row>
    <row r="19" spans="1:14" x14ac:dyDescent="0.2">
      <c r="A19" s="611"/>
      <c r="B19" s="612"/>
      <c r="C19" s="489"/>
      <c r="D19" s="489"/>
      <c r="E19" s="489"/>
      <c r="F19" s="489"/>
      <c r="G19" s="489"/>
      <c r="H19" s="489"/>
      <c r="I19" s="489"/>
      <c r="J19" s="489"/>
      <c r="K19" s="489"/>
      <c r="L19" s="489"/>
      <c r="M19" s="489"/>
      <c r="N19" s="489"/>
    </row>
    <row r="20" spans="1:14" x14ac:dyDescent="0.2">
      <c r="A20" s="611" t="s">
        <v>602</v>
      </c>
      <c r="B20" s="612" t="s">
        <v>603</v>
      </c>
      <c r="C20" s="489">
        <v>75.33</v>
      </c>
      <c r="D20" s="489">
        <v>88.88</v>
      </c>
      <c r="E20" s="489">
        <v>58.19</v>
      </c>
      <c r="F20" s="489">
        <v>56.392666666666663</v>
      </c>
      <c r="G20" s="489">
        <v>55.282333333333334</v>
      </c>
      <c r="H20" s="489">
        <v>62.275333333333329</v>
      </c>
      <c r="I20" s="489">
        <v>59.040666666666674</v>
      </c>
      <c r="J20" s="489">
        <v>67.202750000000009</v>
      </c>
      <c r="K20" s="489">
        <v>57.724249999999998</v>
      </c>
      <c r="L20" s="489">
        <v>49.203749999999999</v>
      </c>
      <c r="M20" s="613">
        <v>57.972499999999997</v>
      </c>
      <c r="N20" s="613">
        <v>64.042500000000004</v>
      </c>
    </row>
    <row r="21" spans="1:14" x14ac:dyDescent="0.2">
      <c r="A21" s="611"/>
      <c r="B21" s="612"/>
      <c r="C21" s="489"/>
      <c r="D21" s="489"/>
      <c r="E21" s="489"/>
      <c r="F21" s="489"/>
      <c r="G21" s="489"/>
      <c r="H21" s="489"/>
      <c r="I21" s="489"/>
      <c r="J21" s="489"/>
      <c r="K21" s="489"/>
      <c r="L21" s="489"/>
      <c r="M21" s="489"/>
      <c r="N21" s="489"/>
    </row>
    <row r="22" spans="1:14" x14ac:dyDescent="0.2">
      <c r="A22" s="611" t="s">
        <v>604</v>
      </c>
      <c r="B22" s="612"/>
      <c r="C22" s="489"/>
      <c r="D22" s="489"/>
      <c r="E22" s="489"/>
      <c r="F22" s="489"/>
      <c r="G22" s="489"/>
      <c r="H22" s="489"/>
      <c r="I22" s="489"/>
      <c r="J22" s="489"/>
      <c r="K22" s="489"/>
      <c r="L22" s="489"/>
      <c r="M22" s="489"/>
      <c r="N22" s="489"/>
    </row>
    <row r="23" spans="1:14" x14ac:dyDescent="0.2">
      <c r="A23" s="611" t="s">
        <v>605</v>
      </c>
      <c r="B23" s="612" t="s">
        <v>390</v>
      </c>
      <c r="C23" s="489">
        <v>52.317999999999998</v>
      </c>
      <c r="D23" s="489">
        <v>55.971850000000003</v>
      </c>
      <c r="E23" s="614">
        <v>61.265000000000001</v>
      </c>
      <c r="F23" s="489">
        <v>55.552300000000002</v>
      </c>
      <c r="G23" s="489">
        <v>51.11815</v>
      </c>
      <c r="H23" s="489">
        <v>52.304349999999999</v>
      </c>
      <c r="I23" s="489">
        <v>59.869590000000002</v>
      </c>
      <c r="J23" s="489">
        <v>80.554949999999991</v>
      </c>
      <c r="K23" s="489">
        <v>78.871650000000002</v>
      </c>
      <c r="L23" s="489">
        <v>66.1982</v>
      </c>
      <c r="M23" s="613">
        <v>80.531350000000003</v>
      </c>
      <c r="N23" s="613">
        <v>68.634200000000007</v>
      </c>
    </row>
    <row r="24" spans="1:14" x14ac:dyDescent="0.2">
      <c r="A24" s="611"/>
      <c r="B24" s="612"/>
      <c r="C24" s="489"/>
      <c r="D24" s="489"/>
      <c r="E24" s="489"/>
      <c r="F24" s="489"/>
      <c r="G24" s="489"/>
      <c r="H24" s="489"/>
      <c r="I24" s="489"/>
      <c r="J24" s="489"/>
      <c r="K24" s="489"/>
      <c r="L24" s="489"/>
      <c r="M24" s="489"/>
      <c r="N24" s="489"/>
    </row>
    <row r="25" spans="1:14" x14ac:dyDescent="0.2">
      <c r="A25" s="615" t="s">
        <v>606</v>
      </c>
      <c r="B25" s="616" t="s">
        <v>607</v>
      </c>
      <c r="C25" s="601">
        <v>8</v>
      </c>
      <c r="D25" s="617">
        <v>7.5</v>
      </c>
      <c r="E25" s="617">
        <v>7.6792429180245678</v>
      </c>
      <c r="F25" s="617">
        <v>7.4406304796618503</v>
      </c>
      <c r="G25" s="617">
        <v>7.0971871810219893</v>
      </c>
      <c r="H25" s="617">
        <v>7.1746111217799236</v>
      </c>
      <c r="I25" s="617">
        <v>6.7753878474942217</v>
      </c>
      <c r="J25" s="617">
        <v>6.2813730626078961</v>
      </c>
      <c r="K25" s="617">
        <v>6.1643007590004828</v>
      </c>
      <c r="L25" s="617">
        <v>6.5486455222497852</v>
      </c>
      <c r="M25" s="617">
        <v>6.3375000000000004</v>
      </c>
      <c r="N25" s="617">
        <v>5.5950000000000006</v>
      </c>
    </row>
    <row r="26" spans="1:14" x14ac:dyDescent="0.2">
      <c r="A26" s="425" t="s">
        <v>399</v>
      </c>
      <c r="G26" s="584"/>
      <c r="J26" s="584" t="s">
        <v>608</v>
      </c>
      <c r="K26" s="444" t="s">
        <v>609</v>
      </c>
    </row>
    <row r="27" spans="1:14" x14ac:dyDescent="0.2">
      <c r="A27" s="425" t="s">
        <v>335</v>
      </c>
      <c r="J27" s="444"/>
      <c r="K27" s="444" t="s">
        <v>610</v>
      </c>
    </row>
    <row r="28" spans="1:14" x14ac:dyDescent="0.2">
      <c r="A28" s="425" t="s">
        <v>611</v>
      </c>
      <c r="J28" s="444"/>
      <c r="K28" s="444" t="s">
        <v>612</v>
      </c>
    </row>
    <row r="29" spans="1:14" x14ac:dyDescent="0.2">
      <c r="A29" s="618" t="s">
        <v>613</v>
      </c>
      <c r="B29" s="425"/>
      <c r="C29" s="425"/>
      <c r="K29" s="404" t="s">
        <v>614</v>
      </c>
    </row>
    <row r="30" spans="1:14" x14ac:dyDescent="0.2">
      <c r="A30" s="619" t="s">
        <v>615</v>
      </c>
      <c r="B30" s="425"/>
      <c r="C30" s="425"/>
    </row>
    <row r="31" spans="1:14" x14ac:dyDescent="0.2">
      <c r="A31" s="620" t="s">
        <v>616</v>
      </c>
    </row>
    <row r="32" spans="1:14" x14ac:dyDescent="0.2">
      <c r="D32" s="449"/>
      <c r="E32" s="449"/>
      <c r="F32" s="449"/>
      <c r="G32" s="449"/>
      <c r="H32" s="449"/>
      <c r="I32" s="449"/>
      <c r="J32" s="449"/>
      <c r="K32" s="449"/>
      <c r="L32" s="449"/>
      <c r="M32" s="449"/>
    </row>
    <row r="33" spans="4:13" x14ac:dyDescent="0.2">
      <c r="D33" s="449"/>
      <c r="E33" s="449"/>
      <c r="F33" s="449"/>
      <c r="G33" s="449"/>
      <c r="H33" s="449"/>
      <c r="I33" s="449"/>
      <c r="J33" s="449"/>
      <c r="K33" s="449"/>
      <c r="L33" s="449"/>
      <c r="M33" s="449"/>
    </row>
    <row r="34" spans="4:13" x14ac:dyDescent="0.2">
      <c r="D34" s="449"/>
      <c r="E34" s="449"/>
      <c r="F34" s="449"/>
      <c r="G34" s="449"/>
      <c r="H34" s="449"/>
      <c r="I34" s="449"/>
      <c r="J34" s="449"/>
      <c r="K34" s="449"/>
      <c r="L34" s="449"/>
      <c r="M34" s="449"/>
    </row>
    <row r="35" spans="4:13" x14ac:dyDescent="0.2">
      <c r="D35" s="449"/>
      <c r="E35" s="449"/>
      <c r="F35" s="449"/>
      <c r="G35" s="449"/>
      <c r="H35" s="449"/>
      <c r="I35" s="449"/>
      <c r="J35" s="449"/>
      <c r="K35" s="449"/>
      <c r="L35" s="449"/>
      <c r="M35" s="449"/>
    </row>
    <row r="36" spans="4:13" x14ac:dyDescent="0.2">
      <c r="D36" s="449"/>
      <c r="E36" s="449"/>
      <c r="F36" s="449"/>
      <c r="G36" s="449"/>
      <c r="H36" s="449"/>
      <c r="I36" s="449"/>
      <c r="J36" s="449"/>
      <c r="K36" s="449"/>
      <c r="L36" s="449"/>
      <c r="M36" s="449"/>
    </row>
    <row r="37" spans="4:13" x14ac:dyDescent="0.2">
      <c r="D37" s="449"/>
      <c r="E37" s="449"/>
      <c r="F37" s="449"/>
      <c r="G37" s="449"/>
      <c r="H37" s="449"/>
      <c r="I37" s="449"/>
      <c r="J37" s="449"/>
      <c r="K37" s="449"/>
      <c r="L37" s="449"/>
      <c r="M37" s="449"/>
    </row>
    <row r="38" spans="4:13" x14ac:dyDescent="0.2">
      <c r="D38" s="449"/>
      <c r="E38" s="449"/>
      <c r="F38" s="449"/>
      <c r="G38" s="449"/>
      <c r="H38" s="449"/>
      <c r="I38" s="449"/>
      <c r="J38" s="449"/>
      <c r="K38" s="449"/>
      <c r="L38" s="449"/>
      <c r="M38" s="449"/>
    </row>
    <row r="39" spans="4:13" x14ac:dyDescent="0.2">
      <c r="D39" s="449"/>
      <c r="E39" s="449"/>
      <c r="F39" s="449"/>
      <c r="G39" s="449"/>
      <c r="H39" s="449"/>
      <c r="I39" s="449"/>
      <c r="J39" s="449"/>
      <c r="K39" s="449"/>
      <c r="L39" s="449"/>
      <c r="M39" s="449"/>
    </row>
    <row r="40" spans="4:13" x14ac:dyDescent="0.2">
      <c r="D40" s="449"/>
      <c r="E40" s="449"/>
      <c r="F40" s="449"/>
      <c r="G40" s="449"/>
      <c r="H40" s="449"/>
      <c r="I40" s="449"/>
      <c r="J40" s="449"/>
      <c r="K40" s="449"/>
      <c r="L40" s="449"/>
      <c r="M40" s="449"/>
    </row>
    <row r="41" spans="4:13" x14ac:dyDescent="0.2">
      <c r="D41" s="449"/>
      <c r="E41" s="449"/>
      <c r="F41" s="449"/>
      <c r="G41" s="449"/>
      <c r="H41" s="449"/>
      <c r="I41" s="449"/>
      <c r="J41" s="449"/>
      <c r="K41" s="449"/>
      <c r="L41" s="449"/>
      <c r="M41" s="449"/>
    </row>
    <row r="42" spans="4:13" x14ac:dyDescent="0.2">
      <c r="D42" s="449"/>
      <c r="E42" s="449"/>
      <c r="F42" s="449"/>
      <c r="G42" s="449"/>
      <c r="H42" s="449"/>
      <c r="I42" s="449"/>
      <c r="J42" s="449"/>
      <c r="K42" s="449"/>
      <c r="L42" s="449"/>
      <c r="M42" s="449"/>
    </row>
    <row r="43" spans="4:13" x14ac:dyDescent="0.2">
      <c r="D43" s="449"/>
      <c r="E43" s="449"/>
      <c r="F43" s="449"/>
      <c r="G43" s="449"/>
      <c r="H43" s="449"/>
      <c r="I43" s="449"/>
      <c r="J43" s="449"/>
      <c r="K43" s="449"/>
      <c r="L43" s="449"/>
      <c r="M43" s="449"/>
    </row>
    <row r="44" spans="4:13" x14ac:dyDescent="0.2">
      <c r="D44" s="449"/>
      <c r="E44" s="449"/>
      <c r="F44" s="449"/>
      <c r="G44" s="449"/>
      <c r="H44" s="449"/>
      <c r="I44" s="449"/>
      <c r="J44" s="449"/>
      <c r="K44" s="449"/>
      <c r="L44" s="449"/>
      <c r="M44" s="449"/>
    </row>
    <row r="45" spans="4:13" x14ac:dyDescent="0.2">
      <c r="D45" s="449"/>
      <c r="E45" s="449"/>
      <c r="F45" s="449"/>
      <c r="G45" s="449"/>
      <c r="H45" s="449"/>
      <c r="I45" s="449"/>
      <c r="J45" s="449"/>
      <c r="K45" s="449"/>
      <c r="L45" s="449"/>
      <c r="M45" s="449"/>
    </row>
    <row r="46" spans="4:13" x14ac:dyDescent="0.2">
      <c r="D46" s="449"/>
      <c r="E46" s="449"/>
      <c r="F46" s="449"/>
      <c r="G46" s="449"/>
      <c r="H46" s="449"/>
      <c r="I46" s="449"/>
      <c r="J46" s="449"/>
      <c r="K46" s="449"/>
      <c r="L46" s="449"/>
      <c r="M46" s="449"/>
    </row>
    <row r="47" spans="4:13" x14ac:dyDescent="0.2">
      <c r="D47" s="449"/>
      <c r="E47" s="449"/>
      <c r="F47" s="449"/>
      <c r="G47" s="449"/>
      <c r="H47" s="449"/>
      <c r="I47" s="449"/>
      <c r="J47" s="449"/>
      <c r="K47" s="449"/>
      <c r="L47" s="449"/>
      <c r="M47" s="449"/>
    </row>
    <row r="48" spans="4:13" x14ac:dyDescent="0.2">
      <c r="D48" s="449"/>
      <c r="E48" s="449"/>
      <c r="F48" s="449"/>
      <c r="G48" s="449"/>
      <c r="H48" s="449"/>
      <c r="I48" s="449"/>
      <c r="J48" s="449"/>
      <c r="K48" s="449"/>
      <c r="L48" s="449"/>
      <c r="M48" s="449"/>
    </row>
    <row r="49" spans="4:13" x14ac:dyDescent="0.2">
      <c r="D49" s="449"/>
      <c r="E49" s="449"/>
      <c r="F49" s="449"/>
      <c r="G49" s="449"/>
      <c r="H49" s="449"/>
      <c r="I49" s="449"/>
      <c r="J49" s="449"/>
      <c r="K49" s="449"/>
      <c r="L49" s="449"/>
      <c r="M49" s="449"/>
    </row>
    <row r="50" spans="4:13" x14ac:dyDescent="0.2">
      <c r="D50" s="449"/>
      <c r="E50" s="449"/>
      <c r="F50" s="449"/>
      <c r="G50" s="449"/>
      <c r="H50" s="449"/>
      <c r="I50" s="449"/>
      <c r="J50" s="449"/>
      <c r="K50" s="449"/>
      <c r="L50" s="449"/>
      <c r="M50" s="449"/>
    </row>
    <row r="51" spans="4:13" x14ac:dyDescent="0.2">
      <c r="D51" s="449"/>
      <c r="E51" s="449"/>
      <c r="F51" s="449"/>
      <c r="G51" s="449"/>
      <c r="H51" s="449"/>
      <c r="I51" s="449"/>
      <c r="J51" s="449"/>
      <c r="K51" s="449"/>
      <c r="L51" s="449"/>
      <c r="M51" s="449"/>
    </row>
    <row r="52" spans="4:13" x14ac:dyDescent="0.2">
      <c r="D52" s="449"/>
      <c r="E52" s="449"/>
      <c r="F52" s="449"/>
      <c r="G52" s="449"/>
      <c r="H52" s="449"/>
      <c r="I52" s="449"/>
      <c r="J52" s="449"/>
      <c r="K52" s="449"/>
      <c r="L52" s="449"/>
      <c r="M52" s="449"/>
    </row>
    <row r="53" spans="4:13" x14ac:dyDescent="0.2">
      <c r="D53" s="449"/>
      <c r="E53" s="449"/>
      <c r="F53" s="449"/>
      <c r="G53" s="449"/>
      <c r="H53" s="449"/>
      <c r="I53" s="449"/>
      <c r="J53" s="449"/>
      <c r="K53" s="449"/>
      <c r="L53" s="449"/>
      <c r="M53" s="449"/>
    </row>
    <row r="54" spans="4:13" x14ac:dyDescent="0.2">
      <c r="D54" s="449"/>
      <c r="E54" s="449"/>
      <c r="F54" s="449"/>
      <c r="G54" s="449"/>
      <c r="H54" s="449"/>
      <c r="I54" s="449"/>
      <c r="J54" s="449"/>
      <c r="K54" s="449"/>
      <c r="L54" s="449"/>
      <c r="M54" s="449"/>
    </row>
    <row r="55" spans="4:13" x14ac:dyDescent="0.2">
      <c r="D55" s="449"/>
      <c r="E55" s="449"/>
      <c r="F55" s="449"/>
      <c r="G55" s="449"/>
      <c r="H55" s="449"/>
      <c r="I55" s="449"/>
      <c r="J55" s="449"/>
      <c r="K55" s="449"/>
      <c r="L55" s="449"/>
      <c r="M55" s="449"/>
    </row>
    <row r="56" spans="4:13" x14ac:dyDescent="0.2">
      <c r="D56" s="449"/>
      <c r="E56" s="449"/>
      <c r="F56" s="449"/>
      <c r="G56" s="449"/>
      <c r="H56" s="449"/>
      <c r="I56" s="449"/>
      <c r="J56" s="449"/>
      <c r="K56" s="449"/>
      <c r="L56" s="449"/>
      <c r="M56" s="449"/>
    </row>
    <row r="57" spans="4:13" x14ac:dyDescent="0.2">
      <c r="D57" s="449"/>
      <c r="E57" s="449"/>
      <c r="F57" s="449"/>
      <c r="G57" s="449"/>
      <c r="H57" s="449"/>
      <c r="I57" s="449"/>
      <c r="J57" s="449"/>
      <c r="K57" s="449"/>
      <c r="L57" s="449"/>
      <c r="M57" s="449"/>
    </row>
    <row r="58" spans="4:13" x14ac:dyDescent="0.2">
      <c r="D58" s="449"/>
      <c r="E58" s="449"/>
      <c r="F58" s="449"/>
      <c r="G58" s="449"/>
      <c r="H58" s="449"/>
      <c r="I58" s="449"/>
      <c r="J58" s="449"/>
      <c r="K58" s="449"/>
      <c r="L58" s="449"/>
      <c r="M58" s="449"/>
    </row>
    <row r="59" spans="4:13" x14ac:dyDescent="0.2">
      <c r="D59" s="449"/>
      <c r="E59" s="449"/>
      <c r="F59" s="449"/>
      <c r="G59" s="449"/>
      <c r="H59" s="449"/>
      <c r="I59" s="449"/>
      <c r="J59" s="449"/>
      <c r="K59" s="449"/>
      <c r="L59" s="449"/>
      <c r="M59" s="449"/>
    </row>
    <row r="60" spans="4:13" x14ac:dyDescent="0.2">
      <c r="D60" s="449"/>
      <c r="E60" s="449"/>
      <c r="F60" s="449"/>
      <c r="G60" s="449"/>
      <c r="H60" s="449"/>
      <c r="I60" s="449"/>
      <c r="J60" s="449"/>
      <c r="K60" s="449"/>
      <c r="L60" s="449"/>
      <c r="M60" s="449"/>
    </row>
    <row r="61" spans="4:13" x14ac:dyDescent="0.2">
      <c r="D61" s="449"/>
      <c r="E61" s="449"/>
      <c r="F61" s="449"/>
      <c r="G61" s="449"/>
      <c r="H61" s="449"/>
      <c r="I61" s="449"/>
      <c r="J61" s="449"/>
      <c r="K61" s="449"/>
      <c r="L61" s="449"/>
      <c r="M61" s="449"/>
    </row>
    <row r="62" spans="4:13" x14ac:dyDescent="0.2">
      <c r="D62" s="449"/>
      <c r="E62" s="449"/>
      <c r="F62" s="449"/>
      <c r="G62" s="449"/>
      <c r="H62" s="449"/>
      <c r="I62" s="449"/>
      <c r="J62" s="449"/>
      <c r="K62" s="449"/>
      <c r="L62" s="449"/>
      <c r="M62" s="449"/>
    </row>
    <row r="63" spans="4:13" x14ac:dyDescent="0.2">
      <c r="D63" s="449"/>
      <c r="E63" s="449"/>
      <c r="F63" s="449"/>
      <c r="G63" s="449"/>
      <c r="H63" s="449"/>
      <c r="I63" s="449"/>
      <c r="J63" s="449"/>
      <c r="K63" s="449"/>
      <c r="L63" s="449"/>
      <c r="M63" s="449"/>
    </row>
    <row r="64" spans="4:13" x14ac:dyDescent="0.2">
      <c r="D64" s="449"/>
      <c r="E64" s="449"/>
      <c r="F64" s="449"/>
      <c r="G64" s="449"/>
      <c r="H64" s="449"/>
      <c r="I64" s="449"/>
      <c r="J64" s="449"/>
      <c r="K64" s="449"/>
      <c r="L64" s="449"/>
      <c r="M64" s="449"/>
    </row>
    <row r="65" spans="4:13" x14ac:dyDescent="0.2">
      <c r="D65" s="449"/>
      <c r="E65" s="449"/>
      <c r="F65" s="449"/>
      <c r="G65" s="449"/>
      <c r="H65" s="449"/>
      <c r="I65" s="449"/>
      <c r="J65" s="449"/>
      <c r="K65" s="449"/>
      <c r="L65" s="449"/>
      <c r="M65" s="449"/>
    </row>
    <row r="66" spans="4:13" x14ac:dyDescent="0.2">
      <c r="D66" s="449"/>
      <c r="E66" s="449"/>
      <c r="F66" s="449"/>
      <c r="G66" s="449"/>
      <c r="H66" s="449"/>
      <c r="I66" s="449"/>
      <c r="J66" s="449"/>
      <c r="K66" s="449"/>
      <c r="L66" s="449"/>
      <c r="M66" s="449"/>
    </row>
    <row r="67" spans="4:13" x14ac:dyDescent="0.2">
      <c r="D67" s="449"/>
      <c r="E67" s="449"/>
      <c r="F67" s="449"/>
      <c r="G67" s="449"/>
      <c r="H67" s="449"/>
      <c r="I67" s="449"/>
      <c r="J67" s="449"/>
      <c r="K67" s="449"/>
      <c r="L67" s="449"/>
      <c r="M67" s="449"/>
    </row>
    <row r="68" spans="4:13" x14ac:dyDescent="0.2">
      <c r="D68" s="449"/>
      <c r="E68" s="449"/>
      <c r="F68" s="449"/>
      <c r="G68" s="449"/>
      <c r="H68" s="449"/>
      <c r="I68" s="449"/>
      <c r="J68" s="449"/>
      <c r="K68" s="449"/>
      <c r="L68" s="449"/>
      <c r="M68" s="449"/>
    </row>
    <row r="69" spans="4:13" x14ac:dyDescent="0.2">
      <c r="D69" s="449"/>
      <c r="E69" s="449"/>
      <c r="F69" s="449"/>
      <c r="G69" s="449"/>
      <c r="H69" s="449"/>
      <c r="I69" s="449"/>
      <c r="J69" s="449"/>
      <c r="K69" s="449"/>
      <c r="L69" s="449"/>
      <c r="M69" s="449"/>
    </row>
    <row r="70" spans="4:13" x14ac:dyDescent="0.2">
      <c r="D70" s="449"/>
      <c r="E70" s="449"/>
      <c r="F70" s="449"/>
      <c r="G70" s="449"/>
      <c r="H70" s="449"/>
      <c r="I70" s="449"/>
      <c r="J70" s="449"/>
      <c r="K70" s="449"/>
      <c r="L70" s="449"/>
      <c r="M70" s="449"/>
    </row>
    <row r="71" spans="4:13" x14ac:dyDescent="0.2">
      <c r="D71" s="449"/>
      <c r="E71" s="449"/>
      <c r="F71" s="449"/>
      <c r="G71" s="449"/>
      <c r="H71" s="449"/>
      <c r="I71" s="449"/>
      <c r="J71" s="449"/>
      <c r="K71" s="449"/>
      <c r="L71" s="449"/>
      <c r="M71" s="449"/>
    </row>
  </sheetData>
  <sheetProtection selectLockedCells="1" selectUnlockedCells="1"/>
  <mergeCells count="1">
    <mergeCell ref="A3:N3"/>
  </mergeCells>
  <hyperlinks>
    <hyperlink ref="N2" location="Contents!A1" display="Back to Contents ç" xr:uid="{8A312179-6FBE-450F-BB8E-FF9E37B3ED01}"/>
  </hyperlinks>
  <pageMargins left="0.31" right="0.22" top="0.87" bottom="0.98402777777777795" header="0.51180555555555596" footer="0.51180555555555596"/>
  <pageSetup paperSize="9" firstPageNumber="0" orientation="landscape" horizontalDpi="4294967294" verticalDpi="4294967294" r:id="rId1"/>
  <headerFooter alignWithMargins="0">
    <oddHeader xml:space="preserve">&amp;L&amp;"Calibri"&amp;10&amp;K000000 [Limited Sharing]&amp;1#_x000D_&amp;"Arialri"&amp;12&amp;K000000&amp;"Calibri"&amp;11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D8BC5-744A-4C43-9D46-788FCC7DB62C}">
  <sheetPr codeName="Sheet16">
    <pageSetUpPr fitToPage="1"/>
  </sheetPr>
  <dimension ref="A1:N31"/>
  <sheetViews>
    <sheetView showOutlineSymbols="0" zoomScaleNormal="100" workbookViewId="0">
      <pane xSplit="1" topLeftCell="B1" activePane="topRight" state="frozen"/>
      <selection activeCell="O76" sqref="O76"/>
      <selection pane="topRight" activeCell="J38" sqref="J38"/>
    </sheetView>
  </sheetViews>
  <sheetFormatPr defaultColWidth="12.42578125" defaultRowHeight="12.75" x14ac:dyDescent="0.2"/>
  <cols>
    <col min="1" max="1" width="29.42578125" style="404" customWidth="1"/>
    <col min="2" max="2" width="13.7109375" style="404" bestFit="1" customWidth="1"/>
    <col min="3" max="10" width="10.140625" style="404" customWidth="1"/>
    <col min="11" max="11" width="11.5703125" style="404" customWidth="1"/>
    <col min="12" max="13" width="10.140625" style="404" customWidth="1"/>
    <col min="14" max="16384" width="12.42578125" style="404"/>
  </cols>
  <sheetData>
    <row r="1" spans="1:14" ht="15.75" x14ac:dyDescent="0.25">
      <c r="A1" s="400" t="s">
        <v>60</v>
      </c>
      <c r="B1" s="605"/>
      <c r="C1" s="400"/>
      <c r="D1" s="400"/>
      <c r="E1" s="606"/>
      <c r="F1" s="606"/>
      <c r="G1" s="400"/>
      <c r="H1" s="400"/>
      <c r="I1" s="400"/>
      <c r="J1" s="400"/>
      <c r="K1" s="400"/>
      <c r="L1" s="400"/>
      <c r="N1" s="400" t="s">
        <v>617</v>
      </c>
    </row>
    <row r="2" spans="1:14" ht="15.75" x14ac:dyDescent="0.25">
      <c r="A2" s="400"/>
      <c r="B2" s="605"/>
      <c r="C2" s="400"/>
      <c r="D2" s="400"/>
      <c r="E2" s="606"/>
      <c r="F2" s="606"/>
      <c r="G2" s="400"/>
      <c r="H2" s="400"/>
      <c r="I2" s="400"/>
      <c r="J2" s="400"/>
      <c r="K2" s="400"/>
      <c r="L2" s="400"/>
      <c r="N2" s="405" t="s">
        <v>62</v>
      </c>
    </row>
    <row r="3" spans="1:14" ht="15.75" x14ac:dyDescent="0.2">
      <c r="A3" s="1649" t="s">
        <v>24</v>
      </c>
      <c r="B3" s="1649"/>
      <c r="C3" s="1649"/>
      <c r="D3" s="1649"/>
      <c r="E3" s="1649"/>
      <c r="F3" s="1649"/>
      <c r="G3" s="1649"/>
      <c r="H3" s="1649"/>
      <c r="I3" s="1649"/>
      <c r="J3" s="1649"/>
      <c r="K3" s="1649"/>
      <c r="L3" s="1649"/>
      <c r="M3" s="1649"/>
      <c r="N3" s="1649"/>
    </row>
    <row r="5" spans="1:14" x14ac:dyDescent="0.2">
      <c r="A5" s="1650" t="s">
        <v>237</v>
      </c>
      <c r="B5" s="1650" t="s">
        <v>238</v>
      </c>
      <c r="C5" s="1641">
        <v>2014</v>
      </c>
      <c r="D5" s="1641">
        <v>2015</v>
      </c>
      <c r="E5" s="1641">
        <v>2016</v>
      </c>
      <c r="F5" s="1641">
        <v>2017</v>
      </c>
      <c r="G5" s="1641">
        <v>2018</v>
      </c>
      <c r="H5" s="1641">
        <v>2019</v>
      </c>
      <c r="I5" s="1641">
        <v>2020</v>
      </c>
      <c r="J5" s="1641">
        <v>2021</v>
      </c>
      <c r="K5" s="1641">
        <v>2022</v>
      </c>
      <c r="L5" s="1641">
        <v>2023</v>
      </c>
      <c r="M5" s="1641">
        <v>2024</v>
      </c>
      <c r="N5" s="1641" t="s">
        <v>240</v>
      </c>
    </row>
    <row r="6" spans="1:14" x14ac:dyDescent="0.2">
      <c r="A6" s="1651"/>
      <c r="B6" s="1651"/>
      <c r="C6" s="1642"/>
      <c r="D6" s="1642"/>
      <c r="E6" s="1642"/>
      <c r="F6" s="1642"/>
      <c r="G6" s="1642"/>
      <c r="H6" s="1642"/>
      <c r="I6" s="1642"/>
      <c r="J6" s="1642"/>
      <c r="K6" s="1642"/>
      <c r="L6" s="1642"/>
      <c r="M6" s="1642"/>
      <c r="N6" s="1642"/>
    </row>
    <row r="7" spans="1:14" x14ac:dyDescent="0.2">
      <c r="A7" s="621" t="s">
        <v>618</v>
      </c>
      <c r="B7" s="610" t="s">
        <v>619</v>
      </c>
      <c r="C7" s="622">
        <v>1951</v>
      </c>
      <c r="D7" s="622">
        <v>1912</v>
      </c>
      <c r="E7" s="623">
        <v>1912</v>
      </c>
      <c r="F7" s="623">
        <v>1912</v>
      </c>
      <c r="G7" s="623">
        <v>1912</v>
      </c>
      <c r="H7" s="623">
        <v>1912</v>
      </c>
      <c r="I7" s="623">
        <v>1908.99233</v>
      </c>
      <c r="J7" s="623">
        <v>1908.99233</v>
      </c>
      <c r="K7" s="623">
        <v>1908.99233</v>
      </c>
      <c r="L7" s="623">
        <v>1908.99233</v>
      </c>
      <c r="M7" s="623">
        <v>1908.99233</v>
      </c>
      <c r="N7" s="623">
        <v>1908.99233</v>
      </c>
    </row>
    <row r="8" spans="1:14" x14ac:dyDescent="0.2">
      <c r="A8" s="624"/>
      <c r="B8" s="612"/>
      <c r="C8" s="490"/>
      <c r="D8" s="490"/>
      <c r="E8" s="544"/>
      <c r="F8" s="544"/>
      <c r="G8" s="544"/>
      <c r="H8" s="544"/>
      <c r="I8" s="544"/>
      <c r="J8" s="544"/>
      <c r="K8" s="544"/>
      <c r="L8" s="544"/>
      <c r="M8" s="572"/>
      <c r="N8" s="572"/>
    </row>
    <row r="9" spans="1:14" x14ac:dyDescent="0.2">
      <c r="A9" s="625" t="s">
        <v>620</v>
      </c>
      <c r="B9" s="612" t="s">
        <v>621</v>
      </c>
      <c r="C9" s="490">
        <v>1438</v>
      </c>
      <c r="D9" s="490">
        <v>1435</v>
      </c>
      <c r="E9" s="489">
        <v>1435</v>
      </c>
      <c r="F9" s="489">
        <v>1435</v>
      </c>
      <c r="G9" s="489">
        <v>1435</v>
      </c>
      <c r="H9" s="489">
        <v>1438.2449999999999</v>
      </c>
      <c r="I9" s="489">
        <v>1420.8942</v>
      </c>
      <c r="J9" s="489">
        <v>1420.8942</v>
      </c>
      <c r="K9" s="489">
        <v>1420.8942</v>
      </c>
      <c r="L9" s="489">
        <v>1420.8942</v>
      </c>
      <c r="M9" s="489">
        <v>1420.8942</v>
      </c>
      <c r="N9" s="489">
        <v>1420.8942</v>
      </c>
    </row>
    <row r="10" spans="1:14" x14ac:dyDescent="0.2">
      <c r="A10" s="626" t="s">
        <v>622</v>
      </c>
      <c r="B10" s="612" t="s">
        <v>621</v>
      </c>
      <c r="C10" s="490">
        <v>429</v>
      </c>
      <c r="D10" s="490">
        <v>389</v>
      </c>
      <c r="E10" s="489">
        <v>389</v>
      </c>
      <c r="F10" s="489">
        <v>389</v>
      </c>
      <c r="G10" s="489">
        <v>389</v>
      </c>
      <c r="H10" s="489">
        <v>389</v>
      </c>
      <c r="I10" s="489">
        <v>401.18198000000001</v>
      </c>
      <c r="J10" s="489">
        <v>401.18198000000001</v>
      </c>
      <c r="K10" s="489">
        <v>401.18198000000001</v>
      </c>
      <c r="L10" s="489">
        <v>401.18198000000001</v>
      </c>
      <c r="M10" s="489">
        <v>401.18198000000001</v>
      </c>
      <c r="N10" s="489">
        <v>401.18198000000001</v>
      </c>
    </row>
    <row r="11" spans="1:14" x14ac:dyDescent="0.2">
      <c r="A11" s="626" t="s">
        <v>623</v>
      </c>
      <c r="B11" s="612" t="s">
        <v>621</v>
      </c>
      <c r="C11" s="599">
        <v>15.67</v>
      </c>
      <c r="D11" s="599">
        <v>19.8</v>
      </c>
      <c r="E11" s="627">
        <v>19.8</v>
      </c>
      <c r="F11" s="627">
        <v>19.8</v>
      </c>
      <c r="G11" s="627">
        <v>19.8</v>
      </c>
      <c r="H11" s="627">
        <v>19.8</v>
      </c>
      <c r="I11" s="627">
        <v>19.51174</v>
      </c>
      <c r="J11" s="627">
        <v>19.51174</v>
      </c>
      <c r="K11" s="627">
        <v>19.51174</v>
      </c>
      <c r="L11" s="627">
        <v>19.51174</v>
      </c>
      <c r="M11" s="627">
        <v>19.51174</v>
      </c>
      <c r="N11" s="627">
        <v>19.51174</v>
      </c>
    </row>
    <row r="12" spans="1:14" x14ac:dyDescent="0.2">
      <c r="A12" s="624"/>
      <c r="B12" s="612"/>
      <c r="C12" s="599"/>
      <c r="D12" s="599"/>
      <c r="E12" s="489"/>
      <c r="F12" s="489"/>
      <c r="G12" s="489"/>
      <c r="H12" s="489"/>
      <c r="I12" s="489"/>
      <c r="J12" s="489"/>
      <c r="K12" s="489"/>
      <c r="L12" s="489"/>
      <c r="M12" s="572"/>
      <c r="N12" s="572"/>
    </row>
    <row r="13" spans="1:14" x14ac:dyDescent="0.2">
      <c r="A13" s="624" t="s">
        <v>624</v>
      </c>
      <c r="B13" s="612" t="s">
        <v>625</v>
      </c>
      <c r="C13" s="490">
        <v>1611</v>
      </c>
      <c r="D13" s="490">
        <v>422.6</v>
      </c>
      <c r="E13" s="489">
        <v>1240.1300000000001</v>
      </c>
      <c r="F13" s="489">
        <v>851.34</v>
      </c>
      <c r="G13" s="489">
        <v>956</v>
      </c>
      <c r="H13" s="489">
        <v>848.8</v>
      </c>
      <c r="I13" s="489">
        <f>825.2</f>
        <v>825.2</v>
      </c>
      <c r="J13" s="489">
        <f>806.98</f>
        <v>806.98</v>
      </c>
      <c r="K13" s="489">
        <v>1046.77</v>
      </c>
      <c r="L13" s="489">
        <v>104.375</v>
      </c>
      <c r="M13" s="489">
        <v>128.30000000000001</v>
      </c>
      <c r="N13" s="489">
        <v>30.9</v>
      </c>
    </row>
    <row r="14" spans="1:14" x14ac:dyDescent="0.2">
      <c r="A14" s="624"/>
      <c r="B14" s="612"/>
      <c r="C14" s="599"/>
      <c r="D14" s="599"/>
      <c r="E14" s="489"/>
      <c r="F14" s="489"/>
      <c r="G14" s="489"/>
      <c r="H14" s="489"/>
      <c r="I14" s="489"/>
      <c r="J14" s="489"/>
      <c r="K14" s="489"/>
      <c r="L14" s="489"/>
      <c r="M14" s="572"/>
      <c r="N14" s="572"/>
    </row>
    <row r="15" spans="1:14" x14ac:dyDescent="0.2">
      <c r="A15" s="624" t="s">
        <v>626</v>
      </c>
      <c r="B15" s="612" t="s">
        <v>625</v>
      </c>
      <c r="C15" s="490">
        <v>904.1</v>
      </c>
      <c r="D15" s="490">
        <v>450</v>
      </c>
      <c r="E15" s="489">
        <v>905</v>
      </c>
      <c r="F15" s="489">
        <v>956.24</v>
      </c>
      <c r="G15" s="489">
        <v>977</v>
      </c>
      <c r="H15" s="489">
        <v>890.4</v>
      </c>
      <c r="I15" s="489">
        <f>801.7</f>
        <v>801.7</v>
      </c>
      <c r="J15" s="489">
        <v>1724.38</v>
      </c>
      <c r="K15" s="489">
        <v>3221.59</v>
      </c>
      <c r="L15" s="489">
        <v>631.30999999999995</v>
      </c>
      <c r="M15" s="489">
        <v>177.24</v>
      </c>
      <c r="N15" s="489">
        <v>708.31</v>
      </c>
    </row>
    <row r="16" spans="1:14" x14ac:dyDescent="0.2">
      <c r="A16" s="624"/>
      <c r="B16" s="612"/>
      <c r="C16" s="599"/>
      <c r="D16" s="599"/>
      <c r="E16" s="489"/>
      <c r="F16" s="489"/>
      <c r="G16" s="489"/>
      <c r="H16" s="489"/>
      <c r="I16" s="489"/>
      <c r="J16" s="489"/>
      <c r="K16" s="489"/>
      <c r="L16" s="489"/>
      <c r="M16" s="572"/>
      <c r="N16" s="572"/>
    </row>
    <row r="17" spans="1:14" x14ac:dyDescent="0.2">
      <c r="A17" s="624" t="s">
        <v>627</v>
      </c>
      <c r="B17" s="612" t="s">
        <v>628</v>
      </c>
      <c r="C17" s="490">
        <v>2533</v>
      </c>
      <c r="D17" s="490">
        <v>2545</v>
      </c>
      <c r="E17" s="489">
        <v>3618</v>
      </c>
      <c r="F17" s="489">
        <v>3887</v>
      </c>
      <c r="G17" s="489">
        <v>3757</v>
      </c>
      <c r="H17" s="489">
        <v>3937</v>
      </c>
      <c r="I17" s="489">
        <v>5632</v>
      </c>
      <c r="J17" s="490">
        <v>4697</v>
      </c>
      <c r="K17" s="490">
        <v>3920</v>
      </c>
      <c r="L17" s="490">
        <v>4505</v>
      </c>
      <c r="M17" s="489">
        <v>4078</v>
      </c>
      <c r="N17" s="489">
        <v>4398</v>
      </c>
    </row>
    <row r="18" spans="1:14" x14ac:dyDescent="0.2">
      <c r="A18" s="625" t="s">
        <v>629</v>
      </c>
      <c r="B18" s="612" t="s">
        <v>630</v>
      </c>
      <c r="C18" s="490">
        <v>10597.6</v>
      </c>
      <c r="D18" s="490">
        <v>2512</v>
      </c>
      <c r="E18" s="489">
        <v>2579.0529999999999</v>
      </c>
      <c r="F18" s="489">
        <v>2738.2519000000002</v>
      </c>
      <c r="G18" s="489">
        <v>3652.0419999999999</v>
      </c>
      <c r="H18" s="489">
        <v>3568.98</v>
      </c>
      <c r="I18" s="489">
        <v>3078.68</v>
      </c>
      <c r="J18" s="490">
        <v>2486.0143400000002</v>
      </c>
      <c r="K18" s="489">
        <v>3251.6142340000001</v>
      </c>
      <c r="L18" s="489">
        <v>2950.0933199999999</v>
      </c>
      <c r="M18" s="489">
        <v>2599.4562700000001</v>
      </c>
      <c r="N18" s="489">
        <v>1891.3743199999999</v>
      </c>
    </row>
    <row r="19" spans="1:14" x14ac:dyDescent="0.2">
      <c r="A19" s="628" t="s">
        <v>631</v>
      </c>
      <c r="B19" s="616" t="s">
        <v>396</v>
      </c>
      <c r="C19" s="601">
        <v>70.055999999999997</v>
      </c>
      <c r="D19" s="601">
        <v>68.73</v>
      </c>
      <c r="E19" s="617">
        <v>69.86</v>
      </c>
      <c r="F19" s="617">
        <v>114.15</v>
      </c>
      <c r="G19" s="617">
        <v>106.07</v>
      </c>
      <c r="H19" s="617">
        <v>188.56</v>
      </c>
      <c r="I19" s="617">
        <v>114.53631960999999</v>
      </c>
      <c r="J19" s="617">
        <v>191.58484200000001</v>
      </c>
      <c r="K19" s="617">
        <v>95.970090999999996</v>
      </c>
      <c r="L19" s="617">
        <v>129.027671</v>
      </c>
      <c r="M19" s="617">
        <v>103.84617477</v>
      </c>
      <c r="N19" s="617">
        <v>89.998239659999996</v>
      </c>
    </row>
    <row r="20" spans="1:14" x14ac:dyDescent="0.2">
      <c r="A20" s="425" t="s">
        <v>305</v>
      </c>
      <c r="K20" s="442" t="s">
        <v>493</v>
      </c>
      <c r="L20" s="444" t="s">
        <v>632</v>
      </c>
    </row>
    <row r="21" spans="1:14" x14ac:dyDescent="0.2">
      <c r="A21" s="629" t="s">
        <v>633</v>
      </c>
    </row>
    <row r="22" spans="1:14" x14ac:dyDescent="0.2">
      <c r="A22" s="629" t="s">
        <v>634</v>
      </c>
      <c r="B22" s="425"/>
    </row>
    <row r="23" spans="1:14" x14ac:dyDescent="0.2">
      <c r="A23" s="629" t="s">
        <v>635</v>
      </c>
      <c r="B23" s="425"/>
    </row>
    <row r="24" spans="1:14" x14ac:dyDescent="0.2">
      <c r="A24" s="425" t="s">
        <v>636</v>
      </c>
      <c r="B24" s="425"/>
    </row>
    <row r="25" spans="1:14" x14ac:dyDescent="0.2">
      <c r="A25" s="425" t="s">
        <v>637</v>
      </c>
    </row>
    <row r="29" spans="1:14" x14ac:dyDescent="0.2">
      <c r="A29" s="425"/>
    </row>
    <row r="30" spans="1:14" x14ac:dyDescent="0.2">
      <c r="A30" s="425"/>
    </row>
    <row r="31" spans="1:14" x14ac:dyDescent="0.2">
      <c r="A31" s="425"/>
    </row>
  </sheetData>
  <sheetProtection selectLockedCells="1" selectUnlockedCells="1"/>
  <mergeCells count="15">
    <mergeCell ref="A3:N3"/>
    <mergeCell ref="A5:A6"/>
    <mergeCell ref="B5:B6"/>
    <mergeCell ref="C5:C6"/>
    <mergeCell ref="D5:D6"/>
    <mergeCell ref="E5:E6"/>
    <mergeCell ref="F5:F6"/>
    <mergeCell ref="G5:G6"/>
    <mergeCell ref="H5:H6"/>
    <mergeCell ref="I5:I6"/>
    <mergeCell ref="J5:J6"/>
    <mergeCell ref="K5:K6"/>
    <mergeCell ref="L5:L6"/>
    <mergeCell ref="M5:M6"/>
    <mergeCell ref="N5:N6"/>
  </mergeCells>
  <hyperlinks>
    <hyperlink ref="N2" location="Contents!A1" display="Back to Contents ç" xr:uid="{F6CB2626-9B39-4F40-8C01-DCC466CFC0F1}"/>
  </hyperlinks>
  <pageMargins left="0.41" right="0.28999999999999998" top="0.86" bottom="0.98402777777777795" header="0.51180555555555596" footer="0.51180555555555596"/>
  <pageSetup paperSize="9" scale="89" firstPageNumber="0" orientation="landscape" r:id="rId1"/>
  <headerFooter alignWithMargins="0">
    <oddHeader xml:space="preserve">&amp;L&amp;"Calibri"&amp;10&amp;K000000 [Limited Sharing]&amp;1#_x000D_&amp;"Arialri"&amp;12&amp;K000000&amp;"Calibri"&amp;11 </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54F0C-8AB9-4070-B348-4CAB748E2BD1}">
  <sheetPr codeName="Sheet17"/>
  <dimension ref="A1:S34"/>
  <sheetViews>
    <sheetView workbookViewId="0">
      <pane xSplit="1" topLeftCell="B1" activePane="topRight" state="frozen"/>
      <selection activeCell="O76" sqref="O76"/>
      <selection pane="topRight" activeCell="M2" sqref="M2"/>
    </sheetView>
  </sheetViews>
  <sheetFormatPr defaultColWidth="9.140625" defaultRowHeight="15" x14ac:dyDescent="0.2"/>
  <cols>
    <col min="1" max="1" width="40.28515625" style="630" customWidth="1"/>
    <col min="2" max="6" width="9.140625" style="630"/>
    <col min="7" max="7" width="9.140625" style="630" customWidth="1"/>
    <col min="8" max="14" width="9.140625" style="630"/>
    <col min="15" max="15" width="12.7109375" style="631" bestFit="1" customWidth="1"/>
    <col min="16" max="16" width="9.140625" style="630" customWidth="1"/>
    <col min="17" max="17" width="12.140625" style="630" bestFit="1" customWidth="1"/>
    <col min="18" max="18" width="9.140625" style="630"/>
    <col min="19" max="19" width="11.42578125" style="630" bestFit="1" customWidth="1"/>
    <col min="20" max="16384" width="9.140625" style="630"/>
  </cols>
  <sheetData>
    <row r="1" spans="1:19" ht="15.75" x14ac:dyDescent="0.25">
      <c r="A1" s="400" t="s">
        <v>60</v>
      </c>
      <c r="B1" s="605"/>
      <c r="C1" s="605"/>
      <c r="D1" s="606"/>
      <c r="E1" s="607"/>
      <c r="F1" s="400"/>
      <c r="G1" s="400"/>
      <c r="H1" s="400"/>
      <c r="I1" s="400"/>
      <c r="J1" s="400"/>
      <c r="K1" s="607"/>
      <c r="M1" s="607" t="s">
        <v>638</v>
      </c>
    </row>
    <row r="2" spans="1:19" ht="15.75" x14ac:dyDescent="0.25">
      <c r="A2" s="400"/>
      <c r="B2" s="605"/>
      <c r="C2" s="605"/>
      <c r="D2" s="606"/>
      <c r="E2" s="607"/>
      <c r="F2" s="400"/>
      <c r="G2" s="400"/>
      <c r="H2" s="400"/>
      <c r="I2" s="400"/>
      <c r="J2" s="400"/>
      <c r="K2" s="607"/>
      <c r="M2" s="405" t="s">
        <v>62</v>
      </c>
    </row>
    <row r="3" spans="1:19" ht="15.75" x14ac:dyDescent="0.2">
      <c r="A3" s="1649" t="s">
        <v>25</v>
      </c>
      <c r="B3" s="1649"/>
      <c r="C3" s="1649"/>
      <c r="D3" s="1649"/>
      <c r="E3" s="1649"/>
      <c r="F3" s="1649"/>
      <c r="G3" s="1649"/>
      <c r="H3" s="1649"/>
      <c r="I3" s="1649"/>
      <c r="J3" s="1649"/>
      <c r="K3" s="1649"/>
      <c r="L3" s="1649"/>
      <c r="M3" s="1649"/>
    </row>
    <row r="4" spans="1:19" x14ac:dyDescent="0.2">
      <c r="A4" s="632"/>
      <c r="B4" s="632"/>
      <c r="C4" s="632"/>
      <c r="D4" s="632"/>
      <c r="E4" s="632"/>
      <c r="F4" s="632"/>
      <c r="G4" s="632"/>
      <c r="H4" s="632"/>
      <c r="I4" s="632"/>
      <c r="J4" s="632"/>
      <c r="K4" s="632"/>
      <c r="L4" s="632"/>
      <c r="M4" s="632"/>
    </row>
    <row r="5" spans="1:19" x14ac:dyDescent="0.2">
      <c r="A5" s="633" t="s">
        <v>639</v>
      </c>
      <c r="B5" s="634">
        <v>2014</v>
      </c>
      <c r="C5" s="634">
        <v>2015</v>
      </c>
      <c r="D5" s="634">
        <v>2016</v>
      </c>
      <c r="E5" s="634">
        <v>2017</v>
      </c>
      <c r="F5" s="634">
        <v>2018</v>
      </c>
      <c r="G5" s="634">
        <v>2019</v>
      </c>
      <c r="H5" s="634">
        <v>2020</v>
      </c>
      <c r="I5" s="634">
        <v>2021</v>
      </c>
      <c r="J5" s="634">
        <v>2022</v>
      </c>
      <c r="K5" s="634">
        <v>2023</v>
      </c>
      <c r="L5" s="634" t="s">
        <v>350</v>
      </c>
      <c r="M5" s="634" t="s">
        <v>121</v>
      </c>
    </row>
    <row r="6" spans="1:19" x14ac:dyDescent="0.2">
      <c r="A6" s="635" t="s">
        <v>640</v>
      </c>
      <c r="B6" s="636"/>
      <c r="C6" s="637"/>
      <c r="D6" s="636"/>
      <c r="E6" s="637"/>
      <c r="F6" s="636"/>
      <c r="G6" s="637"/>
      <c r="H6" s="636"/>
      <c r="I6" s="637"/>
      <c r="J6" s="636"/>
      <c r="K6" s="638"/>
      <c r="L6" s="639"/>
      <c r="M6" s="639"/>
    </row>
    <row r="7" spans="1:19" x14ac:dyDescent="0.2">
      <c r="A7" s="640" t="s">
        <v>641</v>
      </c>
      <c r="B7" s="636">
        <v>1.4</v>
      </c>
      <c r="C7" s="637">
        <v>1.4</v>
      </c>
      <c r="D7" s="636">
        <v>1.2</v>
      </c>
      <c r="E7" s="637">
        <f t="shared" ref="E7:H7" si="0">E8+E9</f>
        <v>1.28443</v>
      </c>
      <c r="F7" s="636">
        <f t="shared" si="0"/>
        <v>1.41953</v>
      </c>
      <c r="G7" s="637">
        <f t="shared" si="0"/>
        <v>1.3844399999999999</v>
      </c>
      <c r="H7" s="636">
        <f t="shared" si="0"/>
        <v>1.4265699999999999</v>
      </c>
      <c r="I7" s="637">
        <f>I8+I9</f>
        <v>1.4642900000000001</v>
      </c>
      <c r="J7" s="636">
        <f t="shared" ref="J7" si="1">J8+J9</f>
        <v>1.4524999999999999</v>
      </c>
      <c r="K7" s="638">
        <f>K8+K9</f>
        <v>1.4493800000000001</v>
      </c>
      <c r="L7" s="638">
        <f>L8+L9</f>
        <v>1.4619900000000001</v>
      </c>
      <c r="M7" s="638">
        <f>M8+M9</f>
        <v>1.4647299999999999</v>
      </c>
      <c r="P7" s="641"/>
    </row>
    <row r="8" spans="1:19" x14ac:dyDescent="0.2">
      <c r="A8" s="642" t="s">
        <v>642</v>
      </c>
      <c r="B8" s="636">
        <v>1.1000000000000001</v>
      </c>
      <c r="C8" s="637">
        <v>1.1000000000000001</v>
      </c>
      <c r="D8" s="636">
        <v>0.9</v>
      </c>
      <c r="E8" s="637">
        <v>1.00088</v>
      </c>
      <c r="F8" s="636">
        <v>1.1107400000000001</v>
      </c>
      <c r="G8" s="637">
        <v>1.0860099999999999</v>
      </c>
      <c r="H8" s="636">
        <v>1.1035699999999999</v>
      </c>
      <c r="I8" s="637">
        <v>1.1310800000000001</v>
      </c>
      <c r="J8" s="636">
        <v>1.1276299999999999</v>
      </c>
      <c r="K8" s="638">
        <v>1.1223700000000001</v>
      </c>
      <c r="L8" s="638">
        <v>1.1254500000000001</v>
      </c>
      <c r="M8" s="638">
        <v>1.1275599999999999</v>
      </c>
    </row>
    <row r="9" spans="1:19" x14ac:dyDescent="0.2">
      <c r="A9" s="642" t="s">
        <v>643</v>
      </c>
      <c r="B9" s="636">
        <v>0.3</v>
      </c>
      <c r="C9" s="637">
        <v>0.3</v>
      </c>
      <c r="D9" s="636">
        <v>0.3</v>
      </c>
      <c r="E9" s="637">
        <v>0.28355000000000002</v>
      </c>
      <c r="F9" s="636">
        <v>0.30879000000000001</v>
      </c>
      <c r="G9" s="637">
        <v>0.29842999999999997</v>
      </c>
      <c r="H9" s="636">
        <v>0.32300000000000001</v>
      </c>
      <c r="I9" s="643">
        <v>0.33321000000000001</v>
      </c>
      <c r="J9" s="636">
        <v>0.32486999999999999</v>
      </c>
      <c r="K9" s="638">
        <v>0.32701000000000002</v>
      </c>
      <c r="L9" s="636">
        <v>0.33654000000000001</v>
      </c>
      <c r="M9" s="638">
        <v>0.33717000000000003</v>
      </c>
      <c r="P9" s="641"/>
      <c r="Q9" s="641"/>
      <c r="R9" s="641"/>
      <c r="S9" s="641"/>
    </row>
    <row r="10" spans="1:19" ht="17.25" x14ac:dyDescent="0.3">
      <c r="A10" s="640" t="s">
        <v>644</v>
      </c>
      <c r="B10" s="644">
        <v>333.9</v>
      </c>
      <c r="C10" s="645">
        <v>374.4</v>
      </c>
      <c r="D10" s="644">
        <v>384</v>
      </c>
      <c r="E10" s="645">
        <f t="shared" ref="E10:H10" si="2">E11+E12</f>
        <v>397.91552000000001</v>
      </c>
      <c r="F10" s="644">
        <f t="shared" si="2"/>
        <v>467.69126399999999</v>
      </c>
      <c r="G10" s="645">
        <f t="shared" si="2"/>
        <v>447.58230300000002</v>
      </c>
      <c r="H10" s="644">
        <f t="shared" si="2"/>
        <v>491.53861799999999</v>
      </c>
      <c r="I10" s="645">
        <f>I11+I12</f>
        <v>513.30547799999999</v>
      </c>
      <c r="J10" s="644">
        <f>J11+J12</f>
        <v>506.44960200000003</v>
      </c>
      <c r="K10" s="646">
        <f>K11+K12</f>
        <v>504.15336000000002</v>
      </c>
      <c r="L10" s="646">
        <f>L11+L12</f>
        <v>521.70695999999998</v>
      </c>
      <c r="M10" s="646">
        <f>M11+M12</f>
        <v>524.04444000000001</v>
      </c>
      <c r="O10" s="647"/>
      <c r="P10" s="647"/>
      <c r="Q10" s="641"/>
      <c r="S10" s="641"/>
    </row>
    <row r="11" spans="1:19" ht="17.25" x14ac:dyDescent="0.3">
      <c r="A11" s="642" t="s">
        <v>645</v>
      </c>
      <c r="B11" s="644">
        <v>272.89999999999998</v>
      </c>
      <c r="C11" s="645">
        <v>305.39999999999998</v>
      </c>
      <c r="D11" s="644">
        <v>317.89999999999998</v>
      </c>
      <c r="E11" s="645">
        <v>329.01195100000001</v>
      </c>
      <c r="F11" s="644">
        <v>391.53059999999999</v>
      </c>
      <c r="G11" s="645">
        <v>374.01594299999999</v>
      </c>
      <c r="H11" s="644">
        <v>413.63551799999999</v>
      </c>
      <c r="I11" s="645">
        <v>425.36962799999998</v>
      </c>
      <c r="J11" s="644">
        <v>419.196708</v>
      </c>
      <c r="K11" s="646">
        <v>411.09865200000002</v>
      </c>
      <c r="L11" s="613">
        <v>430.00200000000001</v>
      </c>
      <c r="M11" s="613">
        <v>431.52731999999997</v>
      </c>
      <c r="O11" s="647"/>
      <c r="Q11" s="648"/>
      <c r="S11" s="648"/>
    </row>
    <row r="12" spans="1:19" ht="17.25" x14ac:dyDescent="0.2">
      <c r="A12" s="642" t="s">
        <v>646</v>
      </c>
      <c r="B12" s="644">
        <v>60.9</v>
      </c>
      <c r="C12" s="645">
        <v>69.099999999999994</v>
      </c>
      <c r="D12" s="644">
        <v>66.099999999999994</v>
      </c>
      <c r="E12" s="645">
        <v>68.903569000000005</v>
      </c>
      <c r="F12" s="644">
        <v>76.160663999999997</v>
      </c>
      <c r="G12" s="645">
        <v>73.566360000000003</v>
      </c>
      <c r="H12" s="644">
        <v>77.903099999999995</v>
      </c>
      <c r="I12" s="645">
        <v>87.935850000000002</v>
      </c>
      <c r="J12" s="644">
        <v>87.252893999999998</v>
      </c>
      <c r="K12" s="646">
        <v>93.054708000000005</v>
      </c>
      <c r="L12" s="613">
        <v>91.70496</v>
      </c>
      <c r="M12" s="613">
        <v>92.517120000000006</v>
      </c>
      <c r="O12" s="649"/>
      <c r="P12" s="650"/>
    </row>
    <row r="13" spans="1:19" ht="17.25" x14ac:dyDescent="0.3">
      <c r="A13" s="640" t="s">
        <v>647</v>
      </c>
      <c r="B13" s="644">
        <v>1721</v>
      </c>
      <c r="C13" s="645">
        <v>1898.9</v>
      </c>
      <c r="D13" s="644">
        <v>2059.6999999999998</v>
      </c>
      <c r="E13" s="645">
        <v>2072.8702800000001</v>
      </c>
      <c r="F13" s="644">
        <v>1972.2117599999999</v>
      </c>
      <c r="G13" s="645">
        <v>2084.2107599999999</v>
      </c>
      <c r="H13" s="644">
        <v>1869.69444</v>
      </c>
      <c r="I13" s="645">
        <v>1953.71172</v>
      </c>
      <c r="J13" s="644">
        <v>1848.597804</v>
      </c>
      <c r="K13" s="646">
        <v>1603.9011599999999</v>
      </c>
      <c r="L13" s="613">
        <v>1692.6138000000001</v>
      </c>
      <c r="M13" s="613">
        <v>1753.7004360000001</v>
      </c>
      <c r="O13" s="651"/>
    </row>
    <row r="14" spans="1:19" x14ac:dyDescent="0.2">
      <c r="A14" s="640" t="s">
        <v>648</v>
      </c>
      <c r="B14" s="644">
        <v>150.30000000000001</v>
      </c>
      <c r="C14" s="645">
        <v>164.5</v>
      </c>
      <c r="D14" s="644">
        <v>182.7</v>
      </c>
      <c r="E14" s="645">
        <v>201</v>
      </c>
      <c r="F14" s="644">
        <v>214.2</v>
      </c>
      <c r="G14" s="645">
        <v>224</v>
      </c>
      <c r="H14" s="644">
        <v>216.2</v>
      </c>
      <c r="I14" s="645">
        <v>236.79</v>
      </c>
      <c r="J14" s="644">
        <v>228.13</v>
      </c>
      <c r="K14" s="646">
        <v>236.11</v>
      </c>
      <c r="L14" s="646">
        <v>258.54000000000002</v>
      </c>
      <c r="M14" s="646">
        <v>291.64999999999998</v>
      </c>
      <c r="O14" s="652"/>
    </row>
    <row r="15" spans="1:19" ht="17.25" x14ac:dyDescent="0.3">
      <c r="A15" s="640"/>
      <c r="B15" s="644"/>
      <c r="C15" s="645"/>
      <c r="D15" s="644"/>
      <c r="E15" s="645"/>
      <c r="F15" s="644"/>
      <c r="G15" s="645"/>
      <c r="H15" s="644"/>
      <c r="I15" s="645"/>
      <c r="J15" s="644"/>
      <c r="K15" s="646"/>
      <c r="L15" s="653"/>
      <c r="M15" s="653"/>
      <c r="O15" s="651"/>
      <c r="P15" s="651"/>
    </row>
    <row r="16" spans="1:19" x14ac:dyDescent="0.2">
      <c r="A16" s="635" t="s">
        <v>649</v>
      </c>
      <c r="B16" s="644"/>
      <c r="C16" s="645"/>
      <c r="D16" s="644"/>
      <c r="E16" s="645"/>
      <c r="F16" s="644"/>
      <c r="G16" s="645"/>
      <c r="H16" s="644"/>
      <c r="I16" s="645"/>
      <c r="J16" s="644"/>
      <c r="K16" s="646"/>
      <c r="L16" s="653"/>
      <c r="M16" s="653"/>
      <c r="O16" s="652"/>
    </row>
    <row r="17" spans="1:16" x14ac:dyDescent="0.2">
      <c r="A17" s="640" t="s">
        <v>650</v>
      </c>
      <c r="B17" s="644">
        <f>B18+B19</f>
        <v>459.3</v>
      </c>
      <c r="C17" s="645">
        <f t="shared" ref="C17:M17" si="3">C18+C19</f>
        <v>452.89</v>
      </c>
      <c r="D17" s="644">
        <f t="shared" si="3"/>
        <v>456.99</v>
      </c>
      <c r="E17" s="645">
        <f t="shared" si="3"/>
        <v>449.44000000000005</v>
      </c>
      <c r="F17" s="644">
        <f t="shared" si="3"/>
        <v>439.37</v>
      </c>
      <c r="G17" s="645">
        <f t="shared" si="3"/>
        <v>415.49</v>
      </c>
      <c r="H17" s="644">
        <f t="shared" si="3"/>
        <v>326.93</v>
      </c>
      <c r="I17" s="645">
        <f t="shared" si="3"/>
        <v>331.67499999999995</v>
      </c>
      <c r="J17" s="644">
        <f t="shared" si="3"/>
        <v>280.61</v>
      </c>
      <c r="K17" s="646">
        <f t="shared" si="3"/>
        <v>293.94499999999999</v>
      </c>
      <c r="L17" s="644">
        <f t="shared" si="3"/>
        <v>308.42999999999995</v>
      </c>
      <c r="M17" s="644">
        <f t="shared" si="3"/>
        <v>308.20499999999998</v>
      </c>
    </row>
    <row r="18" spans="1:16" ht="17.25" x14ac:dyDescent="0.3">
      <c r="A18" s="642" t="s">
        <v>651</v>
      </c>
      <c r="B18" s="644">
        <v>278.85000000000002</v>
      </c>
      <c r="C18" s="645">
        <v>269.02</v>
      </c>
      <c r="D18" s="644">
        <v>274.16000000000003</v>
      </c>
      <c r="E18" s="645">
        <v>259.72000000000003</v>
      </c>
      <c r="F18" s="644">
        <v>249.02</v>
      </c>
      <c r="G18" s="645">
        <v>242.58</v>
      </c>
      <c r="H18" s="644">
        <v>182.56</v>
      </c>
      <c r="I18" s="645">
        <v>178.26</v>
      </c>
      <c r="J18" s="644">
        <v>149.44</v>
      </c>
      <c r="K18" s="646">
        <v>164.995</v>
      </c>
      <c r="L18" s="646">
        <v>165.04</v>
      </c>
      <c r="M18" s="646">
        <v>166.19</v>
      </c>
      <c r="O18" s="651"/>
      <c r="P18" s="651"/>
    </row>
    <row r="19" spans="1:16" x14ac:dyDescent="0.2">
      <c r="A19" s="642" t="s">
        <v>652</v>
      </c>
      <c r="B19" s="644">
        <v>180.45</v>
      </c>
      <c r="C19" s="645">
        <v>183.87</v>
      </c>
      <c r="D19" s="644">
        <v>182.83</v>
      </c>
      <c r="E19" s="645">
        <v>189.72</v>
      </c>
      <c r="F19" s="644">
        <v>190.35</v>
      </c>
      <c r="G19" s="645">
        <v>172.91</v>
      </c>
      <c r="H19" s="644">
        <v>144.37</v>
      </c>
      <c r="I19" s="654">
        <v>153.41499999999999</v>
      </c>
      <c r="J19" s="644">
        <v>131.16999999999999</v>
      </c>
      <c r="K19" s="646">
        <v>128.94999999999999</v>
      </c>
      <c r="L19" s="646">
        <v>143.38999999999999</v>
      </c>
      <c r="M19" s="646">
        <v>142.01499999999999</v>
      </c>
      <c r="O19" s="652"/>
    </row>
    <row r="20" spans="1:16" ht="17.25" x14ac:dyDescent="0.3">
      <c r="A20" s="640" t="s">
        <v>653</v>
      </c>
      <c r="B20" s="644">
        <f>B21+B22+B23</f>
        <v>75.75</v>
      </c>
      <c r="C20" s="645">
        <f t="shared" ref="C20:M20" si="4">C21+C22+C23</f>
        <v>67.3</v>
      </c>
      <c r="D20" s="644">
        <f t="shared" si="4"/>
        <v>73.929999999999993</v>
      </c>
      <c r="E20" s="645">
        <f t="shared" si="4"/>
        <v>81.86999999999999</v>
      </c>
      <c r="F20" s="644">
        <f t="shared" si="4"/>
        <v>87.69</v>
      </c>
      <c r="G20" s="645">
        <f t="shared" si="4"/>
        <v>90.34</v>
      </c>
      <c r="H20" s="644">
        <f t="shared" si="4"/>
        <v>101.81</v>
      </c>
      <c r="I20" s="645">
        <f t="shared" si="4"/>
        <v>104.235</v>
      </c>
      <c r="J20" s="644">
        <f t="shared" si="4"/>
        <v>116.61999999999999</v>
      </c>
      <c r="K20" s="646">
        <f t="shared" si="4"/>
        <v>113.125</v>
      </c>
      <c r="L20" s="644">
        <f t="shared" si="4"/>
        <v>102.32999999999998</v>
      </c>
      <c r="M20" s="644">
        <f t="shared" si="4"/>
        <v>55.984999999999999</v>
      </c>
      <c r="O20" s="651"/>
    </row>
    <row r="21" spans="1:16" ht="17.25" x14ac:dyDescent="0.3">
      <c r="A21" s="642" t="s">
        <v>654</v>
      </c>
      <c r="B21" s="644">
        <v>68.819999999999993</v>
      </c>
      <c r="C21" s="645">
        <v>57.06</v>
      </c>
      <c r="D21" s="644">
        <v>58.41</v>
      </c>
      <c r="E21" s="645">
        <v>68.5</v>
      </c>
      <c r="F21" s="644">
        <v>71.02</v>
      </c>
      <c r="G21" s="645">
        <v>73.23</v>
      </c>
      <c r="H21" s="644">
        <v>84.31</v>
      </c>
      <c r="I21" s="645">
        <v>80.72</v>
      </c>
      <c r="J21" s="644">
        <v>94.86</v>
      </c>
      <c r="K21" s="646">
        <v>93.44</v>
      </c>
      <c r="L21" s="646">
        <v>87.21</v>
      </c>
      <c r="M21" s="646">
        <v>42.68</v>
      </c>
      <c r="O21" s="651"/>
      <c r="P21" s="651"/>
    </row>
    <row r="22" spans="1:16" x14ac:dyDescent="0.2">
      <c r="A22" s="642" t="s">
        <v>655</v>
      </c>
      <c r="B22" s="644">
        <v>1.78</v>
      </c>
      <c r="C22" s="645">
        <v>3.15</v>
      </c>
      <c r="D22" s="644">
        <v>9.49</v>
      </c>
      <c r="E22" s="645">
        <v>8.74</v>
      </c>
      <c r="F22" s="644">
        <v>8.49</v>
      </c>
      <c r="G22" s="645">
        <v>10.71</v>
      </c>
      <c r="H22" s="644">
        <v>10.14</v>
      </c>
      <c r="I22" s="645">
        <v>9.1050000000000004</v>
      </c>
      <c r="J22" s="644">
        <v>7.68</v>
      </c>
      <c r="K22" s="646">
        <v>8.0850000000000009</v>
      </c>
      <c r="L22" s="646">
        <v>7.8</v>
      </c>
      <c r="M22" s="646">
        <v>6.16</v>
      </c>
      <c r="O22" s="652"/>
    </row>
    <row r="23" spans="1:16" x14ac:dyDescent="0.2">
      <c r="A23" s="642" t="s">
        <v>656</v>
      </c>
      <c r="B23" s="644">
        <v>5.15</v>
      </c>
      <c r="C23" s="645">
        <v>7.09</v>
      </c>
      <c r="D23" s="644">
        <v>6.03</v>
      </c>
      <c r="E23" s="645">
        <v>4.63</v>
      </c>
      <c r="F23" s="644">
        <v>8.18</v>
      </c>
      <c r="G23" s="645">
        <v>6.4</v>
      </c>
      <c r="H23" s="644">
        <v>7.36</v>
      </c>
      <c r="I23" s="645">
        <v>14.41</v>
      </c>
      <c r="J23" s="644">
        <v>14.08</v>
      </c>
      <c r="K23" s="646">
        <v>11.6</v>
      </c>
      <c r="L23" s="646">
        <v>7.32</v>
      </c>
      <c r="M23" s="646">
        <v>7.1449999999999996</v>
      </c>
    </row>
    <row r="24" spans="1:16" x14ac:dyDescent="0.2">
      <c r="A24" s="655" t="s">
        <v>432</v>
      </c>
      <c r="B24" s="656">
        <f>B17+B20</f>
        <v>535.04999999999995</v>
      </c>
      <c r="C24" s="657">
        <f t="shared" ref="C24:M24" si="5">C17+C20</f>
        <v>520.18999999999994</v>
      </c>
      <c r="D24" s="656">
        <f t="shared" si="5"/>
        <v>530.91999999999996</v>
      </c>
      <c r="E24" s="657">
        <f t="shared" si="5"/>
        <v>531.31000000000006</v>
      </c>
      <c r="F24" s="656">
        <f t="shared" si="5"/>
        <v>527.05999999999995</v>
      </c>
      <c r="G24" s="657">
        <f t="shared" si="5"/>
        <v>505.83000000000004</v>
      </c>
      <c r="H24" s="656">
        <f t="shared" si="5"/>
        <v>428.74</v>
      </c>
      <c r="I24" s="657">
        <f t="shared" si="5"/>
        <v>435.90999999999997</v>
      </c>
      <c r="J24" s="656">
        <f t="shared" si="5"/>
        <v>397.23</v>
      </c>
      <c r="K24" s="658">
        <f t="shared" si="5"/>
        <v>407.07</v>
      </c>
      <c r="L24" s="656">
        <f t="shared" si="5"/>
        <v>410.75999999999993</v>
      </c>
      <c r="M24" s="656">
        <f t="shared" si="5"/>
        <v>364.19</v>
      </c>
    </row>
    <row r="25" spans="1:16" x14ac:dyDescent="0.2">
      <c r="A25" s="659" t="s">
        <v>657</v>
      </c>
      <c r="B25" s="659"/>
      <c r="C25" s="659"/>
      <c r="D25" s="659"/>
      <c r="E25" s="659"/>
      <c r="F25" s="659"/>
      <c r="G25" s="659"/>
      <c r="H25" s="659"/>
      <c r="I25" s="660" t="s">
        <v>658</v>
      </c>
      <c r="J25" s="659" t="s">
        <v>406</v>
      </c>
      <c r="K25" s="446"/>
      <c r="L25" s="446"/>
      <c r="M25" s="446"/>
    </row>
    <row r="26" spans="1:16" x14ac:dyDescent="0.2">
      <c r="A26" s="659" t="s">
        <v>659</v>
      </c>
      <c r="B26" s="659"/>
      <c r="C26" s="659"/>
      <c r="D26" s="659"/>
      <c r="E26" s="659"/>
      <c r="F26" s="659"/>
      <c r="G26" s="659"/>
      <c r="H26" s="659"/>
      <c r="I26" s="446"/>
      <c r="J26" s="661" t="s">
        <v>660</v>
      </c>
      <c r="K26" s="446"/>
      <c r="L26" s="446"/>
      <c r="M26" s="446"/>
    </row>
    <row r="27" spans="1:16" x14ac:dyDescent="0.2">
      <c r="A27" s="446"/>
      <c r="B27" s="446"/>
      <c r="C27" s="446"/>
      <c r="D27" s="446"/>
      <c r="E27" s="446"/>
      <c r="F27" s="446"/>
      <c r="G27" s="446"/>
      <c r="H27" s="446"/>
      <c r="I27" s="446"/>
      <c r="J27" s="446" t="s">
        <v>661</v>
      </c>
      <c r="K27" s="446"/>
      <c r="L27" s="446"/>
      <c r="M27" s="446"/>
    </row>
    <row r="28" spans="1:16" ht="17.25" x14ac:dyDescent="0.3">
      <c r="G28" s="647"/>
    </row>
    <row r="29" spans="1:16" ht="17.25" x14ac:dyDescent="0.3">
      <c r="G29" s="651"/>
    </row>
    <row r="30" spans="1:16" ht="17.25" x14ac:dyDescent="0.3">
      <c r="G30" s="647"/>
    </row>
    <row r="31" spans="1:16" ht="17.25" x14ac:dyDescent="0.3">
      <c r="G31" s="647"/>
    </row>
    <row r="32" spans="1:16" ht="17.25" x14ac:dyDescent="0.3">
      <c r="G32" s="647"/>
    </row>
    <row r="33" spans="7:7" ht="17.25" x14ac:dyDescent="0.3">
      <c r="G33" s="647"/>
    </row>
    <row r="34" spans="7:7" x14ac:dyDescent="0.2">
      <c r="G34" s="641"/>
    </row>
  </sheetData>
  <mergeCells count="1">
    <mergeCell ref="A3:M3"/>
  </mergeCells>
  <hyperlinks>
    <hyperlink ref="M2" location="Contents!A1" display="Back to Contents ç" xr:uid="{B1BD773D-5E8F-4CE4-9FF7-7C407BD86FBE}"/>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01445-E28E-4480-945E-D14C57A6531A}">
  <sheetPr codeName="Sheet18">
    <pageSetUpPr fitToPage="1"/>
  </sheetPr>
  <dimension ref="A1:Y45"/>
  <sheetViews>
    <sheetView zoomScaleNormal="100" workbookViewId="0">
      <selection activeCell="Q1" sqref="Q1"/>
    </sheetView>
  </sheetViews>
  <sheetFormatPr defaultColWidth="9.140625" defaultRowHeight="15.75" x14ac:dyDescent="0.25"/>
  <cols>
    <col min="1" max="1" width="44.85546875" style="199" customWidth="1"/>
    <col min="2" max="17" width="7.7109375" style="199" customWidth="1"/>
    <col min="18" max="16384" width="9.140625" style="199"/>
  </cols>
  <sheetData>
    <row r="1" spans="1:18" x14ac:dyDescent="0.25">
      <c r="A1" s="662" t="s">
        <v>60</v>
      </c>
      <c r="B1" s="663"/>
      <c r="C1" s="663"/>
      <c r="D1" s="663"/>
      <c r="E1" s="663"/>
      <c r="F1" s="663"/>
      <c r="G1" s="663"/>
      <c r="H1" s="663"/>
      <c r="I1" s="663"/>
      <c r="J1" s="663"/>
      <c r="K1" s="663"/>
      <c r="L1" s="663"/>
      <c r="M1" s="663"/>
      <c r="N1" s="663"/>
      <c r="O1" s="663"/>
      <c r="P1" s="664"/>
      <c r="Q1" s="665" t="s">
        <v>662</v>
      </c>
    </row>
    <row r="2" spans="1:18" x14ac:dyDescent="0.25">
      <c r="A2" s="662"/>
      <c r="B2" s="663"/>
      <c r="C2" s="663"/>
      <c r="D2" s="663"/>
      <c r="E2" s="663"/>
      <c r="F2" s="663"/>
      <c r="G2" s="663"/>
      <c r="H2" s="663"/>
      <c r="I2" s="663"/>
      <c r="J2" s="663"/>
      <c r="K2" s="663"/>
      <c r="L2" s="663"/>
      <c r="M2" s="663"/>
      <c r="N2" s="663"/>
      <c r="O2" s="663"/>
      <c r="P2" s="664"/>
      <c r="Q2" s="405" t="s">
        <v>62</v>
      </c>
    </row>
    <row r="3" spans="1:18" x14ac:dyDescent="0.25">
      <c r="A3" s="1658" t="s">
        <v>663</v>
      </c>
      <c r="B3" s="1658"/>
      <c r="C3" s="1658"/>
      <c r="D3" s="1658"/>
      <c r="E3" s="1658"/>
      <c r="F3" s="1658"/>
      <c r="G3" s="1658"/>
      <c r="H3" s="1658"/>
      <c r="I3" s="1658"/>
      <c r="J3" s="1658"/>
      <c r="K3" s="1658"/>
      <c r="L3" s="1658"/>
      <c r="M3" s="1658"/>
      <c r="N3" s="1658"/>
      <c r="O3" s="1658"/>
      <c r="P3" s="1658"/>
      <c r="Q3" s="1658"/>
    </row>
    <row r="4" spans="1:18" x14ac:dyDescent="0.25">
      <c r="A4" s="666"/>
      <c r="B4" s="667"/>
      <c r="C4" s="668"/>
      <c r="D4" s="668"/>
      <c r="E4" s="668"/>
      <c r="F4" s="668"/>
      <c r="G4" s="668"/>
      <c r="H4" s="668"/>
      <c r="I4" s="668"/>
      <c r="J4" s="668"/>
      <c r="K4" s="668"/>
      <c r="L4" s="668"/>
      <c r="M4" s="668"/>
      <c r="N4" s="668"/>
      <c r="O4" s="668"/>
      <c r="P4" s="668"/>
      <c r="Q4" s="668"/>
    </row>
    <row r="5" spans="1:18" ht="27.75" customHeight="1" x14ac:dyDescent="0.25">
      <c r="A5" s="1659" t="s">
        <v>348</v>
      </c>
      <c r="B5" s="1662" t="s">
        <v>664</v>
      </c>
      <c r="C5" s="1663"/>
      <c r="D5" s="1663"/>
      <c r="E5" s="1664"/>
      <c r="F5" s="1662" t="s">
        <v>665</v>
      </c>
      <c r="G5" s="1663"/>
      <c r="H5" s="1663"/>
      <c r="I5" s="1664"/>
      <c r="J5" s="1662" t="s">
        <v>666</v>
      </c>
      <c r="K5" s="1663"/>
      <c r="L5" s="1663"/>
      <c r="M5" s="1664"/>
      <c r="N5" s="1662" t="s">
        <v>667</v>
      </c>
      <c r="O5" s="1663"/>
      <c r="P5" s="1663"/>
      <c r="Q5" s="1664"/>
    </row>
    <row r="6" spans="1:18" s="669" customFormat="1" x14ac:dyDescent="0.25">
      <c r="A6" s="1660"/>
      <c r="B6" s="1652" t="s">
        <v>668</v>
      </c>
      <c r="C6" s="1653"/>
      <c r="D6" s="1654" t="s">
        <v>669</v>
      </c>
      <c r="E6" s="1655"/>
      <c r="F6" s="1652" t="s">
        <v>668</v>
      </c>
      <c r="G6" s="1653"/>
      <c r="H6" s="1654" t="s">
        <v>669</v>
      </c>
      <c r="I6" s="1655"/>
      <c r="J6" s="1652" t="s">
        <v>668</v>
      </c>
      <c r="K6" s="1653"/>
      <c r="L6" s="1654" t="s">
        <v>669</v>
      </c>
      <c r="M6" s="1655"/>
      <c r="N6" s="1652" t="s">
        <v>670</v>
      </c>
      <c r="O6" s="1653"/>
      <c r="P6" s="1656" t="s">
        <v>669</v>
      </c>
      <c r="Q6" s="1657"/>
    </row>
    <row r="7" spans="1:18" x14ac:dyDescent="0.25">
      <c r="A7" s="1661"/>
      <c r="B7" s="670" t="s">
        <v>671</v>
      </c>
      <c r="C7" s="670" t="s">
        <v>312</v>
      </c>
      <c r="D7" s="670" t="s">
        <v>671</v>
      </c>
      <c r="E7" s="670" t="s">
        <v>312</v>
      </c>
      <c r="F7" s="670" t="s">
        <v>671</v>
      </c>
      <c r="G7" s="670" t="s">
        <v>312</v>
      </c>
      <c r="H7" s="670" t="s">
        <v>671</v>
      </c>
      <c r="I7" s="670" t="s">
        <v>312</v>
      </c>
      <c r="J7" s="670" t="s">
        <v>671</v>
      </c>
      <c r="K7" s="670" t="s">
        <v>312</v>
      </c>
      <c r="L7" s="670" t="s">
        <v>671</v>
      </c>
      <c r="M7" s="670" t="s">
        <v>312</v>
      </c>
      <c r="N7" s="670" t="s">
        <v>671</v>
      </c>
      <c r="O7" s="670" t="s">
        <v>312</v>
      </c>
      <c r="P7" s="670" t="s">
        <v>671</v>
      </c>
      <c r="Q7" s="670" t="s">
        <v>312</v>
      </c>
    </row>
    <row r="8" spans="1:18" x14ac:dyDescent="0.25">
      <c r="A8" s="671" t="s">
        <v>672</v>
      </c>
      <c r="B8" s="672">
        <v>6</v>
      </c>
      <c r="C8" s="672">
        <v>9</v>
      </c>
      <c r="D8" s="672">
        <v>9</v>
      </c>
      <c r="E8" s="672">
        <v>4</v>
      </c>
      <c r="F8" s="672">
        <v>2473.1769999999997</v>
      </c>
      <c r="G8" s="672">
        <v>11746.581999999999</v>
      </c>
      <c r="H8" s="672">
        <v>841.65699999999993</v>
      </c>
      <c r="I8" s="672">
        <v>1347.9280000000001</v>
      </c>
      <c r="J8" s="672">
        <v>12333.598999999998</v>
      </c>
      <c r="K8" s="672">
        <v>17632.916000000001</v>
      </c>
      <c r="L8" s="672">
        <v>7884.1620000000003</v>
      </c>
      <c r="M8" s="672">
        <v>2239.0550000000003</v>
      </c>
      <c r="N8" s="672">
        <v>245</v>
      </c>
      <c r="O8" s="672">
        <v>856</v>
      </c>
      <c r="P8" s="672">
        <v>690</v>
      </c>
      <c r="Q8" s="672">
        <v>96</v>
      </c>
    </row>
    <row r="9" spans="1:18" s="675" customFormat="1" x14ac:dyDescent="0.2">
      <c r="A9" s="673" t="s">
        <v>673</v>
      </c>
      <c r="B9" s="674">
        <v>3</v>
      </c>
      <c r="C9" s="674">
        <v>11</v>
      </c>
      <c r="D9" s="674">
        <v>1</v>
      </c>
      <c r="E9" s="674">
        <v>5</v>
      </c>
      <c r="F9" s="674">
        <v>312.7</v>
      </c>
      <c r="G9" s="674">
        <v>5641.701</v>
      </c>
      <c r="H9" s="674">
        <v>0</v>
      </c>
      <c r="I9" s="674">
        <v>3341.62</v>
      </c>
      <c r="J9" s="674">
        <v>602.09500000000003</v>
      </c>
      <c r="K9" s="674">
        <v>10504.082</v>
      </c>
      <c r="L9" s="674">
        <v>289.39499999999998</v>
      </c>
      <c r="M9" s="674">
        <v>6449.62</v>
      </c>
      <c r="N9" s="674">
        <v>1563</v>
      </c>
      <c r="O9" s="674">
        <v>7355</v>
      </c>
      <c r="P9" s="674">
        <v>155</v>
      </c>
      <c r="Q9" s="674">
        <v>2936</v>
      </c>
    </row>
    <row r="10" spans="1:18" s="675" customFormat="1" x14ac:dyDescent="0.2">
      <c r="A10" s="673" t="s">
        <v>674</v>
      </c>
      <c r="B10" s="674">
        <v>0</v>
      </c>
      <c r="C10" s="674">
        <v>0</v>
      </c>
      <c r="D10" s="674">
        <v>0</v>
      </c>
      <c r="E10" s="674">
        <v>0</v>
      </c>
      <c r="F10" s="674">
        <v>0</v>
      </c>
      <c r="G10" s="674">
        <v>0</v>
      </c>
      <c r="H10" s="674">
        <v>0</v>
      </c>
      <c r="I10" s="674">
        <v>0</v>
      </c>
      <c r="J10" s="674">
        <v>0</v>
      </c>
      <c r="K10" s="674">
        <v>0</v>
      </c>
      <c r="L10" s="674">
        <v>0</v>
      </c>
      <c r="M10" s="674">
        <v>0</v>
      </c>
      <c r="N10" s="674">
        <v>0</v>
      </c>
      <c r="O10" s="675">
        <v>0</v>
      </c>
      <c r="P10" s="674">
        <v>0</v>
      </c>
      <c r="Q10" s="674">
        <v>0</v>
      </c>
      <c r="R10" s="676"/>
    </row>
    <row r="11" spans="1:18" s="675" customFormat="1" x14ac:dyDescent="0.2">
      <c r="A11" s="673" t="s">
        <v>675</v>
      </c>
      <c r="B11" s="674">
        <v>0</v>
      </c>
      <c r="C11" s="674">
        <v>1</v>
      </c>
      <c r="D11" s="674">
        <v>0</v>
      </c>
      <c r="E11" s="674">
        <v>1</v>
      </c>
      <c r="F11" s="674">
        <v>0</v>
      </c>
      <c r="G11" s="674">
        <v>0</v>
      </c>
      <c r="H11" s="674">
        <v>0</v>
      </c>
      <c r="I11" s="674">
        <v>0</v>
      </c>
      <c r="J11" s="674">
        <v>0</v>
      </c>
      <c r="K11" s="674">
        <v>253.72200000000001</v>
      </c>
      <c r="L11" s="674">
        <v>0</v>
      </c>
      <c r="M11" s="674">
        <v>253.72200000000001</v>
      </c>
      <c r="N11" s="674">
        <v>0</v>
      </c>
      <c r="O11" s="674">
        <v>40</v>
      </c>
      <c r="P11" s="674">
        <v>0</v>
      </c>
      <c r="Q11" s="674">
        <v>40</v>
      </c>
    </row>
    <row r="12" spans="1:18" s="675" customFormat="1" x14ac:dyDescent="0.2">
      <c r="A12" s="677" t="s">
        <v>676</v>
      </c>
      <c r="B12" s="674">
        <v>7</v>
      </c>
      <c r="C12" s="674">
        <v>5</v>
      </c>
      <c r="D12" s="674">
        <v>6</v>
      </c>
      <c r="E12" s="674">
        <v>5</v>
      </c>
      <c r="F12" s="674">
        <v>6224.4589999999998</v>
      </c>
      <c r="G12" s="674">
        <v>60515.635000000002</v>
      </c>
      <c r="H12" s="674">
        <v>6924.1539999999995</v>
      </c>
      <c r="I12" s="674">
        <v>54723.64</v>
      </c>
      <c r="J12" s="674">
        <v>12325.315000000001</v>
      </c>
      <c r="K12" s="674">
        <v>61212.713000000003</v>
      </c>
      <c r="L12" s="674">
        <v>16289.210000000001</v>
      </c>
      <c r="M12" s="674">
        <v>55278.418000000005</v>
      </c>
      <c r="N12" s="674">
        <v>1395</v>
      </c>
      <c r="O12" s="674">
        <v>3153</v>
      </c>
      <c r="P12" s="674">
        <v>1329</v>
      </c>
      <c r="Q12" s="674">
        <v>3043</v>
      </c>
    </row>
    <row r="13" spans="1:18" s="675" customFormat="1" x14ac:dyDescent="0.2">
      <c r="A13" s="673" t="s">
        <v>677</v>
      </c>
      <c r="B13" s="674">
        <v>7</v>
      </c>
      <c r="C13" s="674">
        <v>6</v>
      </c>
      <c r="D13" s="674">
        <v>1</v>
      </c>
      <c r="E13" s="674">
        <v>4</v>
      </c>
      <c r="F13" s="674">
        <v>167092.5</v>
      </c>
      <c r="G13" s="674">
        <v>35645.1</v>
      </c>
      <c r="H13" s="674">
        <v>0</v>
      </c>
      <c r="I13" s="674">
        <v>11866.2</v>
      </c>
      <c r="J13" s="674">
        <v>179940.6</v>
      </c>
      <c r="K13" s="674">
        <v>46283.387999999999</v>
      </c>
      <c r="L13" s="674">
        <v>89.1</v>
      </c>
      <c r="M13" s="674">
        <v>20977.487999999998</v>
      </c>
      <c r="N13" s="674">
        <v>2113</v>
      </c>
      <c r="O13" s="674">
        <v>1141</v>
      </c>
      <c r="P13" s="674">
        <v>108</v>
      </c>
      <c r="Q13" s="674">
        <v>1211</v>
      </c>
    </row>
    <row r="14" spans="1:18" s="675" customFormat="1" ht="25.5" x14ac:dyDescent="0.2">
      <c r="A14" s="677" t="s">
        <v>678</v>
      </c>
      <c r="B14" s="674">
        <v>2</v>
      </c>
      <c r="C14" s="674">
        <v>1</v>
      </c>
      <c r="D14" s="674">
        <v>1</v>
      </c>
      <c r="E14" s="674">
        <v>1</v>
      </c>
      <c r="F14" s="674">
        <v>0</v>
      </c>
      <c r="G14" s="674">
        <v>909</v>
      </c>
      <c r="H14" s="674">
        <v>0</v>
      </c>
      <c r="I14" s="674">
        <v>909</v>
      </c>
      <c r="J14" s="674">
        <v>591.04</v>
      </c>
      <c r="K14" s="674">
        <v>909</v>
      </c>
      <c r="L14" s="674">
        <v>191.22399999999999</v>
      </c>
      <c r="M14" s="674">
        <v>909</v>
      </c>
      <c r="N14" s="674">
        <v>149</v>
      </c>
      <c r="O14" s="674">
        <v>55</v>
      </c>
      <c r="P14" s="674">
        <v>61</v>
      </c>
      <c r="Q14" s="674">
        <v>55</v>
      </c>
    </row>
    <row r="15" spans="1:18" s="675" customFormat="1" x14ac:dyDescent="0.2">
      <c r="A15" s="678" t="s">
        <v>679</v>
      </c>
      <c r="B15" s="674">
        <v>7</v>
      </c>
      <c r="C15" s="674">
        <v>18</v>
      </c>
      <c r="D15" s="674">
        <v>8</v>
      </c>
      <c r="E15" s="674">
        <v>5</v>
      </c>
      <c r="F15" s="674">
        <v>4647.04</v>
      </c>
      <c r="G15" s="674">
        <v>59161.434999999998</v>
      </c>
      <c r="H15" s="674">
        <v>5223.04</v>
      </c>
      <c r="I15" s="674">
        <v>1214.664</v>
      </c>
      <c r="J15" s="674">
        <v>15541.678</v>
      </c>
      <c r="K15" s="674">
        <v>72251.164999999994</v>
      </c>
      <c r="L15" s="674">
        <v>15583.177</v>
      </c>
      <c r="M15" s="674">
        <v>3230.9090000000001</v>
      </c>
      <c r="N15" s="674">
        <v>754</v>
      </c>
      <c r="O15" s="674">
        <v>2106</v>
      </c>
      <c r="P15" s="674">
        <v>1084</v>
      </c>
      <c r="Q15" s="674">
        <v>124</v>
      </c>
    </row>
    <row r="16" spans="1:18" s="675" customFormat="1" x14ac:dyDescent="0.2">
      <c r="A16" s="678" t="s">
        <v>680</v>
      </c>
      <c r="B16" s="674">
        <v>39</v>
      </c>
      <c r="C16" s="674">
        <v>30</v>
      </c>
      <c r="D16" s="674">
        <v>19</v>
      </c>
      <c r="E16" s="674">
        <v>19</v>
      </c>
      <c r="F16" s="674">
        <v>147387.44200000001</v>
      </c>
      <c r="G16" s="674">
        <v>24034.104000000003</v>
      </c>
      <c r="H16" s="674">
        <v>46508.88</v>
      </c>
      <c r="I16" s="674">
        <v>4122.9139999999998</v>
      </c>
      <c r="J16" s="674">
        <v>209101.30499999999</v>
      </c>
      <c r="K16" s="674">
        <v>170305.73099999997</v>
      </c>
      <c r="L16" s="674">
        <v>81786.682000000001</v>
      </c>
      <c r="M16" s="674">
        <v>46855.483999999997</v>
      </c>
      <c r="N16" s="674">
        <v>6663</v>
      </c>
      <c r="O16" s="674">
        <v>2245</v>
      </c>
      <c r="P16" s="674">
        <v>4033</v>
      </c>
      <c r="Q16" s="674">
        <v>1390</v>
      </c>
      <c r="R16" s="679"/>
    </row>
    <row r="17" spans="1:25" s="675" customFormat="1" x14ac:dyDescent="0.2">
      <c r="A17" s="680" t="s">
        <v>681</v>
      </c>
      <c r="B17" s="674">
        <v>55</v>
      </c>
      <c r="C17" s="674">
        <v>79</v>
      </c>
      <c r="D17" s="674">
        <v>45</v>
      </c>
      <c r="E17" s="674">
        <v>60</v>
      </c>
      <c r="F17" s="674">
        <v>41523.952999999994</v>
      </c>
      <c r="G17" s="674">
        <v>112891.23300000001</v>
      </c>
      <c r="H17" s="674">
        <v>45299.987999999998</v>
      </c>
      <c r="I17" s="674">
        <v>109068.11</v>
      </c>
      <c r="J17" s="674">
        <v>118844.55599999998</v>
      </c>
      <c r="K17" s="674">
        <v>238262.08199999997</v>
      </c>
      <c r="L17" s="674">
        <v>96732.564999999988</v>
      </c>
      <c r="M17" s="674">
        <v>247369.82900000003</v>
      </c>
      <c r="N17" s="674">
        <v>8051</v>
      </c>
      <c r="O17" s="674">
        <v>13214</v>
      </c>
      <c r="P17" s="674">
        <v>7842</v>
      </c>
      <c r="Q17" s="681">
        <v>11915</v>
      </c>
      <c r="R17" s="679"/>
    </row>
    <row r="18" spans="1:25" s="684" customFormat="1" x14ac:dyDescent="0.2">
      <c r="A18" s="682" t="s">
        <v>432</v>
      </c>
      <c r="B18" s="683">
        <f t="shared" ref="B18:Q18" si="0">SUM(B8:B17)</f>
        <v>126</v>
      </c>
      <c r="C18" s="683">
        <f t="shared" si="0"/>
        <v>160</v>
      </c>
      <c r="D18" s="683">
        <f t="shared" si="0"/>
        <v>90</v>
      </c>
      <c r="E18" s="683">
        <f t="shared" si="0"/>
        <v>104</v>
      </c>
      <c r="F18" s="683">
        <f t="shared" si="0"/>
        <v>369661.27100000001</v>
      </c>
      <c r="G18" s="683">
        <f t="shared" si="0"/>
        <v>310544.79000000004</v>
      </c>
      <c r="H18" s="683">
        <f t="shared" si="0"/>
        <v>104797.719</v>
      </c>
      <c r="I18" s="683">
        <f t="shared" si="0"/>
        <v>186594.076</v>
      </c>
      <c r="J18" s="683">
        <f t="shared" si="0"/>
        <v>549280.18799999997</v>
      </c>
      <c r="K18" s="683">
        <f t="shared" si="0"/>
        <v>617614.79899999988</v>
      </c>
      <c r="L18" s="683">
        <f t="shared" si="0"/>
        <v>218845.51499999998</v>
      </c>
      <c r="M18" s="683">
        <f t="shared" si="0"/>
        <v>383563.52500000002</v>
      </c>
      <c r="N18" s="683">
        <f t="shared" si="0"/>
        <v>20933</v>
      </c>
      <c r="O18" s="683">
        <f t="shared" si="0"/>
        <v>30165</v>
      </c>
      <c r="P18" s="683">
        <f t="shared" si="0"/>
        <v>15302</v>
      </c>
      <c r="Q18" s="683">
        <f t="shared" si="0"/>
        <v>20810</v>
      </c>
    </row>
    <row r="19" spans="1:25" x14ac:dyDescent="0.25">
      <c r="A19" s="685" t="s">
        <v>682</v>
      </c>
      <c r="B19" s="94"/>
      <c r="C19" s="94"/>
      <c r="D19" s="94"/>
      <c r="E19" s="94"/>
      <c r="F19" s="94"/>
      <c r="G19" s="94"/>
      <c r="H19" s="94"/>
      <c r="I19" s="94"/>
      <c r="J19" s="94"/>
      <c r="K19" s="94"/>
      <c r="L19" s="94"/>
      <c r="M19" s="94"/>
      <c r="N19" s="94"/>
      <c r="O19" s="94"/>
      <c r="P19" s="94"/>
      <c r="Q19" s="686"/>
    </row>
    <row r="20" spans="1:25" x14ac:dyDescent="0.25">
      <c r="A20" s="687" t="s">
        <v>399</v>
      </c>
      <c r="B20" s="688"/>
      <c r="C20" s="688"/>
      <c r="D20" s="688"/>
      <c r="E20" s="688"/>
      <c r="F20" s="688"/>
      <c r="G20" s="688"/>
      <c r="H20" s="688"/>
      <c r="I20" s="688"/>
      <c r="J20" s="688"/>
      <c r="K20" s="688"/>
      <c r="L20" s="688"/>
      <c r="M20" s="688"/>
      <c r="N20" s="688"/>
      <c r="O20" s="688"/>
      <c r="P20" s="688"/>
      <c r="Q20" s="688"/>
      <c r="S20" s="675"/>
    </row>
    <row r="21" spans="1:25" x14ac:dyDescent="0.25">
      <c r="A21" s="687" t="s">
        <v>335</v>
      </c>
      <c r="B21" s="688"/>
      <c r="C21" s="688"/>
      <c r="D21" s="688"/>
      <c r="E21" s="688"/>
      <c r="F21" s="688"/>
      <c r="G21" s="688"/>
      <c r="H21" s="688"/>
      <c r="I21" s="688"/>
      <c r="J21" s="688"/>
      <c r="K21" s="688"/>
      <c r="L21" s="688"/>
      <c r="M21" s="688"/>
      <c r="N21" s="688"/>
      <c r="O21" s="688"/>
      <c r="P21" s="688"/>
      <c r="Q21" s="688"/>
    </row>
    <row r="22" spans="1:25" x14ac:dyDescent="0.25">
      <c r="A22" s="687" t="s">
        <v>683</v>
      </c>
      <c r="B22" s="688"/>
      <c r="C22" s="688"/>
      <c r="D22" s="688"/>
      <c r="E22" s="688"/>
      <c r="F22" s="688"/>
      <c r="G22" s="688"/>
      <c r="H22" s="688"/>
      <c r="I22" s="688"/>
      <c r="J22" s="688"/>
      <c r="K22" s="688"/>
      <c r="L22" s="688"/>
      <c r="M22" s="688"/>
      <c r="N22" s="688"/>
      <c r="O22" s="688"/>
      <c r="P22" s="688"/>
      <c r="Q22" s="688"/>
      <c r="Y22" s="674"/>
    </row>
    <row r="23" spans="1:25" x14ac:dyDescent="0.25">
      <c r="B23" s="688"/>
      <c r="C23" s="688"/>
      <c r="D23" s="688"/>
      <c r="E23" s="688"/>
      <c r="F23" s="688"/>
      <c r="G23" s="688"/>
      <c r="H23" s="688"/>
      <c r="I23" s="688"/>
      <c r="J23" s="688"/>
      <c r="K23" s="688"/>
      <c r="L23" s="688"/>
      <c r="M23" s="688"/>
      <c r="N23" s="688"/>
      <c r="O23" s="688"/>
      <c r="P23" s="688"/>
      <c r="Q23" s="688"/>
    </row>
    <row r="24" spans="1:25" x14ac:dyDescent="0.25">
      <c r="B24" s="688"/>
      <c r="C24" s="688"/>
      <c r="D24" s="688"/>
      <c r="E24" s="688"/>
      <c r="F24" s="688"/>
      <c r="G24" s="688"/>
      <c r="H24" s="688"/>
      <c r="I24" s="688"/>
      <c r="J24" s="688"/>
      <c r="K24" s="688"/>
      <c r="L24" s="688"/>
      <c r="M24" s="688"/>
      <c r="N24" s="688"/>
      <c r="O24" s="688"/>
      <c r="P24" s="688"/>
      <c r="Q24" s="688"/>
    </row>
    <row r="25" spans="1:25" x14ac:dyDescent="0.25">
      <c r="B25" s="688"/>
      <c r="C25" s="688"/>
      <c r="D25" s="688"/>
      <c r="E25" s="688"/>
      <c r="F25" s="688"/>
      <c r="G25" s="688"/>
      <c r="H25" s="688"/>
      <c r="I25" s="688"/>
      <c r="J25" s="688"/>
      <c r="K25" s="688"/>
      <c r="L25" s="688"/>
      <c r="M25" s="688"/>
      <c r="N25" s="688"/>
      <c r="O25" s="688"/>
      <c r="P25" s="688"/>
      <c r="Q25" s="688"/>
      <c r="R25" s="675"/>
    </row>
    <row r="26" spans="1:25" x14ac:dyDescent="0.25">
      <c r="B26" s="688"/>
      <c r="C26" s="688"/>
      <c r="D26" s="688"/>
      <c r="E26" s="688"/>
      <c r="F26" s="688"/>
      <c r="G26" s="688"/>
      <c r="H26" s="688"/>
      <c r="I26" s="688"/>
      <c r="J26" s="688"/>
      <c r="K26" s="688"/>
      <c r="L26" s="688"/>
      <c r="M26" s="688"/>
      <c r="N26" s="688"/>
      <c r="O26" s="688"/>
      <c r="P26" s="688"/>
      <c r="Q26" s="688"/>
    </row>
    <row r="27" spans="1:25" x14ac:dyDescent="0.25">
      <c r="B27" s="688"/>
      <c r="C27" s="688"/>
      <c r="D27" s="688"/>
      <c r="E27" s="688"/>
      <c r="F27" s="688"/>
      <c r="G27" s="688"/>
      <c r="H27" s="688"/>
      <c r="I27" s="688"/>
      <c r="J27" s="688"/>
      <c r="K27" s="688"/>
      <c r="L27" s="688"/>
      <c r="M27" s="688"/>
      <c r="N27" s="688"/>
      <c r="O27" s="688"/>
      <c r="P27" s="688"/>
      <c r="Q27" s="688"/>
    </row>
    <row r="28" spans="1:25" x14ac:dyDescent="0.25">
      <c r="B28" s="688"/>
      <c r="C28" s="688"/>
      <c r="D28" s="688"/>
      <c r="E28" s="688"/>
      <c r="F28" s="688"/>
      <c r="G28" s="688"/>
      <c r="H28" s="688"/>
      <c r="I28" s="688"/>
      <c r="J28" s="688"/>
      <c r="K28" s="688"/>
      <c r="L28" s="688"/>
      <c r="M28" s="688"/>
      <c r="N28" s="688"/>
      <c r="O28" s="688"/>
      <c r="P28" s="688"/>
      <c r="Q28" s="688"/>
    </row>
    <row r="29" spans="1:25" x14ac:dyDescent="0.25">
      <c r="B29" s="688"/>
      <c r="C29" s="688"/>
      <c r="D29" s="688"/>
      <c r="E29" s="688"/>
      <c r="F29" s="688"/>
      <c r="G29" s="688"/>
      <c r="H29" s="688"/>
      <c r="I29" s="688"/>
      <c r="J29" s="688"/>
      <c r="K29" s="688"/>
      <c r="L29" s="688"/>
      <c r="M29" s="688"/>
      <c r="N29" s="688"/>
      <c r="O29" s="688"/>
      <c r="P29" s="688"/>
      <c r="Q29" s="688"/>
    </row>
    <row r="30" spans="1:25" x14ac:dyDescent="0.25">
      <c r="B30" s="688"/>
      <c r="C30" s="688"/>
      <c r="D30" s="688"/>
      <c r="E30" s="688"/>
      <c r="F30" s="688"/>
      <c r="G30" s="688"/>
      <c r="H30" s="688"/>
      <c r="I30" s="688"/>
      <c r="J30" s="688"/>
      <c r="K30" s="688"/>
      <c r="L30" s="688"/>
      <c r="M30" s="688"/>
      <c r="N30" s="688"/>
      <c r="O30" s="688"/>
      <c r="P30" s="688"/>
      <c r="Q30" s="688"/>
    </row>
    <row r="32" spans="1:25" x14ac:dyDescent="0.25">
      <c r="B32" s="689"/>
      <c r="C32" s="689"/>
      <c r="D32" s="689"/>
      <c r="E32" s="689"/>
      <c r="F32" s="689"/>
      <c r="G32" s="689"/>
      <c r="H32" s="689"/>
      <c r="I32" s="689"/>
      <c r="J32" s="689"/>
      <c r="K32" s="689"/>
      <c r="L32" s="689"/>
      <c r="M32" s="689"/>
      <c r="N32" s="689"/>
      <c r="O32" s="689"/>
      <c r="P32" s="689"/>
      <c r="Q32" s="689"/>
    </row>
    <row r="33" spans="2:17" x14ac:dyDescent="0.25">
      <c r="B33" s="689"/>
      <c r="C33" s="689"/>
      <c r="D33" s="689"/>
      <c r="E33" s="689"/>
      <c r="F33" s="689"/>
      <c r="G33" s="689"/>
      <c r="H33" s="689"/>
      <c r="I33" s="689"/>
      <c r="J33" s="689"/>
      <c r="K33" s="689"/>
      <c r="L33" s="689"/>
      <c r="M33" s="689"/>
      <c r="N33" s="689"/>
      <c r="O33" s="689"/>
      <c r="P33" s="689"/>
      <c r="Q33" s="689"/>
    </row>
    <row r="34" spans="2:17" x14ac:dyDescent="0.25">
      <c r="B34" s="689"/>
      <c r="C34" s="689"/>
      <c r="D34" s="689"/>
      <c r="E34" s="689"/>
      <c r="F34" s="689"/>
      <c r="G34" s="689"/>
      <c r="H34" s="689"/>
      <c r="I34" s="689"/>
      <c r="J34" s="689"/>
      <c r="K34" s="689"/>
      <c r="L34" s="689"/>
      <c r="M34" s="689"/>
      <c r="N34" s="689"/>
      <c r="O34" s="689"/>
      <c r="P34" s="689"/>
      <c r="Q34" s="689"/>
    </row>
    <row r="35" spans="2:17" x14ac:dyDescent="0.25">
      <c r="B35" s="689"/>
      <c r="C35" s="689"/>
      <c r="D35" s="689"/>
      <c r="E35" s="689"/>
      <c r="F35" s="689"/>
      <c r="G35" s="689"/>
      <c r="H35" s="689"/>
      <c r="I35" s="689"/>
      <c r="J35" s="689"/>
      <c r="K35" s="689"/>
      <c r="L35" s="689"/>
      <c r="M35" s="689"/>
      <c r="N35" s="689"/>
      <c r="O35" s="689"/>
      <c r="P35" s="689"/>
      <c r="Q35" s="689"/>
    </row>
    <row r="36" spans="2:17" x14ac:dyDescent="0.25">
      <c r="B36" s="689"/>
      <c r="C36" s="689"/>
      <c r="D36" s="689"/>
      <c r="E36" s="689"/>
      <c r="F36" s="689"/>
      <c r="G36" s="689"/>
      <c r="H36" s="689"/>
      <c r="I36" s="689"/>
      <c r="J36" s="689"/>
      <c r="K36" s="689"/>
      <c r="L36" s="689"/>
      <c r="M36" s="689"/>
      <c r="N36" s="689"/>
      <c r="O36" s="689"/>
      <c r="P36" s="689"/>
      <c r="Q36" s="689"/>
    </row>
    <row r="37" spans="2:17" x14ac:dyDescent="0.25">
      <c r="B37" s="689"/>
      <c r="C37" s="689"/>
      <c r="D37" s="689"/>
      <c r="E37" s="689"/>
      <c r="F37" s="689"/>
      <c r="G37" s="689"/>
      <c r="H37" s="689"/>
      <c r="I37" s="689"/>
      <c r="J37" s="689"/>
      <c r="K37" s="689"/>
      <c r="L37" s="689"/>
      <c r="M37" s="689"/>
      <c r="N37" s="689"/>
      <c r="O37" s="689"/>
      <c r="P37" s="689"/>
      <c r="Q37" s="689"/>
    </row>
    <row r="38" spans="2:17" x14ac:dyDescent="0.25">
      <c r="B38" s="689"/>
      <c r="C38" s="689"/>
      <c r="D38" s="689"/>
      <c r="E38" s="689"/>
      <c r="F38" s="689"/>
      <c r="G38" s="689"/>
      <c r="H38" s="689"/>
      <c r="I38" s="689"/>
      <c r="J38" s="689"/>
      <c r="K38" s="689"/>
      <c r="L38" s="689"/>
      <c r="M38" s="689"/>
      <c r="N38" s="689"/>
      <c r="O38" s="689"/>
      <c r="P38" s="689"/>
      <c r="Q38" s="689"/>
    </row>
    <row r="39" spans="2:17" x14ac:dyDescent="0.25">
      <c r="B39" s="689"/>
      <c r="C39" s="689"/>
      <c r="D39" s="689"/>
      <c r="E39" s="689"/>
      <c r="F39" s="689"/>
      <c r="G39" s="689"/>
      <c r="H39" s="689"/>
      <c r="I39" s="689"/>
      <c r="J39" s="689"/>
      <c r="K39" s="689"/>
      <c r="L39" s="689"/>
      <c r="M39" s="689"/>
      <c r="N39" s="689"/>
      <c r="O39" s="689"/>
      <c r="P39" s="689"/>
      <c r="Q39" s="689"/>
    </row>
    <row r="40" spans="2:17" x14ac:dyDescent="0.25">
      <c r="B40" s="689"/>
      <c r="C40" s="689"/>
      <c r="D40" s="689"/>
      <c r="E40" s="689"/>
      <c r="F40" s="689"/>
      <c r="G40" s="689"/>
      <c r="H40" s="689"/>
      <c r="I40" s="689"/>
      <c r="J40" s="689"/>
      <c r="K40" s="689"/>
      <c r="L40" s="689"/>
      <c r="M40" s="689"/>
      <c r="N40" s="689"/>
      <c r="O40" s="689"/>
      <c r="P40" s="689"/>
      <c r="Q40" s="689"/>
    </row>
    <row r="41" spans="2:17" x14ac:dyDescent="0.25">
      <c r="B41" s="689"/>
      <c r="C41" s="689"/>
      <c r="D41" s="689"/>
      <c r="E41" s="689"/>
      <c r="F41" s="689"/>
      <c r="G41" s="689"/>
      <c r="H41" s="689"/>
      <c r="I41" s="689"/>
      <c r="J41" s="689"/>
      <c r="K41" s="689"/>
      <c r="L41" s="689"/>
      <c r="M41" s="689"/>
      <c r="N41" s="689"/>
      <c r="O41" s="689"/>
      <c r="P41" s="689"/>
      <c r="Q41" s="689"/>
    </row>
    <row r="42" spans="2:17" x14ac:dyDescent="0.25">
      <c r="B42" s="689"/>
      <c r="C42" s="689"/>
      <c r="D42" s="689"/>
      <c r="E42" s="689"/>
      <c r="F42" s="689"/>
      <c r="G42" s="689"/>
      <c r="H42" s="689"/>
      <c r="I42" s="689"/>
      <c r="J42" s="689"/>
      <c r="K42" s="689"/>
      <c r="L42" s="689"/>
      <c r="M42" s="689"/>
      <c r="N42" s="689"/>
      <c r="O42" s="689"/>
      <c r="P42" s="689"/>
      <c r="Q42" s="689"/>
    </row>
    <row r="43" spans="2:17" x14ac:dyDescent="0.25">
      <c r="B43" s="689"/>
      <c r="C43" s="689"/>
      <c r="D43" s="689"/>
      <c r="E43" s="689"/>
      <c r="F43" s="689"/>
      <c r="G43" s="689"/>
      <c r="H43" s="689"/>
      <c r="I43" s="689"/>
      <c r="J43" s="689"/>
      <c r="K43" s="689"/>
      <c r="L43" s="689"/>
      <c r="M43" s="689"/>
      <c r="N43" s="689"/>
      <c r="O43" s="689"/>
      <c r="P43" s="689"/>
      <c r="Q43" s="689"/>
    </row>
    <row r="44" spans="2:17" x14ac:dyDescent="0.25">
      <c r="B44" s="689"/>
      <c r="C44" s="689"/>
      <c r="D44" s="689"/>
      <c r="E44" s="689"/>
      <c r="F44" s="689"/>
      <c r="G44" s="689"/>
      <c r="H44" s="689"/>
      <c r="I44" s="689"/>
      <c r="J44" s="689"/>
      <c r="K44" s="689"/>
      <c r="L44" s="689"/>
      <c r="M44" s="689"/>
      <c r="N44" s="689"/>
      <c r="O44" s="689"/>
      <c r="P44" s="689"/>
      <c r="Q44" s="689"/>
    </row>
    <row r="45" spans="2:17" x14ac:dyDescent="0.25">
      <c r="B45" s="689"/>
      <c r="C45" s="689"/>
      <c r="D45" s="689"/>
      <c r="E45" s="689"/>
      <c r="F45" s="689"/>
      <c r="G45" s="689"/>
      <c r="H45" s="689"/>
      <c r="I45" s="689"/>
      <c r="J45" s="689"/>
      <c r="K45" s="689"/>
      <c r="L45" s="689"/>
      <c r="M45" s="689"/>
      <c r="N45" s="689"/>
      <c r="O45" s="689"/>
      <c r="P45" s="689"/>
      <c r="Q45" s="689"/>
    </row>
  </sheetData>
  <mergeCells count="14">
    <mergeCell ref="J6:K6"/>
    <mergeCell ref="L6:M6"/>
    <mergeCell ref="N6:O6"/>
    <mergeCell ref="P6:Q6"/>
    <mergeCell ref="A3:Q3"/>
    <mergeCell ref="A5:A7"/>
    <mergeCell ref="B5:E5"/>
    <mergeCell ref="F5:I5"/>
    <mergeCell ref="J5:M5"/>
    <mergeCell ref="N5:Q5"/>
    <mergeCell ref="B6:C6"/>
    <mergeCell ref="D6:E6"/>
    <mergeCell ref="F6:G6"/>
    <mergeCell ref="H6:I6"/>
  </mergeCells>
  <hyperlinks>
    <hyperlink ref="Q2" location="Contents!A1" display="Back to Contents ç" xr:uid="{545DE864-B5F7-4481-A0C7-ABD1B7B7BCFB}"/>
  </hyperlinks>
  <pageMargins left="0.23622047244094491" right="0.19685039370078741" top="1.299212598425197" bottom="0.86614173228346458" header="0.51181102362204722" footer="0.51181102362204722"/>
  <pageSetup paperSize="9" scale="78" firstPageNumber="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989B3-2285-488D-8162-E6E71F31CC74}">
  <sheetPr codeName="Sheet19"/>
  <dimension ref="A1:X39"/>
  <sheetViews>
    <sheetView zoomScaleNormal="100" workbookViewId="0">
      <selection activeCell="V1" sqref="V1"/>
    </sheetView>
  </sheetViews>
  <sheetFormatPr defaultColWidth="9.140625" defaultRowHeight="15.75" x14ac:dyDescent="0.25"/>
  <cols>
    <col min="1" max="1" width="44.42578125" style="199" customWidth="1"/>
    <col min="2" max="8" width="7.42578125" style="199" customWidth="1"/>
    <col min="9" max="15" width="9" style="199" customWidth="1"/>
    <col min="16" max="21" width="8.5703125" style="199" customWidth="1"/>
    <col min="22" max="26" width="9.140625" style="199"/>
    <col min="27" max="27" width="32.28515625" style="199" customWidth="1"/>
    <col min="28" max="16384" width="9.140625" style="199"/>
  </cols>
  <sheetData>
    <row r="1" spans="1:24" x14ac:dyDescent="0.25">
      <c r="A1" s="662" t="s">
        <v>60</v>
      </c>
      <c r="B1" s="690"/>
      <c r="C1" s="690"/>
      <c r="D1" s="690"/>
      <c r="E1" s="690"/>
      <c r="F1" s="690"/>
      <c r="G1" s="690"/>
      <c r="H1" s="690"/>
      <c r="I1" s="690"/>
      <c r="J1" s="690"/>
      <c r="K1" s="690"/>
      <c r="L1" s="690"/>
      <c r="M1" s="690"/>
      <c r="N1" s="690"/>
      <c r="O1" s="690"/>
      <c r="P1" s="664"/>
      <c r="Q1" s="664"/>
      <c r="R1" s="664"/>
      <c r="S1" s="664"/>
      <c r="T1" s="664"/>
      <c r="V1" s="691" t="s">
        <v>684</v>
      </c>
      <c r="W1" s="692"/>
      <c r="X1" s="692"/>
    </row>
    <row r="2" spans="1:24" x14ac:dyDescent="0.25">
      <c r="A2" s="690"/>
      <c r="B2" s="690"/>
      <c r="C2" s="690"/>
      <c r="D2" s="690"/>
      <c r="E2" s="690"/>
      <c r="F2" s="690"/>
      <c r="G2" s="690"/>
      <c r="H2" s="690"/>
      <c r="I2" s="690"/>
      <c r="J2" s="690"/>
      <c r="K2" s="690"/>
      <c r="L2" s="690"/>
      <c r="M2" s="690"/>
      <c r="N2" s="690"/>
      <c r="O2" s="690"/>
      <c r="P2" s="664"/>
      <c r="Q2" s="664"/>
      <c r="R2" s="664"/>
      <c r="S2" s="664"/>
      <c r="T2" s="664"/>
      <c r="V2" s="405" t="s">
        <v>62</v>
      </c>
      <c r="W2" s="692"/>
      <c r="X2" s="692"/>
    </row>
    <row r="3" spans="1:24" x14ac:dyDescent="0.25">
      <c r="A3" s="1665" t="s">
        <v>685</v>
      </c>
      <c r="B3" s="1665"/>
      <c r="C3" s="1665"/>
      <c r="D3" s="1665"/>
      <c r="E3" s="1665"/>
      <c r="F3" s="1665"/>
      <c r="G3" s="1665"/>
      <c r="H3" s="1665"/>
      <c r="I3" s="1665"/>
      <c r="J3" s="1665"/>
      <c r="K3" s="1665"/>
      <c r="L3" s="1665"/>
      <c r="M3" s="1665"/>
      <c r="N3" s="1665"/>
      <c r="O3" s="1665"/>
      <c r="P3" s="1665"/>
      <c r="Q3" s="1665"/>
      <c r="R3" s="1665"/>
      <c r="S3" s="1665"/>
      <c r="T3" s="1665"/>
      <c r="U3" s="1665"/>
      <c r="V3" s="1665"/>
    </row>
    <row r="4" spans="1:24" x14ac:dyDescent="0.25">
      <c r="A4" s="692"/>
      <c r="B4" s="693"/>
      <c r="C4" s="693"/>
      <c r="D4" s="693"/>
      <c r="E4" s="693"/>
      <c r="F4" s="693"/>
      <c r="G4" s="693"/>
      <c r="H4" s="692"/>
      <c r="I4" s="692"/>
      <c r="J4" s="692"/>
      <c r="K4" s="692"/>
      <c r="L4" s="692"/>
      <c r="M4" s="692"/>
      <c r="N4" s="692"/>
      <c r="O4" s="692"/>
    </row>
    <row r="5" spans="1:24" ht="30" customHeight="1" x14ac:dyDescent="0.25">
      <c r="A5" s="1666" t="s">
        <v>348</v>
      </c>
      <c r="B5" s="1668" t="s">
        <v>664</v>
      </c>
      <c r="C5" s="1669"/>
      <c r="D5" s="1669"/>
      <c r="E5" s="1669"/>
      <c r="F5" s="1669"/>
      <c r="G5" s="1669"/>
      <c r="H5" s="1669"/>
      <c r="I5" s="1670" t="s">
        <v>686</v>
      </c>
      <c r="J5" s="1670"/>
      <c r="K5" s="1670"/>
      <c r="L5" s="1670"/>
      <c r="M5" s="1670"/>
      <c r="N5" s="1670"/>
      <c r="O5" s="1670"/>
      <c r="P5" s="1670" t="s">
        <v>687</v>
      </c>
      <c r="Q5" s="1670"/>
      <c r="R5" s="1670"/>
      <c r="S5" s="1670"/>
      <c r="T5" s="1670"/>
      <c r="U5" s="1670"/>
      <c r="V5" s="1670"/>
    </row>
    <row r="6" spans="1:24" x14ac:dyDescent="0.25">
      <c r="A6" s="1667"/>
      <c r="B6" s="694">
        <v>2019</v>
      </c>
      <c r="C6" s="694">
        <v>2020</v>
      </c>
      <c r="D6" s="694">
        <v>2021</v>
      </c>
      <c r="E6" s="694">
        <v>2022</v>
      </c>
      <c r="F6" s="694">
        <v>2023</v>
      </c>
      <c r="G6" s="695" t="s">
        <v>688</v>
      </c>
      <c r="H6" s="695" t="s">
        <v>158</v>
      </c>
      <c r="I6" s="694">
        <v>2019</v>
      </c>
      <c r="J6" s="694">
        <v>2020</v>
      </c>
      <c r="K6" s="694">
        <v>2021</v>
      </c>
      <c r="L6" s="694">
        <v>2022</v>
      </c>
      <c r="M6" s="694">
        <v>2023</v>
      </c>
      <c r="N6" s="695" t="s">
        <v>688</v>
      </c>
      <c r="O6" s="695" t="s">
        <v>158</v>
      </c>
      <c r="P6" s="694">
        <v>2019</v>
      </c>
      <c r="Q6" s="694">
        <v>2020</v>
      </c>
      <c r="R6" s="694">
        <v>2021</v>
      </c>
      <c r="S6" s="694">
        <v>2022</v>
      </c>
      <c r="T6" s="694">
        <v>2023</v>
      </c>
      <c r="U6" s="695" t="s">
        <v>688</v>
      </c>
      <c r="V6" s="695" t="s">
        <v>158</v>
      </c>
    </row>
    <row r="7" spans="1:24" x14ac:dyDescent="0.25">
      <c r="A7" s="696" t="s">
        <v>672</v>
      </c>
      <c r="B7" s="697">
        <v>125</v>
      </c>
      <c r="C7" s="697">
        <v>132</v>
      </c>
      <c r="D7" s="697">
        <v>119</v>
      </c>
      <c r="E7" s="697">
        <v>122</v>
      </c>
      <c r="F7" s="697">
        <v>123</v>
      </c>
      <c r="G7" s="697">
        <v>143</v>
      </c>
      <c r="H7" s="697">
        <v>125</v>
      </c>
      <c r="I7" s="698">
        <v>65581.714000000007</v>
      </c>
      <c r="J7" s="698">
        <v>70994.042000000001</v>
      </c>
      <c r="K7" s="698">
        <v>72435.815000000002</v>
      </c>
      <c r="L7" s="698">
        <v>74670.670425861666</v>
      </c>
      <c r="M7" s="698">
        <v>76365.981526883159</v>
      </c>
      <c r="N7" s="698">
        <v>76982.302342139359</v>
      </c>
      <c r="O7" s="698">
        <v>78159.253661885639</v>
      </c>
      <c r="P7" s="698">
        <v>141001.946</v>
      </c>
      <c r="Q7" s="698">
        <v>161698.21600000001</v>
      </c>
      <c r="R7" s="698">
        <v>168063.82800000001</v>
      </c>
      <c r="S7" s="698">
        <v>178338.04242586167</v>
      </c>
      <c r="T7" s="698">
        <v>189068.81352688314</v>
      </c>
      <c r="U7" s="698">
        <v>197476.60834213934</v>
      </c>
      <c r="V7" s="698">
        <v>205496.27176188561</v>
      </c>
    </row>
    <row r="8" spans="1:24" x14ac:dyDescent="0.25">
      <c r="A8" s="696" t="s">
        <v>673</v>
      </c>
      <c r="B8" s="699">
        <v>363</v>
      </c>
      <c r="C8" s="699">
        <v>338</v>
      </c>
      <c r="D8" s="699">
        <v>330</v>
      </c>
      <c r="E8" s="699">
        <v>341</v>
      </c>
      <c r="F8" s="699">
        <v>343</v>
      </c>
      <c r="G8" s="699">
        <v>234</v>
      </c>
      <c r="H8" s="699">
        <v>208</v>
      </c>
      <c r="I8" s="700">
        <v>144889.41399999999</v>
      </c>
      <c r="J8" s="700">
        <v>156300.46</v>
      </c>
      <c r="K8" s="700">
        <v>176712.81400000001</v>
      </c>
      <c r="L8" s="700">
        <v>210506.32058763001</v>
      </c>
      <c r="M8" s="700">
        <v>238251.31828013953</v>
      </c>
      <c r="N8" s="700">
        <v>251673.78864686543</v>
      </c>
      <c r="O8" s="700">
        <v>301055.33511997049</v>
      </c>
      <c r="P8" s="700">
        <v>305535.86800000002</v>
      </c>
      <c r="Q8" s="700">
        <v>328636.391</v>
      </c>
      <c r="R8" s="700">
        <v>356986.48400000005</v>
      </c>
      <c r="S8" s="700">
        <v>407291.24358763004</v>
      </c>
      <c r="T8" s="700">
        <v>451363.52428013959</v>
      </c>
      <c r="U8" s="700">
        <v>489880.9156468655</v>
      </c>
      <c r="V8" s="700">
        <v>551383.82011997059</v>
      </c>
    </row>
    <row r="9" spans="1:24" x14ac:dyDescent="0.25">
      <c r="A9" s="696" t="s">
        <v>674</v>
      </c>
      <c r="B9" s="699">
        <v>19</v>
      </c>
      <c r="C9" s="699">
        <v>18</v>
      </c>
      <c r="D9" s="699">
        <v>18</v>
      </c>
      <c r="E9" s="699">
        <v>18</v>
      </c>
      <c r="F9" s="699">
        <v>18</v>
      </c>
      <c r="G9" s="699">
        <v>17</v>
      </c>
      <c r="H9" s="699">
        <v>20</v>
      </c>
      <c r="I9" s="700">
        <v>16709.546999999999</v>
      </c>
      <c r="J9" s="700">
        <v>18919.72</v>
      </c>
      <c r="K9" s="700">
        <v>20835.25</v>
      </c>
      <c r="L9" s="700">
        <v>22087.041660985833</v>
      </c>
      <c r="M9" s="700">
        <v>22934.369678439965</v>
      </c>
      <c r="N9" s="700">
        <v>23606.884450381287</v>
      </c>
      <c r="O9" s="700">
        <v>23659.550524063296</v>
      </c>
      <c r="P9" s="700">
        <v>18841.881999999998</v>
      </c>
      <c r="Q9" s="700">
        <v>22068.931</v>
      </c>
      <c r="R9" s="700">
        <v>23989.072</v>
      </c>
      <c r="S9" s="700">
        <v>25241.057660985833</v>
      </c>
      <c r="T9" s="700">
        <v>26096.871678439966</v>
      </c>
      <c r="U9" s="700">
        <v>26785.172450381287</v>
      </c>
      <c r="V9" s="700">
        <v>26855.548524063295</v>
      </c>
    </row>
    <row r="10" spans="1:24" x14ac:dyDescent="0.25">
      <c r="A10" s="696" t="s">
        <v>675</v>
      </c>
      <c r="B10" s="699">
        <v>24</v>
      </c>
      <c r="C10" s="699">
        <v>23</v>
      </c>
      <c r="D10" s="699">
        <v>22</v>
      </c>
      <c r="E10" s="699">
        <v>21</v>
      </c>
      <c r="F10" s="699">
        <v>22</v>
      </c>
      <c r="G10" s="699">
        <v>28</v>
      </c>
      <c r="H10" s="699">
        <v>23</v>
      </c>
      <c r="I10" s="700">
        <v>11384.974</v>
      </c>
      <c r="J10" s="700">
        <v>12818.300999999999</v>
      </c>
      <c r="K10" s="700">
        <v>13039.803</v>
      </c>
      <c r="L10" s="700">
        <v>13690.202400729999</v>
      </c>
      <c r="M10" s="700">
        <v>14586.005310562643</v>
      </c>
      <c r="N10" s="700">
        <v>17200.56509845905</v>
      </c>
      <c r="O10" s="700">
        <v>17522.91156429219</v>
      </c>
      <c r="P10" s="700">
        <v>15233.441999999999</v>
      </c>
      <c r="Q10" s="700">
        <v>16639.95</v>
      </c>
      <c r="R10" s="700">
        <v>17100.766</v>
      </c>
      <c r="S10" s="700">
        <v>19300.553400729998</v>
      </c>
      <c r="T10" s="700">
        <v>21035.378310562643</v>
      </c>
      <c r="U10" s="700">
        <v>24769.646098459049</v>
      </c>
      <c r="V10" s="700">
        <v>25693.16156429219</v>
      </c>
    </row>
    <row r="11" spans="1:24" x14ac:dyDescent="0.25">
      <c r="A11" s="701" t="s">
        <v>676</v>
      </c>
      <c r="B11" s="699">
        <v>113</v>
      </c>
      <c r="C11" s="699">
        <v>113</v>
      </c>
      <c r="D11" s="699">
        <v>109</v>
      </c>
      <c r="E11" s="699">
        <v>111</v>
      </c>
      <c r="F11" s="699">
        <v>116</v>
      </c>
      <c r="G11" s="699">
        <v>127</v>
      </c>
      <c r="H11" s="699">
        <v>138</v>
      </c>
      <c r="I11" s="700">
        <v>147948.10699999999</v>
      </c>
      <c r="J11" s="700">
        <v>170682.97200000001</v>
      </c>
      <c r="K11" s="700">
        <v>182724.552</v>
      </c>
      <c r="L11" s="700">
        <v>250151.88628046995</v>
      </c>
      <c r="M11" s="700">
        <v>282548.18090992037</v>
      </c>
      <c r="N11" s="700">
        <v>332594.88127534784</v>
      </c>
      <c r="O11" s="700">
        <v>412289.69558425003</v>
      </c>
      <c r="P11" s="700">
        <v>215321.946</v>
      </c>
      <c r="Q11" s="700">
        <v>249722.84600000002</v>
      </c>
      <c r="R11" s="700">
        <v>280035.73599999998</v>
      </c>
      <c r="S11" s="700">
        <v>376013.17528046994</v>
      </c>
      <c r="T11" s="700">
        <v>415460.35990992037</v>
      </c>
      <c r="U11" s="700">
        <v>471620.02327534783</v>
      </c>
      <c r="V11" s="700">
        <v>556519.44748425006</v>
      </c>
    </row>
    <row r="12" spans="1:24" x14ac:dyDescent="0.25">
      <c r="A12" s="696" t="s">
        <v>677</v>
      </c>
      <c r="B12" s="699">
        <v>60</v>
      </c>
      <c r="C12" s="699">
        <v>59</v>
      </c>
      <c r="D12" s="699">
        <v>59</v>
      </c>
      <c r="E12" s="699">
        <v>52</v>
      </c>
      <c r="F12" s="699">
        <v>52</v>
      </c>
      <c r="G12" s="699">
        <v>70</v>
      </c>
      <c r="H12" s="699">
        <v>62</v>
      </c>
      <c r="I12" s="700">
        <v>29849.285</v>
      </c>
      <c r="J12" s="700">
        <v>31600.382000000001</v>
      </c>
      <c r="K12" s="700">
        <v>32520.560000000001</v>
      </c>
      <c r="L12" s="700">
        <v>33011.929607138336</v>
      </c>
      <c r="M12" s="700">
        <v>35526.073349688748</v>
      </c>
      <c r="N12" s="700">
        <v>39878.204659537594</v>
      </c>
      <c r="O12" s="700">
        <v>46615.068235544619</v>
      </c>
      <c r="P12" s="700">
        <v>124936.84700000001</v>
      </c>
      <c r="Q12" s="700">
        <v>167429.75400000002</v>
      </c>
      <c r="R12" s="700">
        <v>234331.18299999999</v>
      </c>
      <c r="S12" s="700">
        <v>242861.20360713833</v>
      </c>
      <c r="T12" s="700">
        <v>269289.74534968875</v>
      </c>
      <c r="U12" s="700">
        <v>280897.8936595376</v>
      </c>
      <c r="V12" s="700">
        <v>293580.66953554464</v>
      </c>
    </row>
    <row r="13" spans="1:24" ht="16.5" customHeight="1" x14ac:dyDescent="0.25">
      <c r="A13" s="701" t="s">
        <v>678</v>
      </c>
      <c r="B13" s="699">
        <v>78</v>
      </c>
      <c r="C13" s="699">
        <v>77</v>
      </c>
      <c r="D13" s="699">
        <v>77</v>
      </c>
      <c r="E13" s="699">
        <v>74</v>
      </c>
      <c r="F13" s="699">
        <v>74</v>
      </c>
      <c r="G13" s="699">
        <v>88</v>
      </c>
      <c r="H13" s="699">
        <v>83</v>
      </c>
      <c r="I13" s="700">
        <v>33409.309000000001</v>
      </c>
      <c r="J13" s="700">
        <v>34147.625</v>
      </c>
      <c r="K13" s="700">
        <v>35459.953999999998</v>
      </c>
      <c r="L13" s="700">
        <v>37404.985740805831</v>
      </c>
      <c r="M13" s="700">
        <v>40731.411463752942</v>
      </c>
      <c r="N13" s="700">
        <v>42683.396163444268</v>
      </c>
      <c r="O13" s="700">
        <v>45145.339491233055</v>
      </c>
      <c r="P13" s="700">
        <v>68916.466</v>
      </c>
      <c r="Q13" s="700">
        <v>71062.135999999999</v>
      </c>
      <c r="R13" s="700">
        <v>73372.633999999991</v>
      </c>
      <c r="S13" s="700">
        <v>78240.333740805829</v>
      </c>
      <c r="T13" s="700">
        <v>88201.578463752929</v>
      </c>
      <c r="U13" s="700">
        <v>92832.112163444253</v>
      </c>
      <c r="V13" s="700">
        <v>98423.285491233051</v>
      </c>
    </row>
    <row r="14" spans="1:24" x14ac:dyDescent="0.25">
      <c r="A14" s="702" t="s">
        <v>679</v>
      </c>
      <c r="B14" s="699">
        <v>160</v>
      </c>
      <c r="C14" s="699">
        <v>157</v>
      </c>
      <c r="D14" s="699">
        <v>153</v>
      </c>
      <c r="E14" s="699">
        <v>173</v>
      </c>
      <c r="F14" s="699">
        <v>173</v>
      </c>
      <c r="G14" s="699">
        <v>174</v>
      </c>
      <c r="H14" s="699">
        <v>155</v>
      </c>
      <c r="I14" s="700">
        <v>49018.517</v>
      </c>
      <c r="J14" s="700">
        <v>44897.224999999999</v>
      </c>
      <c r="K14" s="700">
        <v>49465.150999999998</v>
      </c>
      <c r="L14" s="700">
        <v>59782.614547508332</v>
      </c>
      <c r="M14" s="700">
        <v>68676.447166738915</v>
      </c>
      <c r="N14" s="700">
        <v>73052.083260620566</v>
      </c>
      <c r="O14" s="700">
        <v>79438.250975703908</v>
      </c>
      <c r="P14" s="700">
        <v>70594.879000000001</v>
      </c>
      <c r="Q14" s="700">
        <v>66397.528999999995</v>
      </c>
      <c r="R14" s="700">
        <v>75158.192999999999</v>
      </c>
      <c r="S14" s="700">
        <v>90472.998547508338</v>
      </c>
      <c r="T14" s="700">
        <v>105719.29916673891</v>
      </c>
      <c r="U14" s="700">
        <v>115615.50526062057</v>
      </c>
      <c r="V14" s="700">
        <v>126404.96997570392</v>
      </c>
    </row>
    <row r="15" spans="1:24" s="669" customFormat="1" x14ac:dyDescent="0.25">
      <c r="A15" s="703" t="s">
        <v>164</v>
      </c>
      <c r="B15" s="704">
        <v>1062</v>
      </c>
      <c r="C15" s="704">
        <v>1026</v>
      </c>
      <c r="D15" s="704">
        <v>988</v>
      </c>
      <c r="E15" s="704">
        <v>1010</v>
      </c>
      <c r="F15" s="704">
        <v>1022</v>
      </c>
      <c r="G15" s="704">
        <v>1027</v>
      </c>
      <c r="H15" s="704">
        <v>1123</v>
      </c>
      <c r="I15" s="705">
        <v>1724681.632</v>
      </c>
      <c r="J15" s="705">
        <v>1564795.321</v>
      </c>
      <c r="K15" s="705">
        <v>1675795.561</v>
      </c>
      <c r="L15" s="705">
        <v>1906781.4679329081</v>
      </c>
      <c r="M15" s="705">
        <v>2072226.9306868839</v>
      </c>
      <c r="N15" s="705">
        <v>2179143.3653842811</v>
      </c>
      <c r="O15" s="705">
        <v>2352738.7795782792</v>
      </c>
      <c r="P15" s="705">
        <v>2871528.8659999999</v>
      </c>
      <c r="Q15" s="705">
        <v>2833778.0350000001</v>
      </c>
      <c r="R15" s="705">
        <v>3051357.111</v>
      </c>
      <c r="S15" s="705">
        <v>3415866.1859329082</v>
      </c>
      <c r="T15" s="705">
        <v>3698006.0386868836</v>
      </c>
      <c r="U15" s="705">
        <v>3921606.6403842806</v>
      </c>
      <c r="V15" s="705">
        <v>4184193.556878279</v>
      </c>
    </row>
    <row r="16" spans="1:24" s="669" customFormat="1" ht="19.5" customHeight="1" x14ac:dyDescent="0.25">
      <c r="A16" s="706" t="s">
        <v>432</v>
      </c>
      <c r="B16" s="707">
        <f t="shared" ref="B16:V16" si="0">SUM(B7:B15)</f>
        <v>2004</v>
      </c>
      <c r="C16" s="707">
        <f t="shared" si="0"/>
        <v>1943</v>
      </c>
      <c r="D16" s="707">
        <f t="shared" si="0"/>
        <v>1875</v>
      </c>
      <c r="E16" s="707">
        <f t="shared" si="0"/>
        <v>1922</v>
      </c>
      <c r="F16" s="707">
        <f t="shared" si="0"/>
        <v>1943</v>
      </c>
      <c r="G16" s="707">
        <f t="shared" si="0"/>
        <v>1908</v>
      </c>
      <c r="H16" s="707">
        <f t="shared" si="0"/>
        <v>1937</v>
      </c>
      <c r="I16" s="707">
        <f t="shared" si="0"/>
        <v>2223472.4989999998</v>
      </c>
      <c r="J16" s="707">
        <f t="shared" si="0"/>
        <v>2105156.048</v>
      </c>
      <c r="K16" s="707">
        <f t="shared" si="0"/>
        <v>2258989.46</v>
      </c>
      <c r="L16" s="707">
        <f t="shared" si="0"/>
        <v>2608087.1191840381</v>
      </c>
      <c r="M16" s="707">
        <f t="shared" si="0"/>
        <v>2851846.7183730099</v>
      </c>
      <c r="N16" s="707">
        <f t="shared" si="0"/>
        <v>3036815.4712810768</v>
      </c>
      <c r="O16" s="707">
        <f t="shared" si="0"/>
        <v>3356624.1847352227</v>
      </c>
      <c r="P16" s="707">
        <f t="shared" si="0"/>
        <v>3831912.142</v>
      </c>
      <c r="Q16" s="707">
        <f t="shared" si="0"/>
        <v>3917433.7880000002</v>
      </c>
      <c r="R16" s="707">
        <f t="shared" si="0"/>
        <v>4280395.0070000002</v>
      </c>
      <c r="S16" s="707">
        <f t="shared" si="0"/>
        <v>4833624.7941840384</v>
      </c>
      <c r="T16" s="707">
        <f t="shared" si="0"/>
        <v>5264241.6093730107</v>
      </c>
      <c r="U16" s="707">
        <f t="shared" si="0"/>
        <v>5621484.5172810759</v>
      </c>
      <c r="V16" s="707">
        <f t="shared" si="0"/>
        <v>6068550.7313352227</v>
      </c>
    </row>
    <row r="17" spans="1:22" x14ac:dyDescent="0.25">
      <c r="A17" s="94" t="s">
        <v>682</v>
      </c>
      <c r="B17" s="94"/>
      <c r="C17" s="94"/>
      <c r="D17" s="94"/>
      <c r="E17" s="94"/>
      <c r="F17" s="94"/>
      <c r="G17" s="94"/>
      <c r="H17" s="94"/>
      <c r="I17" s="94"/>
      <c r="J17" s="94"/>
      <c r="K17" s="94"/>
      <c r="L17" s="94"/>
      <c r="M17" s="94"/>
      <c r="N17" s="94"/>
      <c r="O17" s="94"/>
      <c r="P17" s="94"/>
      <c r="Q17" s="94"/>
      <c r="T17" s="94"/>
      <c r="V17" s="686" t="s">
        <v>689</v>
      </c>
    </row>
    <row r="18" spans="1:22" x14ac:dyDescent="0.25">
      <c r="A18" s="687" t="s">
        <v>690</v>
      </c>
      <c r="B18" s="94"/>
      <c r="C18" s="94"/>
      <c r="D18" s="94"/>
      <c r="E18" s="94"/>
      <c r="F18" s="94"/>
      <c r="G18" s="94"/>
      <c r="H18" s="94"/>
      <c r="I18" s="94"/>
      <c r="J18" s="94"/>
      <c r="K18" s="708"/>
      <c r="L18" s="708"/>
      <c r="M18" s="708"/>
      <c r="N18" s="708"/>
      <c r="O18" s="708"/>
      <c r="P18" s="94"/>
      <c r="Q18" s="94"/>
      <c r="R18" s="708"/>
      <c r="S18" s="94"/>
      <c r="T18" s="94"/>
      <c r="U18" s="708"/>
    </row>
    <row r="19" spans="1:22" x14ac:dyDescent="0.25">
      <c r="A19" s="687" t="s">
        <v>691</v>
      </c>
      <c r="B19" s="94"/>
      <c r="C19" s="94"/>
      <c r="D19" s="94"/>
      <c r="E19" s="94"/>
      <c r="F19" s="94"/>
      <c r="G19" s="94"/>
      <c r="H19" s="94"/>
      <c r="I19" s="94"/>
      <c r="J19" s="94"/>
      <c r="K19" s="708"/>
      <c r="L19" s="708"/>
      <c r="M19" s="708"/>
      <c r="N19" s="708"/>
      <c r="O19" s="708"/>
      <c r="P19" s="94"/>
      <c r="Q19" s="94"/>
      <c r="R19" s="708"/>
      <c r="S19" s="94"/>
      <c r="T19" s="94"/>
      <c r="U19" s="708"/>
    </row>
    <row r="20" spans="1:22" ht="12.75" customHeight="1" x14ac:dyDescent="0.25">
      <c r="A20" s="687" t="s">
        <v>692</v>
      </c>
      <c r="K20" s="709"/>
      <c r="L20" s="709"/>
      <c r="M20" s="709"/>
      <c r="N20" s="709"/>
      <c r="O20" s="709"/>
      <c r="R20" s="709"/>
      <c r="U20" s="709"/>
    </row>
    <row r="21" spans="1:22" x14ac:dyDescent="0.25">
      <c r="K21" s="709"/>
      <c r="L21" s="709"/>
      <c r="M21" s="709"/>
      <c r="N21" s="709"/>
      <c r="O21" s="709"/>
      <c r="R21" s="709"/>
      <c r="U21" s="709"/>
    </row>
    <row r="22" spans="1:22" x14ac:dyDescent="0.25">
      <c r="K22" s="709"/>
      <c r="L22" s="709"/>
      <c r="M22" s="709"/>
      <c r="N22" s="709"/>
      <c r="O22" s="709"/>
      <c r="R22" s="709"/>
      <c r="U22" s="709"/>
    </row>
    <row r="23" spans="1:22" x14ac:dyDescent="0.25">
      <c r="K23" s="709"/>
      <c r="L23" s="709"/>
      <c r="M23" s="709"/>
      <c r="N23" s="709"/>
      <c r="O23" s="709"/>
      <c r="R23" s="709"/>
      <c r="U23" s="709"/>
    </row>
    <row r="24" spans="1:22" x14ac:dyDescent="0.25">
      <c r="K24" s="709"/>
      <c r="L24" s="709"/>
      <c r="M24" s="709"/>
      <c r="N24" s="709"/>
      <c r="O24" s="709"/>
      <c r="R24" s="709"/>
      <c r="U24" s="709"/>
    </row>
    <row r="25" spans="1:22" x14ac:dyDescent="0.25">
      <c r="K25" s="709"/>
      <c r="L25" s="709"/>
      <c r="M25" s="709"/>
      <c r="N25" s="709"/>
      <c r="O25" s="709"/>
      <c r="R25" s="709"/>
      <c r="U25" s="709"/>
    </row>
    <row r="26" spans="1:22" x14ac:dyDescent="0.25">
      <c r="B26" s="709"/>
      <c r="C26" s="709"/>
      <c r="D26" s="709"/>
      <c r="K26" s="709"/>
      <c r="L26" s="709"/>
      <c r="M26" s="709"/>
      <c r="N26" s="709"/>
      <c r="O26" s="709"/>
      <c r="R26" s="709"/>
      <c r="U26" s="709"/>
    </row>
    <row r="27" spans="1:22" x14ac:dyDescent="0.25">
      <c r="B27" s="709"/>
      <c r="C27" s="709"/>
      <c r="D27" s="709"/>
      <c r="E27" s="709"/>
      <c r="F27" s="709"/>
      <c r="K27" s="709"/>
      <c r="L27" s="709"/>
      <c r="M27" s="709"/>
      <c r="N27" s="709"/>
      <c r="O27" s="709"/>
      <c r="R27" s="709"/>
      <c r="U27" s="709"/>
    </row>
    <row r="28" spans="1:22" x14ac:dyDescent="0.25">
      <c r="B28" s="709"/>
      <c r="C28" s="709"/>
      <c r="D28" s="709"/>
      <c r="E28" s="709"/>
      <c r="F28" s="709"/>
      <c r="K28" s="709"/>
      <c r="L28" s="709"/>
      <c r="M28" s="709"/>
      <c r="N28" s="709"/>
      <c r="O28" s="709"/>
      <c r="R28" s="709"/>
      <c r="U28" s="709"/>
    </row>
    <row r="29" spans="1:22" x14ac:dyDescent="0.25">
      <c r="B29" s="710"/>
      <c r="C29" s="710"/>
      <c r="D29" s="710"/>
      <c r="E29" s="710"/>
      <c r="F29" s="710"/>
      <c r="G29" s="710"/>
      <c r="H29" s="710"/>
      <c r="I29" s="710"/>
      <c r="J29" s="710"/>
      <c r="K29" s="710"/>
      <c r="L29" s="710"/>
      <c r="M29" s="710"/>
      <c r="N29" s="710"/>
      <c r="O29" s="710"/>
      <c r="P29" s="710"/>
      <c r="Q29" s="710"/>
      <c r="R29" s="710"/>
      <c r="S29" s="710"/>
      <c r="T29" s="710"/>
    </row>
    <row r="30" spans="1:22" x14ac:dyDescent="0.25">
      <c r="B30" s="710"/>
      <c r="C30" s="710"/>
      <c r="D30" s="710"/>
      <c r="E30" s="710"/>
      <c r="F30" s="710"/>
      <c r="G30" s="710"/>
      <c r="H30" s="710"/>
      <c r="I30" s="710"/>
      <c r="J30" s="710"/>
      <c r="K30" s="710"/>
      <c r="L30" s="710"/>
      <c r="M30" s="710"/>
      <c r="N30" s="710"/>
      <c r="O30" s="710"/>
      <c r="P30" s="710"/>
      <c r="Q30" s="710"/>
      <c r="R30" s="710"/>
      <c r="S30" s="710"/>
      <c r="T30" s="710"/>
      <c r="U30" s="710"/>
    </row>
    <row r="31" spans="1:22" x14ac:dyDescent="0.25">
      <c r="B31" s="710"/>
      <c r="C31" s="710"/>
      <c r="D31" s="710"/>
      <c r="E31" s="710"/>
      <c r="F31" s="710"/>
      <c r="G31" s="710"/>
      <c r="H31" s="710"/>
      <c r="I31" s="710"/>
      <c r="J31" s="710"/>
      <c r="K31" s="710"/>
      <c r="L31" s="710"/>
      <c r="M31" s="710"/>
      <c r="N31" s="710"/>
      <c r="O31" s="710"/>
      <c r="P31" s="710"/>
      <c r="Q31" s="710"/>
      <c r="R31" s="710"/>
      <c r="S31" s="710"/>
      <c r="T31" s="710"/>
      <c r="U31" s="710"/>
    </row>
    <row r="32" spans="1:22" x14ac:dyDescent="0.25">
      <c r="B32" s="710"/>
      <c r="C32" s="710"/>
      <c r="D32" s="710"/>
      <c r="E32" s="710"/>
      <c r="F32" s="710"/>
      <c r="G32" s="710"/>
      <c r="H32" s="710"/>
      <c r="I32" s="710"/>
      <c r="J32" s="710"/>
      <c r="K32" s="710"/>
      <c r="L32" s="710"/>
      <c r="M32" s="710"/>
      <c r="N32" s="710"/>
      <c r="O32" s="710"/>
      <c r="P32" s="710"/>
      <c r="Q32" s="710"/>
      <c r="R32" s="710"/>
      <c r="S32" s="710"/>
      <c r="T32" s="710"/>
      <c r="U32" s="710"/>
    </row>
    <row r="33" spans="2:21" x14ac:dyDescent="0.25">
      <c r="B33" s="710"/>
      <c r="C33" s="710"/>
      <c r="D33" s="710"/>
      <c r="E33" s="710"/>
      <c r="F33" s="710"/>
      <c r="G33" s="710"/>
      <c r="H33" s="710"/>
      <c r="I33" s="710"/>
      <c r="J33" s="710"/>
      <c r="K33" s="710"/>
      <c r="L33" s="710"/>
      <c r="M33" s="710"/>
      <c r="N33" s="710"/>
      <c r="O33" s="710"/>
      <c r="P33" s="710"/>
      <c r="Q33" s="710"/>
      <c r="R33" s="710"/>
      <c r="S33" s="710"/>
      <c r="T33" s="710"/>
      <c r="U33" s="710"/>
    </row>
    <row r="34" spans="2:21" x14ac:dyDescent="0.25">
      <c r="B34" s="710"/>
      <c r="C34" s="710"/>
      <c r="D34" s="710"/>
      <c r="E34" s="710"/>
      <c r="F34" s="710"/>
      <c r="G34" s="710"/>
      <c r="H34" s="710"/>
      <c r="I34" s="710"/>
      <c r="J34" s="710"/>
      <c r="K34" s="710"/>
      <c r="L34" s="710"/>
      <c r="M34" s="710"/>
      <c r="N34" s="710"/>
      <c r="O34" s="710"/>
      <c r="P34" s="710"/>
      <c r="Q34" s="710"/>
      <c r="R34" s="710"/>
      <c r="S34" s="710"/>
      <c r="T34" s="710"/>
      <c r="U34" s="710"/>
    </row>
    <row r="35" spans="2:21" x14ac:dyDescent="0.25">
      <c r="B35" s="710"/>
      <c r="C35" s="710"/>
      <c r="D35" s="710"/>
      <c r="E35" s="710"/>
      <c r="F35" s="710"/>
      <c r="G35" s="710"/>
      <c r="H35" s="710"/>
      <c r="I35" s="710"/>
      <c r="J35" s="710"/>
      <c r="K35" s="710"/>
      <c r="L35" s="710"/>
      <c r="M35" s="710"/>
      <c r="N35" s="710"/>
      <c r="O35" s="710"/>
      <c r="P35" s="710"/>
      <c r="Q35" s="710"/>
      <c r="R35" s="710"/>
      <c r="S35" s="710"/>
      <c r="T35" s="710"/>
      <c r="U35" s="710"/>
    </row>
    <row r="36" spans="2:21" x14ac:dyDescent="0.25">
      <c r="B36" s="710"/>
      <c r="C36" s="710"/>
      <c r="D36" s="710"/>
      <c r="E36" s="710"/>
      <c r="F36" s="710"/>
      <c r="G36" s="710"/>
      <c r="H36" s="710"/>
      <c r="I36" s="710"/>
      <c r="J36" s="710"/>
      <c r="K36" s="710"/>
      <c r="L36" s="710"/>
      <c r="M36" s="710"/>
      <c r="N36" s="710"/>
      <c r="O36" s="710"/>
      <c r="P36" s="710"/>
      <c r="Q36" s="710"/>
      <c r="R36" s="710"/>
      <c r="S36" s="710"/>
      <c r="T36" s="710"/>
      <c r="U36" s="710"/>
    </row>
    <row r="37" spans="2:21" x14ac:dyDescent="0.25">
      <c r="B37" s="710"/>
      <c r="C37" s="710"/>
      <c r="D37" s="710"/>
      <c r="E37" s="710"/>
      <c r="F37" s="710"/>
      <c r="G37" s="710"/>
      <c r="H37" s="710"/>
      <c r="I37" s="710"/>
      <c r="J37" s="710"/>
      <c r="K37" s="710"/>
      <c r="L37" s="710"/>
      <c r="M37" s="710"/>
      <c r="N37" s="710"/>
      <c r="O37" s="710"/>
      <c r="P37" s="710"/>
      <c r="Q37" s="710"/>
      <c r="R37" s="710"/>
      <c r="S37" s="710"/>
      <c r="T37" s="710"/>
      <c r="U37" s="710"/>
    </row>
    <row r="38" spans="2:21" x14ac:dyDescent="0.25">
      <c r="B38" s="710"/>
      <c r="C38" s="710"/>
      <c r="D38" s="710"/>
      <c r="E38" s="710"/>
      <c r="F38" s="710"/>
      <c r="G38" s="710"/>
      <c r="H38" s="710"/>
      <c r="I38" s="710"/>
      <c r="J38" s="710"/>
      <c r="K38" s="710"/>
      <c r="L38" s="710"/>
      <c r="M38" s="710"/>
      <c r="N38" s="710"/>
      <c r="O38" s="710"/>
      <c r="P38" s="710"/>
      <c r="Q38" s="710"/>
      <c r="R38" s="710"/>
      <c r="S38" s="710"/>
      <c r="T38" s="710"/>
      <c r="U38" s="710"/>
    </row>
    <row r="39" spans="2:21" x14ac:dyDescent="0.25">
      <c r="B39" s="710"/>
      <c r="C39" s="710"/>
      <c r="D39" s="710"/>
      <c r="E39" s="710"/>
      <c r="F39" s="710"/>
      <c r="G39" s="710"/>
      <c r="H39" s="710"/>
      <c r="I39" s="710"/>
      <c r="J39" s="710"/>
      <c r="K39" s="710"/>
      <c r="L39" s="710"/>
      <c r="M39" s="710"/>
      <c r="N39" s="710"/>
      <c r="O39" s="710"/>
      <c r="P39" s="710"/>
      <c r="Q39" s="710"/>
      <c r="R39" s="710"/>
      <c r="S39" s="710"/>
      <c r="T39" s="710"/>
      <c r="U39" s="710"/>
    </row>
  </sheetData>
  <mergeCells count="5">
    <mergeCell ref="A3:V3"/>
    <mergeCell ref="A5:A6"/>
    <mergeCell ref="B5:H5"/>
    <mergeCell ref="I5:O5"/>
    <mergeCell ref="P5:V5"/>
  </mergeCells>
  <hyperlinks>
    <hyperlink ref="V2" location="Contents!A1" display="Back to Contents ç" xr:uid="{5CD09F1D-9988-4DCB-84A2-E9F7D78DC740}"/>
  </hyperlinks>
  <printOptions horizontalCentered="1"/>
  <pageMargins left="0.25" right="0.25" top="0.75" bottom="0.75" header="0.3" footer="0.3"/>
  <pageSetup paperSize="9" scale="62" firstPageNumber="0" fitToHeight="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E280F-BD66-49BF-8335-6ABE41F80A35}">
  <sheetPr codeName="Sheet20">
    <pageSetUpPr fitToPage="1"/>
  </sheetPr>
  <dimension ref="A1:Q48"/>
  <sheetViews>
    <sheetView zoomScaleNormal="100" workbookViewId="0">
      <selection activeCell="H2" sqref="H2"/>
    </sheetView>
  </sheetViews>
  <sheetFormatPr defaultColWidth="8.85546875" defaultRowHeight="15.75" x14ac:dyDescent="0.25"/>
  <cols>
    <col min="1" max="1" width="62.140625" style="199" customWidth="1"/>
    <col min="2" max="7" width="10.42578125" style="199" customWidth="1"/>
    <col min="8" max="8" width="11" style="199" bestFit="1" customWidth="1"/>
    <col min="9" max="16384" width="8.85546875" style="199"/>
  </cols>
  <sheetData>
    <row r="1" spans="1:17" ht="16.5" customHeight="1" x14ac:dyDescent="0.25">
      <c r="A1" s="662" t="s">
        <v>60</v>
      </c>
      <c r="B1" s="662"/>
      <c r="C1" s="711"/>
      <c r="D1" s="664"/>
      <c r="E1" s="664"/>
      <c r="F1" s="664"/>
      <c r="H1" s="712" t="s">
        <v>693</v>
      </c>
    </row>
    <row r="2" spans="1:17" ht="16.5" customHeight="1" x14ac:dyDescent="0.25">
      <c r="A2" s="662"/>
      <c r="B2" s="662"/>
      <c r="C2" s="711"/>
      <c r="D2" s="664"/>
      <c r="E2" s="664"/>
      <c r="F2" s="664"/>
      <c r="H2" s="405" t="s">
        <v>62</v>
      </c>
    </row>
    <row r="3" spans="1:17" ht="21.6" customHeight="1" x14ac:dyDescent="0.25">
      <c r="A3" s="1665" t="s">
        <v>694</v>
      </c>
      <c r="B3" s="1665"/>
      <c r="C3" s="1665"/>
      <c r="D3" s="1665"/>
      <c r="E3" s="1665"/>
      <c r="F3" s="1665"/>
      <c r="G3" s="1665"/>
      <c r="H3" s="1665"/>
    </row>
    <row r="4" spans="1:17" x14ac:dyDescent="0.25">
      <c r="A4" s="713"/>
      <c r="B4" s="713"/>
      <c r="C4" s="714"/>
      <c r="E4" s="714"/>
      <c r="F4" s="714"/>
      <c r="H4" s="715" t="s">
        <v>695</v>
      </c>
    </row>
    <row r="5" spans="1:17" x14ac:dyDescent="0.25">
      <c r="A5" s="716" t="s">
        <v>114</v>
      </c>
      <c r="B5" s="716">
        <v>2019</v>
      </c>
      <c r="C5" s="716">
        <v>2020</v>
      </c>
      <c r="D5" s="716">
        <v>2021</v>
      </c>
      <c r="E5" s="716">
        <v>2022</v>
      </c>
      <c r="F5" s="716">
        <v>2023</v>
      </c>
      <c r="G5" s="716">
        <v>2024</v>
      </c>
      <c r="H5" s="716" t="s">
        <v>121</v>
      </c>
    </row>
    <row r="6" spans="1:17" ht="18" customHeight="1" x14ac:dyDescent="0.25">
      <c r="A6" s="717" t="s">
        <v>169</v>
      </c>
      <c r="B6" s="718">
        <f t="shared" ref="B6:H6" si="0">SUM(B7:B14)</f>
        <v>319.46100000000001</v>
      </c>
      <c r="C6" s="718">
        <f t="shared" si="0"/>
        <v>191.845</v>
      </c>
      <c r="D6" s="718">
        <f t="shared" si="0"/>
        <v>223.12300000000002</v>
      </c>
      <c r="E6" s="718">
        <f t="shared" si="0"/>
        <v>363.92400000000004</v>
      </c>
      <c r="F6" s="718">
        <f t="shared" si="0"/>
        <v>239.10300000000001</v>
      </c>
      <c r="G6" s="718">
        <f t="shared" si="0"/>
        <v>259.89719999999994</v>
      </c>
      <c r="H6" s="718">
        <f t="shared" si="0"/>
        <v>486.18080000000009</v>
      </c>
      <c r="L6" s="719"/>
      <c r="M6" s="720"/>
      <c r="N6" s="720"/>
      <c r="O6" s="720"/>
      <c r="P6" s="719"/>
    </row>
    <row r="7" spans="1:17" s="669" customFormat="1" x14ac:dyDescent="0.25">
      <c r="A7" s="721" t="s">
        <v>672</v>
      </c>
      <c r="B7" s="722">
        <v>26.105</v>
      </c>
      <c r="C7" s="722">
        <v>6.6109999999999998</v>
      </c>
      <c r="D7" s="722">
        <v>8.6980000000000004</v>
      </c>
      <c r="E7" s="722">
        <v>6.8860000000000001</v>
      </c>
      <c r="F7" s="722">
        <v>5.1759999999999993</v>
      </c>
      <c r="G7" s="722">
        <v>1.04</v>
      </c>
      <c r="H7" s="722">
        <v>3.9108000000000005</v>
      </c>
      <c r="I7" s="199"/>
      <c r="J7" s="710"/>
      <c r="K7" s="710"/>
      <c r="L7" s="710"/>
      <c r="M7" s="720"/>
      <c r="N7" s="720"/>
      <c r="O7" s="720"/>
      <c r="P7" s="719"/>
      <c r="Q7" s="199"/>
    </row>
    <row r="8" spans="1:17" s="669" customFormat="1" x14ac:dyDescent="0.25">
      <c r="A8" s="721" t="s">
        <v>673</v>
      </c>
      <c r="B8" s="722">
        <v>104.85299999999999</v>
      </c>
      <c r="C8" s="722">
        <v>78.132000000000005</v>
      </c>
      <c r="D8" s="722">
        <v>101.554</v>
      </c>
      <c r="E8" s="722">
        <v>104.124</v>
      </c>
      <c r="F8" s="722">
        <v>84.709000000000003</v>
      </c>
      <c r="G8" s="722">
        <v>45.974599999999988</v>
      </c>
      <c r="H8" s="722">
        <v>164.08609999999999</v>
      </c>
      <c r="I8" s="199"/>
      <c r="J8" s="710"/>
      <c r="K8" s="710"/>
      <c r="L8" s="710"/>
      <c r="M8" s="720"/>
      <c r="N8" s="720"/>
      <c r="O8" s="720"/>
      <c r="P8" s="719"/>
      <c r="Q8" s="199"/>
    </row>
    <row r="9" spans="1:17" s="669" customFormat="1" x14ac:dyDescent="0.25">
      <c r="A9" s="721" t="s">
        <v>674</v>
      </c>
      <c r="B9" s="722">
        <v>7.2489999999999997</v>
      </c>
      <c r="C9" s="722">
        <v>9.0020000000000007</v>
      </c>
      <c r="D9" s="722">
        <v>9.5299999999999994</v>
      </c>
      <c r="E9" s="722">
        <v>3.8570000000000002</v>
      </c>
      <c r="F9" s="722">
        <v>2.5869999999999997</v>
      </c>
      <c r="G9" s="722">
        <v>2.226</v>
      </c>
      <c r="H9" s="722">
        <v>0.17499999999999999</v>
      </c>
      <c r="I9" s="199"/>
      <c r="J9" s="710"/>
      <c r="K9" s="710"/>
      <c r="L9" s="710"/>
      <c r="M9" s="720"/>
      <c r="N9" s="720"/>
      <c r="O9" s="720"/>
      <c r="P9" s="719"/>
      <c r="Q9" s="199"/>
    </row>
    <row r="10" spans="1:17" s="669" customFormat="1" x14ac:dyDescent="0.25">
      <c r="A10" s="721" t="s">
        <v>696</v>
      </c>
      <c r="B10" s="722">
        <v>1.306</v>
      </c>
      <c r="C10" s="722">
        <v>1.1739999999999999</v>
      </c>
      <c r="D10" s="722">
        <v>1.1020000000000001</v>
      </c>
      <c r="E10" s="722">
        <v>2.004</v>
      </c>
      <c r="F10" s="722">
        <v>2.7349999999999999</v>
      </c>
      <c r="G10" s="722">
        <v>8.6541000000000015</v>
      </c>
      <c r="H10" s="722">
        <v>1.0710999999999999</v>
      </c>
      <c r="I10" s="199"/>
      <c r="J10" s="710"/>
      <c r="K10" s="710"/>
      <c r="L10" s="710"/>
      <c r="M10" s="720"/>
      <c r="N10" s="720"/>
      <c r="O10" s="720"/>
      <c r="P10" s="719"/>
      <c r="Q10" s="199"/>
    </row>
    <row r="11" spans="1:17" s="669" customFormat="1" x14ac:dyDescent="0.25">
      <c r="A11" s="721" t="s">
        <v>697</v>
      </c>
      <c r="B11" s="722">
        <v>108.36799999999999</v>
      </c>
      <c r="C11" s="722">
        <v>61.198999999999998</v>
      </c>
      <c r="D11" s="722">
        <v>68.387</v>
      </c>
      <c r="E11" s="722">
        <v>207.756</v>
      </c>
      <c r="F11" s="722">
        <v>98.91</v>
      </c>
      <c r="G11" s="722">
        <v>165.65329999999997</v>
      </c>
      <c r="H11" s="722">
        <v>266.61170000000004</v>
      </c>
      <c r="I11" s="199"/>
      <c r="J11" s="710"/>
      <c r="K11" s="710"/>
      <c r="L11" s="710"/>
      <c r="M11" s="720"/>
      <c r="N11" s="720"/>
      <c r="O11" s="720"/>
      <c r="P11" s="719"/>
      <c r="Q11" s="199"/>
    </row>
    <row r="12" spans="1:17" s="669" customFormat="1" x14ac:dyDescent="0.25">
      <c r="A12" s="721" t="s">
        <v>677</v>
      </c>
      <c r="B12" s="722">
        <v>7.4950000000000001</v>
      </c>
      <c r="C12" s="722">
        <v>2.6320000000000001</v>
      </c>
      <c r="D12" s="722">
        <v>4.5970000000000004</v>
      </c>
      <c r="E12" s="722">
        <v>1.514</v>
      </c>
      <c r="F12" s="722">
        <v>7.6760000000000002</v>
      </c>
      <c r="G12" s="722">
        <v>14.404999999999999</v>
      </c>
      <c r="H12" s="722">
        <v>22.885400000000001</v>
      </c>
      <c r="I12" s="199"/>
      <c r="J12" s="710"/>
      <c r="K12" s="710"/>
      <c r="L12" s="710"/>
      <c r="M12" s="720"/>
      <c r="N12" s="720"/>
      <c r="O12" s="720"/>
      <c r="P12" s="719"/>
      <c r="Q12" s="199"/>
    </row>
    <row r="13" spans="1:17" s="669" customFormat="1" x14ac:dyDescent="0.25">
      <c r="A13" s="721" t="s">
        <v>698</v>
      </c>
      <c r="B13" s="722">
        <v>9.5090000000000003</v>
      </c>
      <c r="C13" s="722">
        <v>3.3690000000000002</v>
      </c>
      <c r="D13" s="722">
        <v>6.5289999999999999</v>
      </c>
      <c r="E13" s="722">
        <v>5.9930000000000003</v>
      </c>
      <c r="F13" s="722">
        <v>10.156000000000002</v>
      </c>
      <c r="G13" s="722">
        <v>6.4609999999999985</v>
      </c>
      <c r="H13" s="722">
        <v>8.1806000000000019</v>
      </c>
      <c r="I13" s="199"/>
      <c r="J13" s="710"/>
      <c r="K13" s="710"/>
      <c r="L13" s="710"/>
      <c r="M13" s="720"/>
      <c r="N13" s="720"/>
      <c r="O13" s="720"/>
      <c r="P13" s="719"/>
      <c r="Q13" s="199"/>
    </row>
    <row r="14" spans="1:17" s="669" customFormat="1" x14ac:dyDescent="0.25">
      <c r="A14" s="721" t="s">
        <v>679</v>
      </c>
      <c r="B14" s="722">
        <v>54.576000000000001</v>
      </c>
      <c r="C14" s="722">
        <v>29.725999999999999</v>
      </c>
      <c r="D14" s="722">
        <v>22.725999999999999</v>
      </c>
      <c r="E14" s="722">
        <v>31.79</v>
      </c>
      <c r="F14" s="722">
        <v>27.153999999999996</v>
      </c>
      <c r="G14" s="722">
        <v>15.483199999999998</v>
      </c>
      <c r="H14" s="722">
        <v>19.260100000000001</v>
      </c>
      <c r="I14" s="199"/>
      <c r="J14" s="710"/>
      <c r="K14" s="710"/>
      <c r="L14" s="710"/>
      <c r="M14" s="720"/>
      <c r="N14" s="720"/>
      <c r="O14" s="720"/>
      <c r="P14" s="719"/>
      <c r="Q14" s="199"/>
    </row>
    <row r="15" spans="1:17" s="669" customFormat="1" ht="18.600000000000001" customHeight="1" x14ac:dyDescent="0.25">
      <c r="A15" s="723" t="s">
        <v>162</v>
      </c>
      <c r="B15" s="722">
        <v>1.3420000000000001</v>
      </c>
      <c r="C15" s="722">
        <v>0.755</v>
      </c>
      <c r="D15" s="722">
        <v>0.495</v>
      </c>
      <c r="E15" s="722">
        <v>0.17</v>
      </c>
      <c r="F15" s="722">
        <v>0.13600000000000001</v>
      </c>
      <c r="G15" s="722">
        <v>6.3E-2</v>
      </c>
      <c r="H15" s="722">
        <v>4.1719999999999997</v>
      </c>
      <c r="I15" s="199"/>
      <c r="J15" s="710"/>
      <c r="K15" s="710"/>
      <c r="L15" s="710"/>
      <c r="M15" s="720"/>
      <c r="N15" s="720"/>
      <c r="O15" s="720"/>
      <c r="P15" s="719"/>
      <c r="Q15" s="199"/>
    </row>
    <row r="16" spans="1:17" s="669" customFormat="1" ht="18.600000000000001" customHeight="1" x14ac:dyDescent="0.25">
      <c r="A16" s="723" t="s">
        <v>164</v>
      </c>
      <c r="B16" s="722">
        <f t="shared" ref="B16:H16" si="1">SUM(B17:B19)</f>
        <v>224.22200000000001</v>
      </c>
      <c r="C16" s="722">
        <f t="shared" si="1"/>
        <v>110.99299999999999</v>
      </c>
      <c r="D16" s="722">
        <f t="shared" si="1"/>
        <v>123.16199999999999</v>
      </c>
      <c r="E16" s="722">
        <f t="shared" si="1"/>
        <v>135.42500000000001</v>
      </c>
      <c r="F16" s="722">
        <f t="shared" si="1"/>
        <v>276.50999999999993</v>
      </c>
      <c r="G16" s="722">
        <f t="shared" si="1"/>
        <v>103.60359999999999</v>
      </c>
      <c r="H16" s="722">
        <f t="shared" si="1"/>
        <v>168.05790000000002</v>
      </c>
      <c r="I16" s="199"/>
      <c r="J16" s="710"/>
      <c r="K16" s="710"/>
      <c r="L16" s="710"/>
      <c r="M16" s="720"/>
      <c r="N16" s="720"/>
      <c r="O16" s="720"/>
      <c r="P16" s="719"/>
      <c r="Q16" s="199"/>
    </row>
    <row r="17" spans="1:17" s="669" customFormat="1" x14ac:dyDescent="0.25">
      <c r="A17" s="721" t="s">
        <v>699</v>
      </c>
      <c r="B17" s="722">
        <v>153.88900000000001</v>
      </c>
      <c r="C17" s="722">
        <v>65.989000000000004</v>
      </c>
      <c r="D17" s="722">
        <v>69.814999999999998</v>
      </c>
      <c r="E17" s="722">
        <v>53.808</v>
      </c>
      <c r="F17" s="722">
        <v>128.59199999999998</v>
      </c>
      <c r="G17" s="722">
        <v>90.803999999999988</v>
      </c>
      <c r="H17" s="722">
        <v>117.15460000000002</v>
      </c>
      <c r="I17" s="199"/>
      <c r="J17" s="710"/>
      <c r="K17" s="710"/>
      <c r="L17" s="710"/>
      <c r="M17" s="720"/>
      <c r="N17" s="720"/>
      <c r="O17" s="720"/>
      <c r="P17" s="719"/>
      <c r="Q17" s="199"/>
    </row>
    <row r="18" spans="1:17" s="669" customFormat="1" x14ac:dyDescent="0.25">
      <c r="A18" s="721" t="s">
        <v>700</v>
      </c>
      <c r="B18" s="722">
        <v>39.99</v>
      </c>
      <c r="C18" s="722">
        <v>26.395</v>
      </c>
      <c r="D18" s="722">
        <v>43.927999999999997</v>
      </c>
      <c r="E18" s="722">
        <v>6.7350000000000003</v>
      </c>
      <c r="F18" s="722">
        <v>12.414</v>
      </c>
      <c r="G18" s="722">
        <v>2.645</v>
      </c>
      <c r="H18" s="722">
        <v>8.3995000000000015</v>
      </c>
      <c r="I18" s="199"/>
      <c r="J18" s="710"/>
      <c r="K18" s="710"/>
      <c r="L18" s="710"/>
      <c r="M18" s="720"/>
      <c r="N18" s="720"/>
      <c r="O18" s="720"/>
      <c r="P18" s="719"/>
      <c r="Q18" s="199"/>
    </row>
    <row r="19" spans="1:17" s="669" customFormat="1" x14ac:dyDescent="0.25">
      <c r="A19" s="721" t="s">
        <v>701</v>
      </c>
      <c r="B19" s="722">
        <v>30.343</v>
      </c>
      <c r="C19" s="722">
        <v>18.609000000000002</v>
      </c>
      <c r="D19" s="722">
        <v>9.4190000000000005</v>
      </c>
      <c r="E19" s="722">
        <v>74.882000000000005</v>
      </c>
      <c r="F19" s="722">
        <v>135.50399999999996</v>
      </c>
      <c r="G19" s="722">
        <v>10.154599999999999</v>
      </c>
      <c r="H19" s="722">
        <v>42.503799999999998</v>
      </c>
      <c r="I19" s="199"/>
      <c r="J19" s="710"/>
      <c r="K19" s="710"/>
      <c r="L19" s="710"/>
      <c r="M19" s="720"/>
      <c r="N19" s="720"/>
      <c r="O19" s="720"/>
      <c r="P19" s="719"/>
      <c r="Q19" s="199"/>
    </row>
    <row r="20" spans="1:17" s="669" customFormat="1" ht="18.600000000000001" customHeight="1" x14ac:dyDescent="0.25">
      <c r="A20" s="723" t="s">
        <v>702</v>
      </c>
      <c r="B20" s="722">
        <f t="shared" ref="B20:H20" si="2">SUM(B21:B24)</f>
        <v>643.71199999999999</v>
      </c>
      <c r="C20" s="722">
        <f t="shared" si="2"/>
        <v>383.399</v>
      </c>
      <c r="D20" s="722">
        <f t="shared" si="2"/>
        <v>433.45799999999997</v>
      </c>
      <c r="E20" s="722">
        <f t="shared" si="2"/>
        <v>576.1149999999999</v>
      </c>
      <c r="F20" s="722">
        <f t="shared" si="2"/>
        <v>221.57999999999998</v>
      </c>
      <c r="G20" s="722">
        <f t="shared" si="2"/>
        <v>250.22270000000003</v>
      </c>
      <c r="H20" s="722">
        <f t="shared" si="2"/>
        <v>404.59679999999997</v>
      </c>
      <c r="I20" s="199"/>
      <c r="J20" s="710"/>
      <c r="K20" s="710"/>
      <c r="L20" s="710"/>
      <c r="M20" s="720"/>
      <c r="N20" s="720"/>
      <c r="O20" s="720"/>
      <c r="P20" s="719"/>
      <c r="Q20" s="199"/>
    </row>
    <row r="21" spans="1:17" s="669" customFormat="1" x14ac:dyDescent="0.25">
      <c r="A21" s="721" t="s">
        <v>703</v>
      </c>
      <c r="B21" s="722">
        <v>455.279</v>
      </c>
      <c r="C21" s="722">
        <v>256.113</v>
      </c>
      <c r="D21" s="722">
        <v>201.49600000000001</v>
      </c>
      <c r="E21" s="722">
        <v>192.65899999999999</v>
      </c>
      <c r="F21" s="722">
        <v>40.710000000000008</v>
      </c>
      <c r="G21" s="722">
        <v>20.464000000000002</v>
      </c>
      <c r="H21" s="722">
        <v>56.230799999999988</v>
      </c>
      <c r="I21" s="199"/>
      <c r="J21" s="710"/>
      <c r="K21" s="710"/>
      <c r="L21" s="710"/>
      <c r="M21" s="720"/>
      <c r="N21" s="720"/>
      <c r="O21" s="720"/>
      <c r="P21" s="719"/>
      <c r="Q21" s="199"/>
    </row>
    <row r="22" spans="1:17" s="669" customFormat="1" x14ac:dyDescent="0.25">
      <c r="A22" s="721" t="s">
        <v>704</v>
      </c>
      <c r="B22" s="722">
        <v>138.13</v>
      </c>
      <c r="C22" s="722">
        <v>117.563</v>
      </c>
      <c r="D22" s="722">
        <v>223.17</v>
      </c>
      <c r="E22" s="722">
        <v>350.017</v>
      </c>
      <c r="F22" s="722">
        <v>113.081</v>
      </c>
      <c r="G22" s="722">
        <v>68.1417</v>
      </c>
      <c r="H22" s="722">
        <v>65.819999999999993</v>
      </c>
      <c r="I22" s="199"/>
      <c r="J22" s="710"/>
      <c r="K22" s="710"/>
      <c r="L22" s="710"/>
      <c r="M22" s="720"/>
      <c r="N22" s="720"/>
      <c r="O22" s="720"/>
      <c r="P22" s="719"/>
      <c r="Q22" s="199"/>
    </row>
    <row r="23" spans="1:17" s="669" customFormat="1" x14ac:dyDescent="0.25">
      <c r="A23" s="721" t="s">
        <v>705</v>
      </c>
      <c r="B23" s="722">
        <v>3.1119999999999997</v>
      </c>
      <c r="C23" s="722">
        <v>1.5429999999999999</v>
      </c>
      <c r="D23" s="722">
        <f>0.002+1.362</f>
        <v>1.3640000000000001</v>
      </c>
      <c r="E23" s="722">
        <v>1.573</v>
      </c>
      <c r="F23" s="722">
        <v>37.449999999999996</v>
      </c>
      <c r="G23" s="722">
        <v>74.192000000000007</v>
      </c>
      <c r="H23" s="722">
        <v>7.2770000000000001</v>
      </c>
      <c r="I23" s="199"/>
      <c r="J23" s="710"/>
      <c r="K23" s="710"/>
      <c r="L23" s="710"/>
      <c r="M23" s="720"/>
      <c r="N23" s="720"/>
      <c r="O23" s="720"/>
      <c r="P23" s="719"/>
      <c r="Q23" s="199"/>
    </row>
    <row r="24" spans="1:17" s="669" customFormat="1" x14ac:dyDescent="0.25">
      <c r="A24" s="724" t="s">
        <v>706</v>
      </c>
      <c r="B24" s="725">
        <v>47.191000000000003</v>
      </c>
      <c r="C24" s="725">
        <v>8.18</v>
      </c>
      <c r="D24" s="725">
        <v>7.4279999999999999</v>
      </c>
      <c r="E24" s="725">
        <v>31.866</v>
      </c>
      <c r="F24" s="725">
        <v>30.338999999999999</v>
      </c>
      <c r="G24" s="725">
        <v>87.424999999999997</v>
      </c>
      <c r="H24" s="725">
        <v>275.26900000000001</v>
      </c>
      <c r="I24" s="199"/>
      <c r="J24" s="710"/>
      <c r="K24" s="710"/>
      <c r="L24" s="710"/>
      <c r="M24" s="720"/>
      <c r="N24" s="720"/>
      <c r="O24" s="720"/>
      <c r="P24" s="719"/>
      <c r="Q24" s="199"/>
    </row>
    <row r="25" spans="1:17" ht="18.600000000000001" customHeight="1" x14ac:dyDescent="0.25">
      <c r="A25" s="726" t="s">
        <v>432</v>
      </c>
      <c r="B25" s="727">
        <f t="shared" ref="B25:H25" si="3">B6+B15+B16+B20</f>
        <v>1188.7370000000001</v>
      </c>
      <c r="C25" s="727">
        <f t="shared" si="3"/>
        <v>686.99199999999996</v>
      </c>
      <c r="D25" s="727">
        <f t="shared" si="3"/>
        <v>780.23800000000006</v>
      </c>
      <c r="E25" s="727">
        <f t="shared" si="3"/>
        <v>1075.634</v>
      </c>
      <c r="F25" s="727">
        <f t="shared" si="3"/>
        <v>737.32899999999995</v>
      </c>
      <c r="G25" s="727">
        <f t="shared" si="3"/>
        <v>613.78649999999993</v>
      </c>
      <c r="H25" s="727">
        <f t="shared" si="3"/>
        <v>1063.0075000000002</v>
      </c>
      <c r="J25" s="710"/>
      <c r="K25" s="710"/>
      <c r="L25" s="710"/>
      <c r="M25" s="720"/>
      <c r="N25" s="720"/>
      <c r="O25" s="720"/>
      <c r="P25" s="719"/>
    </row>
    <row r="26" spans="1:17" ht="17.45" customHeight="1" x14ac:dyDescent="0.25">
      <c r="A26" s="94" t="s">
        <v>682</v>
      </c>
      <c r="B26" s="94"/>
      <c r="C26" s="715"/>
      <c r="D26" s="94"/>
      <c r="E26" s="715"/>
      <c r="F26" s="715"/>
      <c r="H26" s="715" t="s">
        <v>707</v>
      </c>
    </row>
    <row r="27" spans="1:17" x14ac:dyDescent="0.25">
      <c r="A27" s="728" t="s">
        <v>708</v>
      </c>
      <c r="B27" s="728"/>
      <c r="C27" s="94"/>
      <c r="D27" s="94"/>
      <c r="E27" s="94"/>
      <c r="F27" s="94"/>
      <c r="G27" s="94"/>
    </row>
    <row r="28" spans="1:17" x14ac:dyDescent="0.25">
      <c r="A28" s="728" t="s">
        <v>709</v>
      </c>
      <c r="B28" s="728"/>
      <c r="C28" s="94"/>
      <c r="D28" s="94"/>
      <c r="E28" s="94"/>
      <c r="F28" s="94"/>
      <c r="G28" s="94"/>
    </row>
    <row r="29" spans="1:17" x14ac:dyDescent="0.25">
      <c r="A29" s="728" t="s">
        <v>335</v>
      </c>
      <c r="B29" s="728"/>
      <c r="C29" s="94"/>
      <c r="D29" s="94"/>
      <c r="E29" s="94"/>
      <c r="F29" s="94"/>
      <c r="G29" s="94"/>
      <c r="H29" s="719"/>
      <c r="I29" s="719"/>
      <c r="J29" s="719"/>
      <c r="K29" s="719"/>
      <c r="L29" s="719"/>
    </row>
    <row r="30" spans="1:17" x14ac:dyDescent="0.25">
      <c r="H30" s="719"/>
      <c r="I30" s="719"/>
      <c r="J30" s="719"/>
      <c r="K30" s="719"/>
      <c r="L30" s="719"/>
    </row>
    <row r="31" spans="1:17" x14ac:dyDescent="0.25">
      <c r="H31" s="719"/>
      <c r="I31" s="719"/>
      <c r="J31" s="719"/>
      <c r="K31" s="719"/>
      <c r="L31" s="719"/>
    </row>
    <row r="32" spans="1:17" x14ac:dyDescent="0.25">
      <c r="H32" s="719"/>
      <c r="I32" s="719"/>
      <c r="J32" s="719"/>
      <c r="K32" s="719"/>
      <c r="L32" s="719"/>
    </row>
    <row r="33" spans="3:12" x14ac:dyDescent="0.25">
      <c r="H33" s="719"/>
      <c r="I33" s="719"/>
      <c r="J33" s="719"/>
      <c r="K33" s="719"/>
      <c r="L33" s="719"/>
    </row>
    <row r="34" spans="3:12" x14ac:dyDescent="0.25">
      <c r="H34" s="719"/>
      <c r="I34" s="719"/>
      <c r="J34" s="719"/>
      <c r="K34" s="719"/>
      <c r="L34" s="719"/>
    </row>
    <row r="35" spans="3:12" x14ac:dyDescent="0.25">
      <c r="H35" s="719"/>
      <c r="I35" s="719"/>
      <c r="J35" s="719"/>
      <c r="K35" s="719"/>
      <c r="L35" s="719"/>
    </row>
    <row r="36" spans="3:12" x14ac:dyDescent="0.25">
      <c r="H36" s="719"/>
      <c r="I36" s="719"/>
      <c r="J36" s="719"/>
      <c r="K36" s="719"/>
      <c r="L36" s="719"/>
    </row>
    <row r="37" spans="3:12" x14ac:dyDescent="0.25">
      <c r="H37" s="719"/>
      <c r="I37" s="719"/>
      <c r="J37" s="719"/>
      <c r="K37" s="719"/>
      <c r="L37" s="719"/>
    </row>
    <row r="38" spans="3:12" x14ac:dyDescent="0.25">
      <c r="H38" s="719"/>
      <c r="I38" s="719"/>
      <c r="J38" s="719"/>
      <c r="K38" s="719"/>
      <c r="L38" s="719"/>
    </row>
    <row r="39" spans="3:12" x14ac:dyDescent="0.25">
      <c r="H39" s="719"/>
      <c r="I39" s="719"/>
      <c r="J39" s="719"/>
      <c r="K39" s="719"/>
      <c r="L39" s="719"/>
    </row>
    <row r="40" spans="3:12" x14ac:dyDescent="0.25">
      <c r="H40" s="719"/>
      <c r="I40" s="719"/>
      <c r="J40" s="719"/>
      <c r="K40" s="719"/>
      <c r="L40" s="719"/>
    </row>
    <row r="41" spans="3:12" x14ac:dyDescent="0.25">
      <c r="H41" s="719"/>
      <c r="I41" s="719"/>
      <c r="J41" s="719"/>
      <c r="K41" s="719"/>
      <c r="L41" s="719"/>
    </row>
    <row r="42" spans="3:12" x14ac:dyDescent="0.25">
      <c r="H42" s="719"/>
      <c r="I42" s="719"/>
      <c r="J42" s="719"/>
      <c r="K42" s="719"/>
      <c r="L42" s="719"/>
    </row>
    <row r="43" spans="3:12" x14ac:dyDescent="0.25">
      <c r="H43" s="719"/>
      <c r="I43" s="719"/>
      <c r="J43" s="719"/>
      <c r="K43" s="719"/>
      <c r="L43" s="719"/>
    </row>
    <row r="44" spans="3:12" x14ac:dyDescent="0.25">
      <c r="H44" s="719"/>
      <c r="I44" s="719"/>
      <c r="J44" s="719"/>
      <c r="K44" s="719"/>
      <c r="L44" s="719"/>
    </row>
    <row r="45" spans="3:12" x14ac:dyDescent="0.25">
      <c r="H45" s="719"/>
      <c r="I45" s="719"/>
      <c r="J45" s="719"/>
      <c r="K45" s="719"/>
      <c r="L45" s="719"/>
    </row>
    <row r="46" spans="3:12" x14ac:dyDescent="0.25">
      <c r="H46" s="719"/>
      <c r="I46" s="719"/>
      <c r="J46" s="719"/>
      <c r="K46" s="719"/>
      <c r="L46" s="719"/>
    </row>
    <row r="47" spans="3:12" x14ac:dyDescent="0.25">
      <c r="H47" s="719"/>
      <c r="I47" s="719"/>
      <c r="J47" s="719"/>
      <c r="K47" s="719"/>
      <c r="L47" s="719"/>
    </row>
    <row r="48" spans="3:12" x14ac:dyDescent="0.25">
      <c r="C48" s="729"/>
      <c r="H48" s="719"/>
      <c r="I48" s="719"/>
      <c r="J48" s="719"/>
      <c r="K48" s="719"/>
      <c r="L48" s="719"/>
    </row>
  </sheetData>
  <mergeCells count="1">
    <mergeCell ref="A3:H3"/>
  </mergeCells>
  <hyperlinks>
    <hyperlink ref="H2" location="Contents!A1" display="Back to Contents ç" xr:uid="{55FBDC0C-3360-44C9-BD12-9BBE25895319}"/>
  </hyperlinks>
  <pageMargins left="0.3" right="0.3" top="0.5" bottom="0.5" header="0.3" footer="0.3"/>
  <pageSetup paperSize="9" scale="78"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4C546-B81C-490C-87A2-BEDDC51D5341}">
  <sheetPr codeName="Sheet21">
    <pageSetUpPr fitToPage="1"/>
  </sheetPr>
  <dimension ref="A1:P29"/>
  <sheetViews>
    <sheetView zoomScaleNormal="100" workbookViewId="0">
      <selection activeCell="H1" sqref="H1"/>
    </sheetView>
  </sheetViews>
  <sheetFormatPr defaultColWidth="9.140625" defaultRowHeight="15.75" x14ac:dyDescent="0.25"/>
  <cols>
    <col min="1" max="1" width="67" style="731" customWidth="1"/>
    <col min="2" max="8" width="9.5703125" style="731" customWidth="1"/>
    <col min="9" max="16384" width="9.140625" style="731"/>
  </cols>
  <sheetData>
    <row r="1" spans="1:16" x14ac:dyDescent="0.25">
      <c r="A1" s="662" t="s">
        <v>60</v>
      </c>
      <c r="B1" s="662"/>
      <c r="C1" s="730"/>
      <c r="D1" s="730"/>
      <c r="E1" s="730"/>
      <c r="F1" s="730"/>
      <c r="H1" s="732" t="s">
        <v>710</v>
      </c>
    </row>
    <row r="2" spans="1:16" x14ac:dyDescent="0.25">
      <c r="A2" s="733"/>
      <c r="B2" s="733"/>
      <c r="C2" s="730"/>
      <c r="D2" s="730"/>
      <c r="E2" s="730"/>
      <c r="F2" s="730"/>
      <c r="H2" s="405" t="s">
        <v>62</v>
      </c>
    </row>
    <row r="3" spans="1:16" x14ac:dyDescent="0.25">
      <c r="A3" s="1671" t="s">
        <v>29</v>
      </c>
      <c r="B3" s="1671"/>
      <c r="C3" s="1671"/>
      <c r="D3" s="1671"/>
      <c r="E3" s="1671"/>
      <c r="F3" s="1671"/>
      <c r="G3" s="1671"/>
      <c r="H3" s="1671"/>
    </row>
    <row r="4" spans="1:16" s="735" customFormat="1" ht="15" x14ac:dyDescent="0.25">
      <c r="A4" s="734"/>
      <c r="B4" s="734"/>
      <c r="D4" s="736"/>
      <c r="E4" s="736"/>
      <c r="F4" s="736"/>
      <c r="H4" s="736" t="s">
        <v>711</v>
      </c>
    </row>
    <row r="5" spans="1:16" x14ac:dyDescent="0.25">
      <c r="A5" s="737" t="s">
        <v>348</v>
      </c>
      <c r="B5" s="738">
        <v>2019</v>
      </c>
      <c r="C5" s="738">
        <v>2020</v>
      </c>
      <c r="D5" s="738">
        <v>2021</v>
      </c>
      <c r="E5" s="738">
        <v>2022</v>
      </c>
      <c r="F5" s="738">
        <v>2023</v>
      </c>
      <c r="G5" s="738">
        <v>2024</v>
      </c>
      <c r="H5" s="738" t="s">
        <v>240</v>
      </c>
    </row>
    <row r="6" spans="1:16" x14ac:dyDescent="0.25">
      <c r="A6" s="739" t="s">
        <v>712</v>
      </c>
      <c r="B6" s="740">
        <v>83.079581851334794</v>
      </c>
      <c r="C6" s="740">
        <v>82.094569757710701</v>
      </c>
      <c r="D6" s="740">
        <v>80.925833333333344</v>
      </c>
      <c r="E6" s="740">
        <v>64.544166666666669</v>
      </c>
      <c r="F6" s="740">
        <v>70.580833333333331</v>
      </c>
      <c r="G6" s="740">
        <v>77.24666666666667</v>
      </c>
      <c r="H6" s="740">
        <v>69.355000000000004</v>
      </c>
      <c r="I6" s="741"/>
      <c r="J6" s="741"/>
      <c r="K6" s="741"/>
      <c r="L6" s="741"/>
      <c r="M6" s="741"/>
      <c r="N6" s="741"/>
      <c r="O6" s="741"/>
      <c r="P6" s="741"/>
    </row>
    <row r="7" spans="1:16" x14ac:dyDescent="0.25">
      <c r="A7" s="742" t="s">
        <v>713</v>
      </c>
      <c r="B7" s="743">
        <v>71.663317025801206</v>
      </c>
      <c r="C7" s="743">
        <v>65.591603417452333</v>
      </c>
      <c r="D7" s="743">
        <v>68.86</v>
      </c>
      <c r="E7" s="743">
        <v>74.160000000000011</v>
      </c>
      <c r="F7" s="743">
        <v>64.61333333333333</v>
      </c>
      <c r="G7" s="743">
        <v>65.24499999999999</v>
      </c>
      <c r="H7" s="743">
        <v>67.123333333333335</v>
      </c>
      <c r="I7" s="741"/>
      <c r="J7" s="741"/>
      <c r="K7" s="741"/>
      <c r="L7" s="741"/>
      <c r="M7" s="741"/>
      <c r="N7" s="741"/>
      <c r="O7" s="741"/>
      <c r="P7" s="741"/>
    </row>
    <row r="8" spans="1:16" x14ac:dyDescent="0.25">
      <c r="A8" s="742" t="s">
        <v>714</v>
      </c>
      <c r="B8" s="743">
        <v>77.490812420587162</v>
      </c>
      <c r="C8" s="743">
        <v>68.534672771049287</v>
      </c>
      <c r="D8" s="743">
        <v>74.452500000000001</v>
      </c>
      <c r="E8" s="743">
        <v>74.81</v>
      </c>
      <c r="F8" s="743">
        <v>70.92916666666666</v>
      </c>
      <c r="G8" s="743">
        <v>67.674166666666665</v>
      </c>
      <c r="H8" s="743">
        <v>64.676666666666662</v>
      </c>
      <c r="I8" s="741"/>
      <c r="J8" s="741"/>
      <c r="K8" s="741"/>
      <c r="L8" s="741"/>
      <c r="M8" s="741"/>
      <c r="N8" s="741"/>
      <c r="O8" s="741"/>
      <c r="P8" s="741"/>
    </row>
    <row r="9" spans="1:16" x14ac:dyDescent="0.25">
      <c r="A9" s="742" t="s">
        <v>715</v>
      </c>
      <c r="B9" s="743">
        <v>87.115578251545557</v>
      </c>
      <c r="C9" s="743">
        <v>73.916789547363933</v>
      </c>
      <c r="D9" s="743">
        <v>83.445833333333326</v>
      </c>
      <c r="E9" s="743">
        <v>65.479166666666657</v>
      </c>
      <c r="F9" s="743">
        <v>61.416666666666664</v>
      </c>
      <c r="G9" s="743">
        <v>69.503333333333345</v>
      </c>
      <c r="H9" s="743">
        <v>62.977499999999999</v>
      </c>
      <c r="I9" s="741"/>
      <c r="J9" s="741"/>
      <c r="K9" s="741"/>
      <c r="L9" s="741"/>
      <c r="M9" s="741"/>
      <c r="N9" s="741"/>
      <c r="O9" s="741"/>
      <c r="P9" s="741"/>
    </row>
    <row r="10" spans="1:16" x14ac:dyDescent="0.25">
      <c r="A10" s="742" t="s">
        <v>716</v>
      </c>
      <c r="B10" s="743">
        <v>83.359617568628721</v>
      </c>
      <c r="C10" s="743">
        <v>56.422789349869589</v>
      </c>
      <c r="D10" s="743">
        <v>62.983333333333327</v>
      </c>
      <c r="E10" s="743">
        <v>66.869166666666658</v>
      </c>
      <c r="F10" s="743">
        <v>55.664999999999999</v>
      </c>
      <c r="G10" s="743">
        <v>58.282499999999992</v>
      </c>
      <c r="H10" s="743">
        <v>68.344999999999999</v>
      </c>
      <c r="I10" s="741"/>
      <c r="J10" s="741"/>
      <c r="K10" s="741"/>
      <c r="L10" s="741"/>
      <c r="M10" s="741"/>
      <c r="N10" s="741"/>
      <c r="O10" s="741"/>
      <c r="P10" s="741"/>
    </row>
    <row r="11" spans="1:16" x14ac:dyDescent="0.25">
      <c r="A11" s="742" t="s">
        <v>717</v>
      </c>
      <c r="B11" s="743">
        <v>87.322271815218514</v>
      </c>
      <c r="C11" s="743">
        <v>66.127180356465942</v>
      </c>
      <c r="D11" s="743">
        <v>57.387499999999996</v>
      </c>
      <c r="E11" s="743">
        <v>56.668333333333329</v>
      </c>
      <c r="F11" s="743">
        <v>63.443333333333349</v>
      </c>
      <c r="G11" s="743">
        <v>61.87833333333333</v>
      </c>
      <c r="H11" s="743">
        <v>66.2</v>
      </c>
      <c r="I11" s="741"/>
      <c r="J11" s="741"/>
      <c r="K11" s="741"/>
      <c r="L11" s="741"/>
      <c r="M11" s="741"/>
      <c r="N11" s="741"/>
      <c r="O11" s="741"/>
      <c r="P11" s="741"/>
    </row>
    <row r="12" spans="1:16" ht="25.5" x14ac:dyDescent="0.25">
      <c r="A12" s="744" t="s">
        <v>718</v>
      </c>
      <c r="B12" s="743">
        <v>73.424677501449906</v>
      </c>
      <c r="C12" s="743">
        <v>52.16015374650442</v>
      </c>
      <c r="D12" s="743">
        <v>63.081666666666671</v>
      </c>
      <c r="E12" s="743">
        <v>63.967500000000001</v>
      </c>
      <c r="F12" s="743">
        <v>38.6875</v>
      </c>
      <c r="G12" s="743">
        <v>21.679999999999996</v>
      </c>
      <c r="H12" s="743">
        <v>20.325000000000003</v>
      </c>
      <c r="I12" s="741"/>
      <c r="J12" s="741"/>
      <c r="K12" s="741"/>
      <c r="L12" s="741"/>
      <c r="M12" s="741"/>
      <c r="N12" s="741"/>
      <c r="O12" s="741"/>
      <c r="P12" s="741"/>
    </row>
    <row r="13" spans="1:16" x14ac:dyDescent="0.25">
      <c r="A13" s="742" t="s">
        <v>719</v>
      </c>
      <c r="B13" s="743">
        <v>70.075964827968235</v>
      </c>
      <c r="C13" s="743">
        <v>63.498942909788255</v>
      </c>
      <c r="D13" s="743">
        <v>50.147500000000001</v>
      </c>
      <c r="E13" s="743">
        <v>31.926666666666666</v>
      </c>
      <c r="F13" s="743">
        <v>18.09416666666667</v>
      </c>
      <c r="G13" s="743">
        <v>28.756666666666664</v>
      </c>
      <c r="H13" s="743">
        <v>25.639166666666668</v>
      </c>
      <c r="I13" s="741"/>
      <c r="J13" s="741"/>
      <c r="K13" s="741"/>
      <c r="L13" s="741"/>
      <c r="M13" s="741"/>
      <c r="N13" s="741"/>
      <c r="O13" s="741"/>
      <c r="P13" s="741"/>
    </row>
    <row r="14" spans="1:16" x14ac:dyDescent="0.25">
      <c r="A14" s="742" t="s">
        <v>720</v>
      </c>
      <c r="B14" s="743">
        <v>92.26963224698585</v>
      </c>
      <c r="C14" s="743">
        <v>73.86669510960877</v>
      </c>
      <c r="D14" s="743">
        <v>46.983333333333327</v>
      </c>
      <c r="E14" s="743">
        <v>31.94916666666667</v>
      </c>
      <c r="F14" s="743">
        <v>33.870833333333337</v>
      </c>
      <c r="G14" s="743">
        <v>34.229999999999997</v>
      </c>
      <c r="H14" s="743">
        <v>17.266666666666669</v>
      </c>
      <c r="I14" s="741"/>
      <c r="J14" s="741"/>
      <c r="K14" s="741"/>
      <c r="L14" s="741"/>
      <c r="M14" s="741"/>
      <c r="N14" s="741"/>
      <c r="O14" s="741"/>
      <c r="P14" s="741"/>
    </row>
    <row r="15" spans="1:16" x14ac:dyDescent="0.25">
      <c r="A15" s="742" t="s">
        <v>721</v>
      </c>
      <c r="B15" s="743">
        <v>77.351842849839713</v>
      </c>
      <c r="C15" s="743">
        <v>70.994354533880554</v>
      </c>
      <c r="D15" s="743">
        <v>52.06333333333334</v>
      </c>
      <c r="E15" s="743">
        <v>20.853333333333335</v>
      </c>
      <c r="F15" s="743">
        <v>71.669166666666669</v>
      </c>
      <c r="G15" s="743">
        <v>53.30916666666667</v>
      </c>
      <c r="H15" s="743">
        <v>78.041666666666671</v>
      </c>
      <c r="I15" s="741"/>
      <c r="J15" s="741"/>
      <c r="K15" s="741"/>
      <c r="L15" s="741"/>
      <c r="M15" s="741"/>
      <c r="N15" s="741"/>
      <c r="O15" s="741"/>
      <c r="P15" s="741"/>
    </row>
    <row r="16" spans="1:16" x14ac:dyDescent="0.25">
      <c r="A16" s="742" t="s">
        <v>722</v>
      </c>
      <c r="B16" s="743">
        <v>65.698380314853878</v>
      </c>
      <c r="C16" s="743">
        <v>50.165683990090493</v>
      </c>
      <c r="D16" s="743">
        <v>42.575833333333328</v>
      </c>
      <c r="E16" s="743">
        <v>42.110833333333332</v>
      </c>
      <c r="F16" s="743">
        <v>31.701666666666664</v>
      </c>
      <c r="G16" s="743">
        <v>29.425000000000001</v>
      </c>
      <c r="H16" s="743">
        <v>34.856666666666662</v>
      </c>
      <c r="I16" s="741"/>
      <c r="J16" s="741"/>
      <c r="K16" s="741"/>
      <c r="L16" s="741"/>
      <c r="M16" s="741"/>
      <c r="N16" s="741"/>
      <c r="O16" s="741"/>
      <c r="P16" s="741"/>
    </row>
    <row r="17" spans="1:16" x14ac:dyDescent="0.25">
      <c r="A17" s="744" t="s">
        <v>723</v>
      </c>
      <c r="B17" s="743">
        <v>79.498400385719947</v>
      </c>
      <c r="C17" s="743">
        <v>83.147269532924867</v>
      </c>
      <c r="D17" s="743">
        <v>88.045000000000016</v>
      </c>
      <c r="E17" s="743">
        <v>68.355000000000004</v>
      </c>
      <c r="F17" s="743">
        <v>76.578333333333333</v>
      </c>
      <c r="G17" s="743">
        <v>78.211666666666673</v>
      </c>
      <c r="H17" s="743">
        <v>63.5</v>
      </c>
      <c r="I17" s="741"/>
      <c r="J17" s="741"/>
      <c r="K17" s="741"/>
      <c r="L17" s="741"/>
      <c r="M17" s="741"/>
      <c r="N17" s="741"/>
      <c r="O17" s="741"/>
      <c r="P17" s="741"/>
    </row>
    <row r="18" spans="1:16" x14ac:dyDescent="0.25">
      <c r="A18" s="742" t="s">
        <v>724</v>
      </c>
      <c r="B18" s="743">
        <v>77.34959109458616</v>
      </c>
      <c r="C18" s="743">
        <v>56.672223626184561</v>
      </c>
      <c r="D18" s="743">
        <v>76.320833333333326</v>
      </c>
      <c r="E18" s="743">
        <v>68.51333333333335</v>
      </c>
      <c r="F18" s="743">
        <v>57.249166666666675</v>
      </c>
      <c r="G18" s="743">
        <v>61.954166666666673</v>
      </c>
      <c r="H18" s="743">
        <v>53.725833333333334</v>
      </c>
      <c r="I18" s="741"/>
      <c r="J18" s="741"/>
      <c r="K18" s="741"/>
      <c r="L18" s="741"/>
      <c r="M18" s="741"/>
      <c r="N18" s="741"/>
      <c r="O18" s="741"/>
      <c r="P18" s="741"/>
    </row>
    <row r="19" spans="1:16" x14ac:dyDescent="0.25">
      <c r="A19" s="742" t="s">
        <v>725</v>
      </c>
      <c r="B19" s="743">
        <v>80.246431461183064</v>
      </c>
      <c r="C19" s="743">
        <v>75.117898852234603</v>
      </c>
      <c r="D19" s="743">
        <v>87.399999999999991</v>
      </c>
      <c r="E19" s="743">
        <v>68.750833333333333</v>
      </c>
      <c r="F19" s="743">
        <v>58.877499999999998</v>
      </c>
      <c r="G19" s="743">
        <v>58.642499999999991</v>
      </c>
      <c r="H19" s="743">
        <v>72.665833333333325</v>
      </c>
      <c r="I19" s="741"/>
      <c r="J19" s="741"/>
      <c r="K19" s="741"/>
      <c r="L19" s="741"/>
      <c r="M19" s="741"/>
      <c r="N19" s="741"/>
      <c r="O19" s="741"/>
      <c r="P19" s="741"/>
    </row>
    <row r="20" spans="1:16" x14ac:dyDescent="0.25">
      <c r="A20" s="742" t="s">
        <v>726</v>
      </c>
      <c r="B20" s="743">
        <v>73.548157928568529</v>
      </c>
      <c r="C20" s="743">
        <v>45.11867806358633</v>
      </c>
      <c r="D20" s="743">
        <v>39.390833333333333</v>
      </c>
      <c r="E20" s="743">
        <v>23.887499999999999</v>
      </c>
      <c r="F20" s="743">
        <v>27.186666666666667</v>
      </c>
      <c r="G20" s="743">
        <v>27.38666666666667</v>
      </c>
      <c r="H20" s="743">
        <v>45.492500000000007</v>
      </c>
      <c r="I20" s="741"/>
      <c r="J20" s="741"/>
      <c r="K20" s="741"/>
      <c r="L20" s="741"/>
      <c r="M20" s="741"/>
      <c r="N20" s="741"/>
      <c r="O20" s="741"/>
      <c r="P20" s="741"/>
    </row>
    <row r="21" spans="1:16" x14ac:dyDescent="0.25">
      <c r="A21" s="744" t="s">
        <v>727</v>
      </c>
      <c r="B21" s="743">
        <v>63.576759183971838</v>
      </c>
      <c r="C21" s="743">
        <v>53.959131402341342</v>
      </c>
      <c r="D21" s="743">
        <v>62.685833333333335</v>
      </c>
      <c r="E21" s="743">
        <v>35.044166666666662</v>
      </c>
      <c r="F21" s="743">
        <v>26.152499999999993</v>
      </c>
      <c r="G21" s="743">
        <v>32.606666666666676</v>
      </c>
      <c r="H21" s="743">
        <v>31.186666666666667</v>
      </c>
      <c r="I21" s="741"/>
      <c r="J21" s="741"/>
      <c r="K21" s="741"/>
      <c r="L21" s="741"/>
      <c r="M21" s="741"/>
      <c r="N21" s="741"/>
      <c r="O21" s="741"/>
      <c r="P21" s="741"/>
    </row>
    <row r="22" spans="1:16" x14ac:dyDescent="0.25">
      <c r="A22" s="742" t="s">
        <v>728</v>
      </c>
      <c r="B22" s="743">
        <v>80.989810039891111</v>
      </c>
      <c r="C22" s="743">
        <v>71.148103795401951</v>
      </c>
      <c r="D22" s="743">
        <v>75.959166666666661</v>
      </c>
      <c r="E22" s="743">
        <v>54.193333333333349</v>
      </c>
      <c r="F22" s="743">
        <v>43.164166666666659</v>
      </c>
      <c r="G22" s="743">
        <v>55.169166666666662</v>
      </c>
      <c r="H22" s="743">
        <v>53.87916666666667</v>
      </c>
      <c r="I22" s="741"/>
      <c r="J22" s="741"/>
      <c r="K22" s="741"/>
      <c r="L22" s="741"/>
      <c r="M22" s="741"/>
      <c r="N22" s="741"/>
      <c r="O22" s="741"/>
      <c r="P22" s="741"/>
    </row>
    <row r="23" spans="1:16" x14ac:dyDescent="0.25">
      <c r="A23" s="742" t="s">
        <v>729</v>
      </c>
      <c r="B23" s="743">
        <v>71.523941399834385</v>
      </c>
      <c r="C23" s="743">
        <v>68.653011497328762</v>
      </c>
      <c r="D23" s="743">
        <v>75.737500000000011</v>
      </c>
      <c r="E23" s="743">
        <v>67.716666666666669</v>
      </c>
      <c r="F23" s="743">
        <v>49.224166666666662</v>
      </c>
      <c r="G23" s="743">
        <v>49.168333333333344</v>
      </c>
      <c r="H23" s="743">
        <v>56.229166666666679</v>
      </c>
      <c r="I23" s="741"/>
      <c r="J23" s="741"/>
      <c r="K23" s="741"/>
      <c r="L23" s="741"/>
      <c r="M23" s="741"/>
      <c r="N23" s="741"/>
      <c r="O23" s="741"/>
      <c r="P23" s="741"/>
    </row>
    <row r="24" spans="1:16" x14ac:dyDescent="0.25">
      <c r="A24" s="742" t="s">
        <v>730</v>
      </c>
      <c r="B24" s="743">
        <v>79.019877398401917</v>
      </c>
      <c r="C24" s="743">
        <v>68.535775538153686</v>
      </c>
      <c r="D24" s="743">
        <v>65.834166666666661</v>
      </c>
      <c r="E24" s="743">
        <v>55.401666666666664</v>
      </c>
      <c r="F24" s="743">
        <v>56.145833333333336</v>
      </c>
      <c r="G24" s="743">
        <v>54.638333333333328</v>
      </c>
      <c r="H24" s="743">
        <v>38.442499999999995</v>
      </c>
      <c r="I24" s="741"/>
      <c r="J24" s="741"/>
      <c r="K24" s="741"/>
      <c r="L24" s="741"/>
      <c r="M24" s="741"/>
      <c r="N24" s="741"/>
      <c r="O24" s="741"/>
      <c r="P24" s="741"/>
    </row>
    <row r="25" spans="1:16" x14ac:dyDescent="0.25">
      <c r="A25" s="742" t="s">
        <v>731</v>
      </c>
      <c r="B25" s="743">
        <v>63.386710680711168</v>
      </c>
      <c r="C25" s="743">
        <v>64.338774899630167</v>
      </c>
      <c r="D25" s="743">
        <v>49.297500000000007</v>
      </c>
      <c r="E25" s="743">
        <v>45.283333333333339</v>
      </c>
      <c r="F25" s="743">
        <v>35.159999999999997</v>
      </c>
      <c r="G25" s="743">
        <v>27.267499999999998</v>
      </c>
      <c r="H25" s="743">
        <v>21.759166666666662</v>
      </c>
      <c r="I25" s="741"/>
      <c r="J25" s="741"/>
      <c r="K25" s="741"/>
      <c r="L25" s="741"/>
      <c r="M25" s="741"/>
      <c r="N25" s="741"/>
      <c r="O25" s="741"/>
      <c r="P25" s="741"/>
    </row>
    <row r="26" spans="1:16" x14ac:dyDescent="0.25">
      <c r="A26" s="745" t="s">
        <v>732</v>
      </c>
      <c r="B26" s="746">
        <v>81.300171884436395</v>
      </c>
      <c r="C26" s="746">
        <v>66.819879624149451</v>
      </c>
      <c r="D26" s="746">
        <v>69.494684693614573</v>
      </c>
      <c r="E26" s="746">
        <v>61.507783752618458</v>
      </c>
      <c r="F26" s="746">
        <v>59.737829546881301</v>
      </c>
      <c r="G26" s="746">
        <v>62.376985822281263</v>
      </c>
      <c r="H26" s="746">
        <v>65.255895945258331</v>
      </c>
      <c r="I26" s="741"/>
      <c r="J26" s="741"/>
      <c r="K26" s="741"/>
      <c r="L26" s="741"/>
      <c r="M26" s="741"/>
      <c r="N26" s="741"/>
      <c r="O26" s="741"/>
      <c r="P26" s="741"/>
    </row>
    <row r="27" spans="1:16" x14ac:dyDescent="0.25">
      <c r="A27" s="94" t="s">
        <v>733</v>
      </c>
      <c r="B27" s="94"/>
      <c r="C27" s="747"/>
      <c r="D27" s="747"/>
      <c r="E27" s="748"/>
      <c r="F27" s="748"/>
      <c r="H27" s="748" t="s">
        <v>734</v>
      </c>
    </row>
    <row r="28" spans="1:16" x14ac:dyDescent="0.25">
      <c r="A28" s="94" t="s">
        <v>305</v>
      </c>
      <c r="B28" s="94"/>
      <c r="C28" s="749"/>
      <c r="D28" s="750"/>
      <c r="E28" s="750"/>
      <c r="F28" s="750"/>
      <c r="G28" s="751"/>
      <c r="H28" s="751"/>
    </row>
    <row r="29" spans="1:16" x14ac:dyDescent="0.25">
      <c r="C29" s="752"/>
      <c r="D29" s="753"/>
      <c r="E29" s="753"/>
      <c r="F29" s="753"/>
    </row>
  </sheetData>
  <mergeCells count="1">
    <mergeCell ref="A3:H3"/>
  </mergeCells>
  <hyperlinks>
    <hyperlink ref="H2" location="Contents!A1" display="Back to Contents ç" xr:uid="{24AE00BE-211C-46F4-B1BE-3D99DC1FD276}"/>
  </hyperlinks>
  <printOptions horizontalCentered="1"/>
  <pageMargins left="0.2" right="0.2" top="0.75" bottom="0.75" header="0.3" footer="0.3"/>
  <pageSetup paperSize="9" scale="80" orientation="portrait" r:id="rId1"/>
  <headerFooter alignWithMargins="0">
    <oddHeader>&amp;L&amp;"Calibri"&amp;10&amp;K000000 [Limited Sharing]&amp;1#_x000D_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C923D-A575-46ED-AD1D-BCBD8A49DD0C}">
  <sheetPr codeName="Sheet22">
    <pageSetUpPr fitToPage="1"/>
  </sheetPr>
  <dimension ref="A1:Q30"/>
  <sheetViews>
    <sheetView zoomScaleNormal="100" workbookViewId="0">
      <selection activeCell="H1" sqref="H1"/>
    </sheetView>
  </sheetViews>
  <sheetFormatPr defaultColWidth="9.140625" defaultRowHeight="15.75" x14ac:dyDescent="0.25"/>
  <cols>
    <col min="1" max="1" width="51.140625" style="199" customWidth="1"/>
    <col min="2" max="7" width="10.140625" style="199" customWidth="1"/>
    <col min="8" max="16384" width="9.140625" style="199"/>
  </cols>
  <sheetData>
    <row r="1" spans="1:17" x14ac:dyDescent="0.25">
      <c r="A1" s="662" t="s">
        <v>60</v>
      </c>
      <c r="B1" s="662"/>
      <c r="C1" s="754"/>
      <c r="D1" s="754"/>
      <c r="E1" s="664"/>
      <c r="F1" s="664"/>
      <c r="H1" s="754" t="s">
        <v>735</v>
      </c>
    </row>
    <row r="2" spans="1:17" x14ac:dyDescent="0.25">
      <c r="A2" s="664"/>
      <c r="B2" s="664"/>
      <c r="C2" s="664"/>
      <c r="D2" s="664"/>
      <c r="E2" s="664"/>
      <c r="F2" s="664"/>
      <c r="H2" s="405" t="s">
        <v>62</v>
      </c>
    </row>
    <row r="3" spans="1:17" x14ac:dyDescent="0.25">
      <c r="A3" s="1658" t="s">
        <v>736</v>
      </c>
      <c r="B3" s="1658"/>
      <c r="C3" s="1658"/>
      <c r="D3" s="1658"/>
      <c r="E3" s="1658"/>
      <c r="F3" s="1658"/>
      <c r="G3" s="1658"/>
      <c r="H3" s="1658"/>
    </row>
    <row r="4" spans="1:17" x14ac:dyDescent="0.25">
      <c r="A4" s="94"/>
      <c r="B4" s="94"/>
      <c r="C4" s="296"/>
      <c r="D4" s="296"/>
      <c r="E4" s="296"/>
      <c r="F4" s="94"/>
      <c r="H4" s="296" t="s">
        <v>737</v>
      </c>
    </row>
    <row r="5" spans="1:17" x14ac:dyDescent="0.25">
      <c r="A5" s="755" t="s">
        <v>738</v>
      </c>
      <c r="B5" s="756">
        <v>2019</v>
      </c>
      <c r="C5" s="757">
        <v>2020</v>
      </c>
      <c r="D5" s="757">
        <v>2021</v>
      </c>
      <c r="E5" s="757">
        <v>2022</v>
      </c>
      <c r="F5" s="757">
        <v>2023</v>
      </c>
      <c r="G5" s="757" t="s">
        <v>350</v>
      </c>
      <c r="H5" s="757" t="s">
        <v>121</v>
      </c>
    </row>
    <row r="6" spans="1:17" x14ac:dyDescent="0.25">
      <c r="A6" s="758" t="s">
        <v>739</v>
      </c>
      <c r="B6" s="759">
        <v>1542</v>
      </c>
      <c r="C6" s="760">
        <v>1563</v>
      </c>
      <c r="D6" s="760">
        <v>1403</v>
      </c>
      <c r="E6" s="760">
        <v>1520</v>
      </c>
      <c r="F6" s="760">
        <v>1635</v>
      </c>
      <c r="G6" s="760">
        <v>1661</v>
      </c>
      <c r="H6" s="760" t="s">
        <v>368</v>
      </c>
      <c r="I6" s="709"/>
      <c r="J6" s="709"/>
      <c r="K6" s="709"/>
      <c r="L6" s="709"/>
      <c r="M6" s="709"/>
      <c r="N6" s="709"/>
      <c r="O6" s="709"/>
      <c r="P6" s="709"/>
      <c r="Q6" s="709"/>
    </row>
    <row r="7" spans="1:17" x14ac:dyDescent="0.25">
      <c r="A7" s="758" t="s">
        <v>740</v>
      </c>
      <c r="B7" s="759">
        <v>1939</v>
      </c>
      <c r="C7" s="760">
        <v>1839</v>
      </c>
      <c r="D7" s="760">
        <v>1734</v>
      </c>
      <c r="E7" s="760">
        <v>1614</v>
      </c>
      <c r="F7" s="760">
        <v>1390</v>
      </c>
      <c r="G7" s="760" t="s">
        <v>368</v>
      </c>
      <c r="H7" s="760" t="s">
        <v>368</v>
      </c>
      <c r="I7" s="709"/>
      <c r="J7" s="709"/>
      <c r="K7" s="709"/>
      <c r="L7" s="709"/>
      <c r="M7" s="709"/>
      <c r="N7" s="709"/>
      <c r="O7" s="709"/>
      <c r="P7" s="709"/>
      <c r="Q7" s="709"/>
    </row>
    <row r="8" spans="1:17" x14ac:dyDescent="0.25">
      <c r="A8" s="758" t="s">
        <v>741</v>
      </c>
      <c r="B8" s="759">
        <v>30</v>
      </c>
      <c r="C8" s="760">
        <v>20</v>
      </c>
      <c r="D8" s="760">
        <v>23</v>
      </c>
      <c r="E8" s="760">
        <v>32</v>
      </c>
      <c r="F8" s="760">
        <v>103</v>
      </c>
      <c r="G8" s="760">
        <v>104</v>
      </c>
      <c r="H8" s="760">
        <v>118</v>
      </c>
      <c r="I8" s="709"/>
      <c r="J8" s="709"/>
      <c r="K8" s="709"/>
      <c r="L8" s="709"/>
      <c r="M8" s="709"/>
      <c r="N8" s="709"/>
      <c r="O8" s="709"/>
      <c r="P8" s="709"/>
      <c r="Q8" s="709"/>
    </row>
    <row r="9" spans="1:17" x14ac:dyDescent="0.25">
      <c r="A9" s="758" t="s">
        <v>742</v>
      </c>
      <c r="B9" s="759">
        <v>599</v>
      </c>
      <c r="C9" s="760">
        <v>584</v>
      </c>
      <c r="D9" s="760">
        <v>551</v>
      </c>
      <c r="E9" s="760">
        <v>501</v>
      </c>
      <c r="F9" s="760">
        <v>482</v>
      </c>
      <c r="G9" s="760">
        <v>459</v>
      </c>
      <c r="H9" s="760" t="s">
        <v>368</v>
      </c>
      <c r="I9" s="709"/>
      <c r="J9" s="709"/>
      <c r="K9" s="709"/>
      <c r="L9" s="709"/>
      <c r="M9" s="709"/>
      <c r="N9" s="709"/>
      <c r="O9" s="709"/>
      <c r="P9" s="709"/>
      <c r="Q9" s="709"/>
    </row>
    <row r="10" spans="1:17" x14ac:dyDescent="0.25">
      <c r="A10" s="758" t="s">
        <v>743</v>
      </c>
      <c r="B10" s="759">
        <v>340</v>
      </c>
      <c r="C10" s="760">
        <v>316</v>
      </c>
      <c r="D10" s="760">
        <v>332</v>
      </c>
      <c r="E10" s="760">
        <v>317</v>
      </c>
      <c r="F10" s="760">
        <v>337</v>
      </c>
      <c r="G10" s="760">
        <v>329</v>
      </c>
      <c r="H10" s="760">
        <v>322</v>
      </c>
      <c r="I10" s="709"/>
      <c r="J10" s="709"/>
      <c r="K10" s="709"/>
      <c r="L10" s="709"/>
      <c r="M10" s="709"/>
      <c r="N10" s="709"/>
      <c r="O10" s="709"/>
      <c r="P10" s="709"/>
      <c r="Q10" s="709"/>
    </row>
    <row r="11" spans="1:17" x14ac:dyDescent="0.25">
      <c r="A11" s="758" t="s">
        <v>744</v>
      </c>
      <c r="B11" s="761">
        <f>2884+2374</f>
        <v>5258</v>
      </c>
      <c r="C11" s="762">
        <f>2760+2334</f>
        <v>5094</v>
      </c>
      <c r="D11" s="762">
        <f>2629+2304</f>
        <v>4933</v>
      </c>
      <c r="E11" s="762">
        <f>2473+2234</f>
        <v>4707</v>
      </c>
      <c r="F11" s="762">
        <f>2298+2083</f>
        <v>4381</v>
      </c>
      <c r="G11" s="762">
        <f>2172+1972</f>
        <v>4144</v>
      </c>
      <c r="H11" s="760" t="s">
        <v>368</v>
      </c>
      <c r="I11" s="709"/>
      <c r="J11" s="709"/>
      <c r="K11" s="709"/>
      <c r="L11" s="709"/>
      <c r="M11" s="709"/>
      <c r="N11" s="709"/>
      <c r="O11" s="709"/>
      <c r="P11" s="709"/>
      <c r="Q11" s="709"/>
    </row>
    <row r="12" spans="1:17" x14ac:dyDescent="0.25">
      <c r="A12" s="758" t="s">
        <v>745</v>
      </c>
      <c r="B12" s="759">
        <v>645</v>
      </c>
      <c r="C12" s="760">
        <v>662</v>
      </c>
      <c r="D12" s="760">
        <v>607</v>
      </c>
      <c r="E12" s="760">
        <v>585</v>
      </c>
      <c r="F12" s="760">
        <v>589</v>
      </c>
      <c r="G12" s="760" t="s">
        <v>368</v>
      </c>
      <c r="H12" s="760" t="s">
        <v>368</v>
      </c>
      <c r="I12" s="709"/>
      <c r="J12" s="709"/>
      <c r="K12" s="709"/>
      <c r="L12" s="709"/>
      <c r="M12" s="709"/>
      <c r="N12" s="709"/>
      <c r="O12" s="709"/>
      <c r="P12" s="709"/>
      <c r="Q12" s="709"/>
    </row>
    <row r="13" spans="1:17" s="669" customFormat="1" x14ac:dyDescent="0.25">
      <c r="A13" s="763" t="s">
        <v>746</v>
      </c>
      <c r="B13" s="764">
        <v>336</v>
      </c>
      <c r="C13" s="765">
        <v>325</v>
      </c>
      <c r="D13" s="765">
        <v>325</v>
      </c>
      <c r="E13" s="765">
        <v>325</v>
      </c>
      <c r="F13" s="765">
        <v>302</v>
      </c>
      <c r="G13" s="765">
        <v>308</v>
      </c>
      <c r="H13" s="760" t="s">
        <v>368</v>
      </c>
      <c r="I13" s="709"/>
      <c r="J13" s="709"/>
      <c r="K13" s="709"/>
      <c r="L13" s="709"/>
      <c r="M13" s="709"/>
      <c r="N13" s="709"/>
      <c r="O13" s="709"/>
      <c r="P13" s="709"/>
      <c r="Q13" s="709"/>
    </row>
    <row r="14" spans="1:17" s="669" customFormat="1" x14ac:dyDescent="0.25">
      <c r="A14" s="763" t="s">
        <v>747</v>
      </c>
      <c r="B14" s="764">
        <v>135</v>
      </c>
      <c r="C14" s="765">
        <v>124</v>
      </c>
      <c r="D14" s="765">
        <v>129</v>
      </c>
      <c r="E14" s="765">
        <v>123</v>
      </c>
      <c r="F14" s="765">
        <v>114</v>
      </c>
      <c r="G14" s="765">
        <v>106</v>
      </c>
      <c r="H14" s="765">
        <v>105</v>
      </c>
      <c r="I14" s="709"/>
      <c r="J14" s="709"/>
      <c r="K14" s="709"/>
      <c r="L14" s="709"/>
      <c r="M14" s="709"/>
      <c r="N14" s="709"/>
      <c r="O14" s="709"/>
      <c r="P14" s="709"/>
      <c r="Q14" s="709"/>
    </row>
    <row r="15" spans="1:17" s="669" customFormat="1" x14ac:dyDescent="0.25">
      <c r="A15" s="763" t="s">
        <v>748</v>
      </c>
      <c r="B15" s="766">
        <v>282</v>
      </c>
      <c r="C15" s="767">
        <v>283</v>
      </c>
      <c r="D15" s="767">
        <v>314</v>
      </c>
      <c r="E15" s="767">
        <v>323</v>
      </c>
      <c r="F15" s="767">
        <v>324</v>
      </c>
      <c r="G15" s="767">
        <v>342</v>
      </c>
      <c r="H15" s="767">
        <v>326</v>
      </c>
      <c r="I15" s="709"/>
      <c r="J15" s="709"/>
      <c r="K15" s="709"/>
      <c r="L15" s="709"/>
      <c r="M15" s="709"/>
      <c r="N15" s="709"/>
      <c r="O15" s="709"/>
      <c r="P15" s="709"/>
      <c r="Q15" s="709"/>
    </row>
    <row r="16" spans="1:17" s="669" customFormat="1" x14ac:dyDescent="0.25">
      <c r="A16" s="768" t="s">
        <v>432</v>
      </c>
      <c r="B16" s="769">
        <f t="shared" ref="B16:F16" si="0">SUM(B6:B15)</f>
        <v>11106</v>
      </c>
      <c r="C16" s="770">
        <f t="shared" si="0"/>
        <v>10810</v>
      </c>
      <c r="D16" s="770">
        <f t="shared" si="0"/>
        <v>10351</v>
      </c>
      <c r="E16" s="770">
        <f t="shared" si="0"/>
        <v>10047</v>
      </c>
      <c r="F16" s="770">
        <f t="shared" si="0"/>
        <v>9657</v>
      </c>
      <c r="G16" s="770">
        <f>SUM(G6:G15)</f>
        <v>7453</v>
      </c>
      <c r="H16" s="770">
        <f t="shared" ref="H16" si="1">SUM(H6:H15)</f>
        <v>871</v>
      </c>
      <c r="I16" s="709"/>
      <c r="J16" s="709"/>
      <c r="K16" s="709"/>
      <c r="L16" s="709"/>
      <c r="M16" s="709"/>
      <c r="N16" s="709"/>
      <c r="O16" s="709"/>
      <c r="P16" s="709"/>
      <c r="Q16" s="709"/>
    </row>
    <row r="17" spans="1:17" x14ac:dyDescent="0.25">
      <c r="A17" s="771" t="s">
        <v>399</v>
      </c>
      <c r="B17" s="771"/>
      <c r="C17" s="772"/>
      <c r="D17" s="772"/>
      <c r="E17" s="772"/>
      <c r="F17" s="94"/>
      <c r="H17" s="772" t="s">
        <v>749</v>
      </c>
      <c r="N17" s="709"/>
      <c r="O17" s="709"/>
      <c r="P17" s="709"/>
      <c r="Q17" s="709"/>
    </row>
    <row r="18" spans="1:17" x14ac:dyDescent="0.25">
      <c r="A18" s="94" t="s">
        <v>335</v>
      </c>
      <c r="B18" s="94"/>
      <c r="C18" s="94"/>
      <c r="D18" s="94"/>
      <c r="E18" s="94"/>
      <c r="F18" s="94"/>
      <c r="G18" s="94"/>
    </row>
    <row r="19" spans="1:17" x14ac:dyDescent="0.25">
      <c r="A19" s="94" t="s">
        <v>750</v>
      </c>
      <c r="B19" s="94"/>
      <c r="C19" s="94"/>
      <c r="D19" s="94"/>
      <c r="E19" s="94"/>
      <c r="F19" s="94"/>
      <c r="G19" s="94"/>
    </row>
    <row r="20" spans="1:17" x14ac:dyDescent="0.25">
      <c r="A20" s="771" t="s">
        <v>751</v>
      </c>
      <c r="B20" s="771"/>
      <c r="C20" s="709"/>
      <c r="D20" s="709"/>
      <c r="E20" s="709"/>
      <c r="F20" s="709"/>
      <c r="G20" s="709"/>
    </row>
    <row r="21" spans="1:17" x14ac:dyDescent="0.25">
      <c r="C21" s="709"/>
      <c r="D21" s="709"/>
      <c r="E21" s="709"/>
      <c r="F21" s="709"/>
      <c r="G21" s="709"/>
    </row>
    <row r="24" spans="1:17" x14ac:dyDescent="0.25">
      <c r="A24" s="773"/>
      <c r="B24" s="773"/>
    </row>
    <row r="25" spans="1:17" x14ac:dyDescent="0.25">
      <c r="A25" s="773"/>
      <c r="B25" s="773"/>
      <c r="C25" s="709"/>
      <c r="D25" s="709"/>
      <c r="E25" s="709"/>
      <c r="F25" s="709"/>
      <c r="G25" s="709"/>
    </row>
    <row r="30" spans="1:17" x14ac:dyDescent="0.25">
      <c r="C30" s="709"/>
      <c r="D30" s="709"/>
      <c r="E30" s="709"/>
      <c r="F30" s="709"/>
      <c r="G30" s="709"/>
    </row>
  </sheetData>
  <mergeCells count="1">
    <mergeCell ref="A3:H3"/>
  </mergeCells>
  <hyperlinks>
    <hyperlink ref="H2" location="Contents!A1" display="Back to Contents ç" xr:uid="{D5FB1BE0-1A91-43C9-AA0F-FA6252413741}"/>
  </hyperlinks>
  <pageMargins left="0.85" right="0.38" top="0.98402777777777783" bottom="0.98402777777777783" header="0.51180555555555562" footer="0.51180555555555562"/>
  <pageSetup paperSize="9" firstPageNumber="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DAD26-62D4-45FD-A0F2-C4F226442FE8}">
  <sheetPr codeName="Sheet23">
    <pageSetUpPr fitToPage="1"/>
  </sheetPr>
  <dimension ref="A1:W102"/>
  <sheetViews>
    <sheetView zoomScaleNormal="100" zoomScaleSheetLayoutView="80" workbookViewId="0">
      <pane xSplit="2" ySplit="6" topLeftCell="C7" activePane="bottomRight" state="frozen"/>
      <selection activeCell="O76" sqref="O76"/>
      <selection pane="topRight" activeCell="O76" sqref="O76"/>
      <selection pane="bottomLeft" activeCell="O76" sqref="O76"/>
      <selection pane="bottomRight" activeCell="W2" sqref="W2"/>
    </sheetView>
  </sheetViews>
  <sheetFormatPr defaultColWidth="9.140625" defaultRowHeight="15.75" x14ac:dyDescent="0.25"/>
  <cols>
    <col min="1" max="1" width="44.140625" style="199" customWidth="1"/>
    <col min="2" max="2" width="10.5703125" style="778" customWidth="1"/>
    <col min="3" max="16" width="8.42578125" style="199" customWidth="1"/>
    <col min="17" max="17" width="8.85546875" style="199" bestFit="1" customWidth="1"/>
    <col min="18" max="19" width="8.42578125" style="199" customWidth="1"/>
    <col min="20" max="20" width="9.42578125" style="199" customWidth="1"/>
    <col min="21" max="16384" width="9.140625" style="199"/>
  </cols>
  <sheetData>
    <row r="1" spans="1:23" ht="18.75" customHeight="1" x14ac:dyDescent="0.25">
      <c r="A1" s="774" t="s">
        <v>60</v>
      </c>
      <c r="B1" s="303"/>
      <c r="C1" s="664"/>
      <c r="D1" s="664"/>
      <c r="E1" s="665"/>
      <c r="F1" s="665"/>
      <c r="G1" s="665"/>
      <c r="H1" s="665"/>
      <c r="I1" s="664"/>
      <c r="J1" s="664"/>
      <c r="K1" s="665"/>
      <c r="L1" s="664"/>
      <c r="M1" s="664"/>
      <c r="N1" s="665"/>
      <c r="O1" s="665"/>
      <c r="P1" s="665"/>
      <c r="Q1" s="665"/>
      <c r="R1" s="664"/>
      <c r="S1" s="664"/>
      <c r="W1" s="665" t="s">
        <v>752</v>
      </c>
    </row>
    <row r="2" spans="1:23" ht="18.75" customHeight="1" x14ac:dyDescent="0.25">
      <c r="A2" s="774"/>
      <c r="B2" s="303"/>
      <c r="C2" s="664"/>
      <c r="D2" s="664"/>
      <c r="E2" s="665"/>
      <c r="F2" s="665"/>
      <c r="G2" s="665"/>
      <c r="H2" s="665"/>
      <c r="I2" s="664"/>
      <c r="J2" s="664"/>
      <c r="K2" s="665"/>
      <c r="L2" s="664"/>
      <c r="M2" s="664"/>
      <c r="N2" s="665"/>
      <c r="O2" s="665"/>
      <c r="P2" s="665"/>
      <c r="Q2" s="665"/>
      <c r="R2" s="664"/>
      <c r="S2" s="664"/>
      <c r="W2" s="405" t="s">
        <v>62</v>
      </c>
    </row>
    <row r="3" spans="1:23" x14ac:dyDescent="0.25">
      <c r="A3" s="1672" t="s">
        <v>753</v>
      </c>
      <c r="B3" s="1672"/>
      <c r="C3" s="1672"/>
      <c r="D3" s="1672"/>
      <c r="E3" s="1672"/>
      <c r="F3" s="1672"/>
      <c r="G3" s="1672"/>
      <c r="H3" s="1672"/>
      <c r="I3" s="1672"/>
      <c r="J3" s="1672"/>
      <c r="K3" s="1672"/>
      <c r="L3" s="1672"/>
      <c r="M3" s="1672"/>
      <c r="N3" s="1672"/>
      <c r="O3" s="1672"/>
      <c r="P3" s="1672"/>
      <c r="Q3" s="1672"/>
      <c r="R3" s="1672"/>
      <c r="S3" s="1672"/>
      <c r="T3" s="1672"/>
      <c r="U3" s="1672"/>
      <c r="V3" s="1672"/>
      <c r="W3" s="1672"/>
    </row>
    <row r="5" spans="1:23" x14ac:dyDescent="0.25">
      <c r="A5" s="1673" t="s">
        <v>754</v>
      </c>
      <c r="B5" s="1675" t="s">
        <v>238</v>
      </c>
      <c r="C5" s="1677">
        <v>2019</v>
      </c>
      <c r="D5" s="1678"/>
      <c r="E5" s="1679"/>
      <c r="F5" s="1680">
        <v>2020</v>
      </c>
      <c r="G5" s="1678"/>
      <c r="H5" s="1679"/>
      <c r="I5" s="1680">
        <v>2021</v>
      </c>
      <c r="J5" s="1678"/>
      <c r="K5" s="1679"/>
      <c r="L5" s="1680">
        <v>2022</v>
      </c>
      <c r="M5" s="1678"/>
      <c r="N5" s="1679"/>
      <c r="O5" s="1680">
        <v>2023</v>
      </c>
      <c r="P5" s="1678"/>
      <c r="Q5" s="1679"/>
      <c r="R5" s="1680" t="s">
        <v>350</v>
      </c>
      <c r="S5" s="1678"/>
      <c r="T5" s="1679"/>
      <c r="U5" s="1680" t="s">
        <v>121</v>
      </c>
      <c r="V5" s="1678"/>
      <c r="W5" s="1679"/>
    </row>
    <row r="6" spans="1:23" s="778" customFormat="1" x14ac:dyDescent="0.25">
      <c r="A6" s="1674"/>
      <c r="B6" s="1676"/>
      <c r="C6" s="775" t="s">
        <v>755</v>
      </c>
      <c r="D6" s="776" t="s">
        <v>500</v>
      </c>
      <c r="E6" s="777" t="s">
        <v>756</v>
      </c>
      <c r="F6" s="775" t="s">
        <v>755</v>
      </c>
      <c r="G6" s="776" t="s">
        <v>500</v>
      </c>
      <c r="H6" s="777" t="s">
        <v>756</v>
      </c>
      <c r="I6" s="775" t="s">
        <v>755</v>
      </c>
      <c r="J6" s="776" t="s">
        <v>500</v>
      </c>
      <c r="K6" s="777" t="s">
        <v>756</v>
      </c>
      <c r="L6" s="775" t="s">
        <v>755</v>
      </c>
      <c r="M6" s="776" t="s">
        <v>500</v>
      </c>
      <c r="N6" s="777" t="s">
        <v>756</v>
      </c>
      <c r="O6" s="775" t="s">
        <v>755</v>
      </c>
      <c r="P6" s="776" t="s">
        <v>500</v>
      </c>
      <c r="Q6" s="777" t="s">
        <v>756</v>
      </c>
      <c r="R6" s="775" t="s">
        <v>755</v>
      </c>
      <c r="S6" s="776" t="s">
        <v>500</v>
      </c>
      <c r="T6" s="777" t="s">
        <v>756</v>
      </c>
      <c r="U6" s="775" t="s">
        <v>755</v>
      </c>
      <c r="V6" s="776" t="s">
        <v>500</v>
      </c>
      <c r="W6" s="777" t="s">
        <v>756</v>
      </c>
    </row>
    <row r="7" spans="1:23" ht="17.25" customHeight="1" x14ac:dyDescent="0.25">
      <c r="A7" s="779" t="s">
        <v>739</v>
      </c>
      <c r="B7" s="780"/>
      <c r="C7" s="781"/>
      <c r="D7" s="781"/>
      <c r="E7" s="782"/>
      <c r="F7" s="781"/>
      <c r="G7" s="781"/>
      <c r="H7" s="782"/>
      <c r="I7" s="781"/>
      <c r="J7" s="781"/>
      <c r="K7" s="782"/>
      <c r="L7" s="781"/>
      <c r="M7" s="781"/>
      <c r="N7" s="782"/>
      <c r="O7" s="781"/>
      <c r="P7" s="781"/>
      <c r="Q7" s="782"/>
      <c r="R7" s="781"/>
      <c r="S7" s="781"/>
      <c r="T7" s="782"/>
      <c r="U7" s="781"/>
      <c r="V7" s="781"/>
      <c r="W7" s="782"/>
    </row>
    <row r="8" spans="1:23" x14ac:dyDescent="0.25">
      <c r="A8" s="783" t="s">
        <v>757</v>
      </c>
      <c r="B8" s="780" t="s">
        <v>445</v>
      </c>
      <c r="C8" s="781">
        <v>70000</v>
      </c>
      <c r="D8" s="781">
        <v>57290</v>
      </c>
      <c r="E8" s="781">
        <v>62274.514000000003</v>
      </c>
      <c r="F8" s="781">
        <v>70000</v>
      </c>
      <c r="G8" s="781">
        <v>60076</v>
      </c>
      <c r="H8" s="781">
        <v>56988</v>
      </c>
      <c r="I8" s="781">
        <v>100000</v>
      </c>
      <c r="J8" s="781">
        <v>63254</v>
      </c>
      <c r="K8" s="781">
        <v>78725.899999999994</v>
      </c>
      <c r="L8" s="781">
        <v>100000</v>
      </c>
      <c r="M8" s="781">
        <v>111000</v>
      </c>
      <c r="N8" s="781">
        <v>60923</v>
      </c>
      <c r="O8" s="781">
        <v>125000</v>
      </c>
      <c r="P8" s="781">
        <v>94612.6</v>
      </c>
      <c r="Q8" s="781">
        <v>77916.099000000002</v>
      </c>
      <c r="R8" s="781">
        <v>128000</v>
      </c>
      <c r="S8" s="781">
        <v>40573</v>
      </c>
      <c r="T8" s="781">
        <v>60895.389000000003</v>
      </c>
      <c r="U8" s="781" t="s">
        <v>368</v>
      </c>
      <c r="V8" s="781" t="s">
        <v>368</v>
      </c>
      <c r="W8" s="781" t="s">
        <v>368</v>
      </c>
    </row>
    <row r="9" spans="1:23" x14ac:dyDescent="0.25">
      <c r="A9" s="779"/>
      <c r="B9" s="780"/>
      <c r="C9" s="781"/>
      <c r="D9" s="781"/>
      <c r="E9" s="782"/>
      <c r="F9" s="781"/>
      <c r="G9" s="781"/>
      <c r="H9" s="782"/>
      <c r="I9" s="781"/>
      <c r="J9" s="781"/>
      <c r="K9" s="782"/>
      <c r="L9" s="781"/>
      <c r="M9" s="781"/>
      <c r="N9" s="782"/>
      <c r="O9" s="781"/>
      <c r="P9" s="781"/>
      <c r="Q9" s="782"/>
      <c r="R9" s="781"/>
      <c r="S9" s="781"/>
      <c r="T9" s="782"/>
      <c r="U9" s="781"/>
      <c r="V9" s="781"/>
      <c r="W9" s="782"/>
    </row>
    <row r="10" spans="1:23" x14ac:dyDescent="0.25">
      <c r="A10" s="779" t="s">
        <v>758</v>
      </c>
      <c r="B10" s="780"/>
      <c r="C10" s="781"/>
      <c r="D10" s="781"/>
      <c r="E10" s="782"/>
      <c r="F10" s="781"/>
      <c r="G10" s="781"/>
      <c r="H10" s="782"/>
      <c r="I10" s="781"/>
      <c r="J10" s="781"/>
      <c r="K10" s="782"/>
      <c r="L10" s="781"/>
      <c r="M10" s="781"/>
      <c r="N10" s="782"/>
      <c r="O10" s="781"/>
      <c r="P10" s="781"/>
      <c r="Q10" s="782"/>
      <c r="R10" s="781"/>
      <c r="S10" s="781"/>
      <c r="T10" s="782"/>
      <c r="U10" s="781"/>
      <c r="V10" s="781"/>
      <c r="W10" s="782"/>
    </row>
    <row r="11" spans="1:23" ht="16.5" x14ac:dyDescent="0.25">
      <c r="A11" s="784" t="s">
        <v>759</v>
      </c>
      <c r="B11" s="780" t="s">
        <v>760</v>
      </c>
      <c r="C11" s="781">
        <v>3.895</v>
      </c>
      <c r="D11" s="781">
        <v>4.774</v>
      </c>
      <c r="E11" s="785">
        <v>295</v>
      </c>
      <c r="F11" s="781">
        <v>7.1050000000000004</v>
      </c>
      <c r="G11" s="781">
        <v>3.387</v>
      </c>
      <c r="H11" s="785">
        <v>221.92099999999999</v>
      </c>
      <c r="I11" s="781">
        <v>7.9720000000000004</v>
      </c>
      <c r="J11" s="781">
        <v>3.9239999999999999</v>
      </c>
      <c r="K11" s="785">
        <v>308.767</v>
      </c>
      <c r="L11" s="781">
        <v>8.7279999999999998</v>
      </c>
      <c r="M11" s="781">
        <v>3.4319999999999999</v>
      </c>
      <c r="N11" s="785">
        <v>372.84070200000002</v>
      </c>
      <c r="O11" s="781">
        <v>3.62</v>
      </c>
      <c r="P11" s="781">
        <v>4.5279999999999996</v>
      </c>
      <c r="Q11" s="785">
        <v>294</v>
      </c>
      <c r="R11" s="781" t="s">
        <v>368</v>
      </c>
      <c r="S11" s="781" t="s">
        <v>368</v>
      </c>
      <c r="T11" s="785" t="s">
        <v>368</v>
      </c>
      <c r="U11" s="760" t="s">
        <v>368</v>
      </c>
      <c r="V11" s="760" t="s">
        <v>368</v>
      </c>
      <c r="W11" s="760" t="s">
        <v>368</v>
      </c>
    </row>
    <row r="12" spans="1:23" x14ac:dyDescent="0.25">
      <c r="A12" s="784" t="s">
        <v>761</v>
      </c>
      <c r="B12" s="780" t="s">
        <v>430</v>
      </c>
      <c r="C12" s="781">
        <v>108.64700000000001</v>
      </c>
      <c r="D12" s="781">
        <v>123.206</v>
      </c>
      <c r="E12" s="785">
        <v>3445</v>
      </c>
      <c r="F12" s="781">
        <v>101.39700000000001</v>
      </c>
      <c r="G12" s="781">
        <v>106.60899999999999</v>
      </c>
      <c r="H12" s="785">
        <v>3299.39</v>
      </c>
      <c r="I12" s="781">
        <v>103.81399999999999</v>
      </c>
      <c r="J12" s="781">
        <v>127.69799999999999</v>
      </c>
      <c r="K12" s="785">
        <v>4928.777</v>
      </c>
      <c r="L12" s="781">
        <v>107.6185</v>
      </c>
      <c r="M12" s="781">
        <v>103.121</v>
      </c>
      <c r="N12" s="785">
        <v>3623.6456210000001</v>
      </c>
      <c r="O12" s="781">
        <v>90.707999999999998</v>
      </c>
      <c r="P12" s="781">
        <v>93.102999999999994</v>
      </c>
      <c r="Q12" s="785">
        <v>3081</v>
      </c>
      <c r="R12" s="781" t="s">
        <v>368</v>
      </c>
      <c r="S12" s="781" t="s">
        <v>368</v>
      </c>
      <c r="T12" s="785" t="s">
        <v>368</v>
      </c>
      <c r="U12" s="760" t="s">
        <v>368</v>
      </c>
      <c r="V12" s="760" t="s">
        <v>368</v>
      </c>
      <c r="W12" s="760" t="s">
        <v>368</v>
      </c>
    </row>
    <row r="13" spans="1:23" x14ac:dyDescent="0.25">
      <c r="A13" s="784" t="s">
        <v>762</v>
      </c>
      <c r="B13" s="780" t="s">
        <v>763</v>
      </c>
      <c r="C13" s="781">
        <v>49</v>
      </c>
      <c r="D13" s="781">
        <v>36.701000000000001</v>
      </c>
      <c r="E13" s="785">
        <v>530</v>
      </c>
      <c r="F13" s="781">
        <v>50</v>
      </c>
      <c r="G13" s="781">
        <v>38.380000000000003</v>
      </c>
      <c r="H13" s="785">
        <v>371.18099999999998</v>
      </c>
      <c r="I13" s="781">
        <v>40</v>
      </c>
      <c r="J13" s="781">
        <v>29.048999999999999</v>
      </c>
      <c r="K13" s="785">
        <v>287.12599999999998</v>
      </c>
      <c r="L13" s="781">
        <v>29.23</v>
      </c>
      <c r="M13" s="781">
        <v>34.113</v>
      </c>
      <c r="N13" s="785">
        <v>603.04934200000002</v>
      </c>
      <c r="O13" s="781">
        <v>30</v>
      </c>
      <c r="P13" s="781">
        <v>22.876000000000001</v>
      </c>
      <c r="Q13" s="785">
        <v>715.3</v>
      </c>
      <c r="R13" s="781" t="s">
        <v>368</v>
      </c>
      <c r="S13" s="781" t="s">
        <v>368</v>
      </c>
      <c r="T13" s="785" t="s">
        <v>368</v>
      </c>
      <c r="U13" s="760" t="s">
        <v>368</v>
      </c>
      <c r="V13" s="760" t="s">
        <v>368</v>
      </c>
      <c r="W13" s="760" t="s">
        <v>368</v>
      </c>
    </row>
    <row r="14" spans="1:23" x14ac:dyDescent="0.25">
      <c r="A14" s="779"/>
      <c r="B14" s="780"/>
      <c r="C14" s="781"/>
      <c r="D14" s="781"/>
      <c r="E14" s="785"/>
      <c r="F14" s="781"/>
      <c r="G14" s="781"/>
      <c r="H14" s="785"/>
      <c r="I14" s="781"/>
      <c r="J14" s="781"/>
      <c r="K14" s="785"/>
      <c r="L14" s="781"/>
      <c r="M14" s="781"/>
      <c r="N14" s="785"/>
      <c r="O14" s="781"/>
      <c r="P14" s="781"/>
      <c r="Q14" s="785"/>
      <c r="R14" s="781"/>
      <c r="S14" s="781"/>
      <c r="T14" s="785"/>
      <c r="U14" s="781"/>
      <c r="V14" s="781"/>
      <c r="W14" s="785"/>
    </row>
    <row r="15" spans="1:23" x14ac:dyDescent="0.25">
      <c r="A15" s="779" t="s">
        <v>764</v>
      </c>
      <c r="B15" s="780"/>
      <c r="C15" s="781"/>
      <c r="D15" s="781"/>
      <c r="E15" s="782"/>
      <c r="F15" s="781"/>
      <c r="G15" s="781"/>
      <c r="H15" s="782"/>
      <c r="I15" s="781"/>
      <c r="J15" s="781"/>
      <c r="K15" s="782"/>
      <c r="L15" s="781"/>
      <c r="M15" s="781"/>
      <c r="N15" s="782"/>
      <c r="O15" s="781"/>
      <c r="P15" s="781"/>
      <c r="Q15" s="782"/>
      <c r="R15" s="781"/>
      <c r="S15" s="781"/>
      <c r="T15" s="782"/>
      <c r="U15" s="781"/>
      <c r="V15" s="781"/>
      <c r="W15" s="782"/>
    </row>
    <row r="16" spans="1:23" x14ac:dyDescent="0.25">
      <c r="A16" s="783" t="s">
        <v>765</v>
      </c>
      <c r="B16" s="780" t="s">
        <v>445</v>
      </c>
      <c r="C16" s="786">
        <v>0</v>
      </c>
      <c r="D16" s="786">
        <v>0</v>
      </c>
      <c r="E16" s="786">
        <v>0</v>
      </c>
      <c r="F16" s="781">
        <v>750</v>
      </c>
      <c r="G16" s="781">
        <v>81.12</v>
      </c>
      <c r="H16" s="787">
        <v>8.1999999999999993</v>
      </c>
      <c r="I16" s="781">
        <v>6000</v>
      </c>
      <c r="J16" s="781">
        <v>1154</v>
      </c>
      <c r="K16" s="785">
        <v>125</v>
      </c>
      <c r="L16" s="781">
        <v>6000</v>
      </c>
      <c r="M16" s="781">
        <v>1877.5</v>
      </c>
      <c r="N16" s="785">
        <v>465.6</v>
      </c>
      <c r="O16" s="781">
        <v>6000</v>
      </c>
      <c r="P16" s="781">
        <v>1765.5</v>
      </c>
      <c r="Q16" s="785">
        <v>428.52</v>
      </c>
      <c r="R16" s="781" t="s">
        <v>766</v>
      </c>
      <c r="S16" s="781">
        <v>1358</v>
      </c>
      <c r="T16" s="785">
        <v>248.28</v>
      </c>
      <c r="U16" s="781">
        <v>12000</v>
      </c>
      <c r="V16" s="781">
        <v>2826</v>
      </c>
      <c r="W16" s="785">
        <v>390</v>
      </c>
    </row>
    <row r="17" spans="1:23" x14ac:dyDescent="0.25">
      <c r="A17" s="784"/>
      <c r="B17" s="780"/>
      <c r="C17" s="781"/>
      <c r="D17" s="788"/>
      <c r="E17" s="785"/>
      <c r="F17" s="781"/>
      <c r="G17" s="788"/>
      <c r="H17" s="785"/>
      <c r="I17" s="781"/>
      <c r="J17" s="788"/>
      <c r="K17" s="785"/>
      <c r="L17" s="781"/>
      <c r="M17" s="788"/>
      <c r="N17" s="785"/>
      <c r="O17" s="781"/>
      <c r="P17" s="788"/>
      <c r="Q17" s="785"/>
      <c r="R17" s="781"/>
      <c r="S17" s="788"/>
      <c r="T17" s="785"/>
      <c r="U17" s="781"/>
      <c r="V17" s="788"/>
      <c r="W17" s="785"/>
    </row>
    <row r="18" spans="1:23" x14ac:dyDescent="0.25">
      <c r="A18" s="779" t="s">
        <v>767</v>
      </c>
      <c r="B18" s="780"/>
      <c r="C18" s="781"/>
      <c r="D18" s="781"/>
      <c r="E18" s="789"/>
      <c r="F18" s="781"/>
      <c r="G18" s="781"/>
      <c r="H18" s="789"/>
      <c r="I18" s="781"/>
      <c r="J18" s="781"/>
      <c r="K18" s="789"/>
      <c r="L18" s="781"/>
      <c r="M18" s="781"/>
      <c r="N18" s="789"/>
      <c r="O18" s="781"/>
      <c r="P18" s="781"/>
      <c r="Q18" s="789"/>
      <c r="R18" s="781"/>
      <c r="S18" s="781"/>
      <c r="T18" s="789"/>
      <c r="U18" s="781"/>
      <c r="V18" s="781"/>
      <c r="W18" s="789"/>
    </row>
    <row r="19" spans="1:23" x14ac:dyDescent="0.25">
      <c r="A19" s="783" t="s">
        <v>768</v>
      </c>
      <c r="B19" s="780" t="s">
        <v>769</v>
      </c>
      <c r="C19" s="781">
        <v>10</v>
      </c>
      <c r="D19" s="781">
        <v>5.7</v>
      </c>
      <c r="E19" s="790">
        <v>166</v>
      </c>
      <c r="F19" s="781">
        <v>11</v>
      </c>
      <c r="G19" s="781">
        <v>5.4</v>
      </c>
      <c r="H19" s="790">
        <v>122</v>
      </c>
      <c r="I19" s="781">
        <v>10</v>
      </c>
      <c r="J19" s="781">
        <v>4.59</v>
      </c>
      <c r="K19" s="790">
        <v>138</v>
      </c>
      <c r="L19" s="781">
        <v>12</v>
      </c>
      <c r="M19" s="781">
        <v>2</v>
      </c>
      <c r="N19" s="790">
        <v>219</v>
      </c>
      <c r="O19" s="781">
        <v>12</v>
      </c>
      <c r="P19" s="781">
        <v>5.5</v>
      </c>
      <c r="Q19" s="790">
        <v>355</v>
      </c>
      <c r="R19" s="781">
        <v>17.2</v>
      </c>
      <c r="S19" s="781">
        <v>3.9</v>
      </c>
      <c r="T19" s="790">
        <v>237</v>
      </c>
      <c r="U19" s="760" t="s">
        <v>368</v>
      </c>
      <c r="V19" s="760" t="s">
        <v>368</v>
      </c>
      <c r="W19" s="760" t="s">
        <v>368</v>
      </c>
    </row>
    <row r="20" spans="1:23" x14ac:dyDescent="0.25">
      <c r="A20" s="783" t="s">
        <v>770</v>
      </c>
      <c r="B20" s="780" t="s">
        <v>430</v>
      </c>
      <c r="C20" s="781">
        <v>13</v>
      </c>
      <c r="D20" s="781">
        <v>9.5</v>
      </c>
      <c r="E20" s="790">
        <v>979</v>
      </c>
      <c r="F20" s="781">
        <v>20</v>
      </c>
      <c r="G20" s="781">
        <v>13.89</v>
      </c>
      <c r="H20" s="790">
        <v>1096</v>
      </c>
      <c r="I20" s="781">
        <v>20</v>
      </c>
      <c r="J20" s="781">
        <v>14.6</v>
      </c>
      <c r="K20" s="790">
        <v>1030</v>
      </c>
      <c r="L20" s="781">
        <v>22</v>
      </c>
      <c r="M20" s="781">
        <v>14.7</v>
      </c>
      <c r="N20" s="791">
        <v>0</v>
      </c>
      <c r="O20" s="781">
        <v>24</v>
      </c>
      <c r="P20" s="781">
        <v>23.6</v>
      </c>
      <c r="Q20" s="790">
        <v>7470</v>
      </c>
      <c r="R20" s="781">
        <v>13.5</v>
      </c>
      <c r="S20" s="781">
        <v>7.2</v>
      </c>
      <c r="T20" s="790">
        <v>1802</v>
      </c>
      <c r="U20" s="760" t="s">
        <v>368</v>
      </c>
      <c r="V20" s="760" t="s">
        <v>368</v>
      </c>
      <c r="W20" s="760" t="s">
        <v>368</v>
      </c>
    </row>
    <row r="21" spans="1:23" x14ac:dyDescent="0.25">
      <c r="A21" s="783" t="s">
        <v>771</v>
      </c>
      <c r="B21" s="780" t="s">
        <v>430</v>
      </c>
      <c r="C21" s="781">
        <v>525</v>
      </c>
      <c r="D21" s="781">
        <v>503</v>
      </c>
      <c r="E21" s="1682">
        <v>427</v>
      </c>
      <c r="F21" s="781">
        <v>756</v>
      </c>
      <c r="G21" s="781">
        <v>537</v>
      </c>
      <c r="H21" s="1682">
        <v>332</v>
      </c>
      <c r="I21" s="781">
        <v>756</v>
      </c>
      <c r="J21" s="781">
        <v>495</v>
      </c>
      <c r="K21" s="1682">
        <v>270</v>
      </c>
      <c r="L21" s="781">
        <v>760</v>
      </c>
      <c r="M21" s="781">
        <v>585</v>
      </c>
      <c r="N21" s="1683">
        <v>490</v>
      </c>
      <c r="O21" s="781">
        <v>648</v>
      </c>
      <c r="P21" s="781">
        <v>420</v>
      </c>
      <c r="Q21" s="1683">
        <v>493</v>
      </c>
      <c r="R21" s="781">
        <v>379</v>
      </c>
      <c r="S21" s="781">
        <v>509</v>
      </c>
      <c r="T21" s="1683">
        <v>729</v>
      </c>
      <c r="U21" s="760" t="s">
        <v>368</v>
      </c>
      <c r="V21" s="760" t="s">
        <v>368</v>
      </c>
      <c r="W21" s="1681" t="s">
        <v>368</v>
      </c>
    </row>
    <row r="22" spans="1:23" x14ac:dyDescent="0.25">
      <c r="A22" s="783" t="s">
        <v>772</v>
      </c>
      <c r="B22" s="780" t="s">
        <v>773</v>
      </c>
      <c r="C22" s="781">
        <v>1200</v>
      </c>
      <c r="D22" s="781">
        <v>448</v>
      </c>
      <c r="E22" s="1682"/>
      <c r="F22" s="781">
        <v>1200</v>
      </c>
      <c r="G22" s="781">
        <v>306</v>
      </c>
      <c r="H22" s="1682"/>
      <c r="I22" s="781">
        <v>1200</v>
      </c>
      <c r="J22" s="781">
        <v>306</v>
      </c>
      <c r="K22" s="1682"/>
      <c r="L22" s="781">
        <v>1200</v>
      </c>
      <c r="M22" s="781">
        <v>280</v>
      </c>
      <c r="N22" s="1683"/>
      <c r="O22" s="781">
        <v>1300</v>
      </c>
      <c r="P22" s="781">
        <v>260</v>
      </c>
      <c r="Q22" s="1683"/>
      <c r="R22" s="781">
        <v>1200</v>
      </c>
      <c r="S22" s="781" t="s">
        <v>368</v>
      </c>
      <c r="T22" s="1683"/>
      <c r="U22" s="760" t="s">
        <v>368</v>
      </c>
      <c r="V22" s="760" t="s">
        <v>368</v>
      </c>
      <c r="W22" s="1681"/>
    </row>
    <row r="23" spans="1:23" x14ac:dyDescent="0.25">
      <c r="A23" s="779"/>
      <c r="B23" s="780"/>
      <c r="C23" s="781"/>
      <c r="D23" s="781"/>
      <c r="E23" s="789"/>
      <c r="F23" s="781"/>
      <c r="G23" s="781"/>
      <c r="H23" s="789"/>
      <c r="I23" s="781"/>
      <c r="J23" s="781"/>
      <c r="K23" s="789"/>
      <c r="L23" s="781"/>
      <c r="M23" s="781"/>
      <c r="N23" s="789"/>
      <c r="O23" s="781"/>
      <c r="P23" s="781"/>
      <c r="Q23" s="789"/>
      <c r="R23" s="781"/>
      <c r="S23" s="781"/>
      <c r="T23" s="789"/>
      <c r="U23" s="781"/>
      <c r="V23" s="781"/>
      <c r="W23" s="789"/>
    </row>
    <row r="24" spans="1:23" x14ac:dyDescent="0.25">
      <c r="A24" s="779" t="s">
        <v>743</v>
      </c>
      <c r="B24" s="780"/>
      <c r="C24" s="781"/>
      <c r="D24" s="781"/>
      <c r="E24" s="782"/>
      <c r="F24" s="781"/>
      <c r="G24" s="781"/>
      <c r="H24" s="782"/>
      <c r="I24" s="781"/>
      <c r="J24" s="781"/>
      <c r="K24" s="782"/>
      <c r="L24" s="781"/>
      <c r="M24" s="781"/>
      <c r="N24" s="782"/>
      <c r="O24" s="781"/>
      <c r="P24" s="781"/>
      <c r="Q24" s="782"/>
      <c r="R24" s="781"/>
      <c r="S24" s="781"/>
      <c r="T24" s="782"/>
      <c r="U24" s="781"/>
      <c r="V24" s="781"/>
      <c r="W24" s="782"/>
    </row>
    <row r="25" spans="1:23" x14ac:dyDescent="0.25">
      <c r="A25" s="783" t="s">
        <v>774</v>
      </c>
      <c r="B25" s="780" t="s">
        <v>445</v>
      </c>
      <c r="C25" s="792">
        <v>639.54999999999995</v>
      </c>
      <c r="D25" s="781">
        <v>507.26</v>
      </c>
      <c r="E25" s="785">
        <v>405.3</v>
      </c>
      <c r="F25" s="792">
        <v>692.13496970304698</v>
      </c>
      <c r="G25" s="781">
        <v>424.51089474000003</v>
      </c>
      <c r="H25" s="785">
        <v>326.22139800000002</v>
      </c>
      <c r="I25" s="792">
        <v>754.77</v>
      </c>
      <c r="J25" s="781">
        <v>544.75</v>
      </c>
      <c r="K25" s="785">
        <v>343.94</v>
      </c>
      <c r="L25" s="792">
        <v>844.72</v>
      </c>
      <c r="M25" s="781">
        <v>402.19</v>
      </c>
      <c r="N25" s="785">
        <v>315.77</v>
      </c>
      <c r="O25" s="792">
        <v>646.04</v>
      </c>
      <c r="P25" s="781">
        <v>714.87</v>
      </c>
      <c r="Q25" s="785">
        <v>333.22</v>
      </c>
      <c r="R25" s="792">
        <v>628.61</v>
      </c>
      <c r="S25" s="781">
        <v>405.78</v>
      </c>
      <c r="T25" s="785">
        <v>423.47</v>
      </c>
      <c r="U25" s="792">
        <v>721.91</v>
      </c>
      <c r="V25" s="781">
        <v>472.07</v>
      </c>
      <c r="W25" s="785">
        <v>460.06</v>
      </c>
    </row>
    <row r="26" spans="1:23" x14ac:dyDescent="0.25">
      <c r="A26" s="783" t="s">
        <v>775</v>
      </c>
      <c r="B26" s="780" t="s">
        <v>445</v>
      </c>
      <c r="C26" s="792">
        <v>145.74</v>
      </c>
      <c r="D26" s="781">
        <v>102.32</v>
      </c>
      <c r="E26" s="785">
        <v>61.34</v>
      </c>
      <c r="F26" s="792">
        <v>123.0745</v>
      </c>
      <c r="G26" s="781">
        <v>85.888998666666666</v>
      </c>
      <c r="H26" s="785">
        <v>63.372971666666665</v>
      </c>
      <c r="I26" s="792">
        <v>106.7</v>
      </c>
      <c r="J26" s="781">
        <v>170.25</v>
      </c>
      <c r="K26" s="785">
        <v>62.74</v>
      </c>
      <c r="L26" s="792">
        <v>128.02000000000001</v>
      </c>
      <c r="M26" s="781">
        <v>64.23</v>
      </c>
      <c r="N26" s="785">
        <v>48.27</v>
      </c>
      <c r="O26" s="792">
        <v>117.9</v>
      </c>
      <c r="P26" s="781">
        <v>259.43</v>
      </c>
      <c r="Q26" s="785">
        <v>190.22</v>
      </c>
      <c r="R26" s="792">
        <v>118.69</v>
      </c>
      <c r="S26" s="781">
        <v>81.16</v>
      </c>
      <c r="T26" s="785">
        <v>79.69</v>
      </c>
      <c r="U26" s="792">
        <v>153.88</v>
      </c>
      <c r="V26" s="781">
        <v>98.07</v>
      </c>
      <c r="W26" s="785">
        <v>83.15</v>
      </c>
    </row>
    <row r="27" spans="1:23" x14ac:dyDescent="0.25">
      <c r="A27" s="779"/>
      <c r="B27" s="793"/>
      <c r="C27" s="781"/>
      <c r="D27" s="781"/>
      <c r="E27" s="782"/>
      <c r="F27" s="781"/>
      <c r="G27" s="781"/>
      <c r="H27" s="782"/>
      <c r="I27" s="781"/>
      <c r="J27" s="781"/>
      <c r="K27" s="782"/>
      <c r="L27" s="781"/>
      <c r="M27" s="781"/>
      <c r="N27" s="782"/>
      <c r="O27" s="781"/>
      <c r="P27" s="781"/>
      <c r="Q27" s="782"/>
      <c r="R27" s="781"/>
      <c r="S27" s="781"/>
      <c r="T27" s="782"/>
      <c r="U27" s="781"/>
      <c r="V27" s="781"/>
      <c r="W27" s="782"/>
    </row>
    <row r="28" spans="1:23" x14ac:dyDescent="0.25">
      <c r="A28" s="779" t="s">
        <v>776</v>
      </c>
      <c r="B28" s="780"/>
      <c r="C28" s="781"/>
      <c r="D28" s="781"/>
      <c r="E28" s="782"/>
      <c r="F28" s="781"/>
      <c r="G28" s="781"/>
      <c r="H28" s="782"/>
      <c r="I28" s="781"/>
      <c r="J28" s="781"/>
      <c r="K28" s="782"/>
      <c r="L28" s="781"/>
      <c r="M28" s="781"/>
      <c r="N28" s="782"/>
      <c r="O28" s="781"/>
      <c r="P28" s="781"/>
      <c r="Q28" s="782"/>
      <c r="R28" s="781"/>
      <c r="S28" s="781"/>
      <c r="T28" s="782"/>
      <c r="U28" s="781"/>
      <c r="V28" s="781"/>
      <c r="W28" s="782"/>
    </row>
    <row r="29" spans="1:23" x14ac:dyDescent="0.25">
      <c r="A29" s="783" t="s">
        <v>777</v>
      </c>
      <c r="B29" s="780" t="s">
        <v>445</v>
      </c>
      <c r="C29" s="794">
        <v>180500</v>
      </c>
      <c r="D29" s="781">
        <v>185915</v>
      </c>
      <c r="E29" s="785">
        <v>1148482</v>
      </c>
      <c r="F29" s="794">
        <v>187790</v>
      </c>
      <c r="G29" s="781">
        <v>164416</v>
      </c>
      <c r="H29" s="785">
        <v>1025126</v>
      </c>
      <c r="I29" s="794">
        <v>168889</v>
      </c>
      <c r="J29" s="781">
        <v>124092</v>
      </c>
      <c r="K29" s="785">
        <v>1102737</v>
      </c>
      <c r="L29" s="794">
        <v>187790</v>
      </c>
      <c r="M29" s="781">
        <v>38666</v>
      </c>
      <c r="N29" s="785">
        <v>964996</v>
      </c>
      <c r="O29" s="794">
        <v>187790</v>
      </c>
      <c r="P29" s="781">
        <v>171186</v>
      </c>
      <c r="Q29" s="785">
        <v>983094</v>
      </c>
      <c r="R29" s="794">
        <v>165881</v>
      </c>
      <c r="S29" s="781">
        <v>150665</v>
      </c>
      <c r="T29" s="785">
        <v>804419</v>
      </c>
      <c r="U29" s="760" t="s">
        <v>368</v>
      </c>
      <c r="V29" s="760" t="s">
        <v>368</v>
      </c>
      <c r="W29" s="760" t="s">
        <v>368</v>
      </c>
    </row>
    <row r="30" spans="1:23" x14ac:dyDescent="0.25">
      <c r="A30" s="783" t="s">
        <v>778</v>
      </c>
      <c r="B30" s="780" t="s">
        <v>430</v>
      </c>
      <c r="C30" s="794">
        <v>62610</v>
      </c>
      <c r="D30" s="781">
        <v>38345</v>
      </c>
      <c r="E30" s="785">
        <v>202841</v>
      </c>
      <c r="F30" s="794">
        <v>69300</v>
      </c>
      <c r="G30" s="781">
        <v>109165</v>
      </c>
      <c r="H30" s="785">
        <v>175568</v>
      </c>
      <c r="I30" s="794">
        <v>60102</v>
      </c>
      <c r="J30" s="781">
        <v>98284</v>
      </c>
      <c r="K30" s="785">
        <v>185330</v>
      </c>
      <c r="L30" s="794">
        <v>66780</v>
      </c>
      <c r="M30" s="781">
        <v>25289</v>
      </c>
      <c r="N30" s="785">
        <v>98377</v>
      </c>
      <c r="O30" s="794">
        <v>68040</v>
      </c>
      <c r="P30" s="781">
        <v>49484</v>
      </c>
      <c r="Q30" s="785">
        <v>79440</v>
      </c>
      <c r="R30" s="794">
        <v>60102</v>
      </c>
      <c r="S30" s="781">
        <v>72618</v>
      </c>
      <c r="T30" s="785">
        <v>134475</v>
      </c>
      <c r="U30" s="760" t="s">
        <v>368</v>
      </c>
      <c r="V30" s="760" t="s">
        <v>368</v>
      </c>
      <c r="W30" s="760" t="s">
        <v>368</v>
      </c>
    </row>
    <row r="31" spans="1:23" x14ac:dyDescent="0.25">
      <c r="A31" s="783" t="s">
        <v>779</v>
      </c>
      <c r="B31" s="780" t="s">
        <v>430</v>
      </c>
      <c r="C31" s="794">
        <v>130600</v>
      </c>
      <c r="D31" s="781">
        <v>162019</v>
      </c>
      <c r="E31" s="785">
        <v>161960</v>
      </c>
      <c r="F31" s="794">
        <v>157720</v>
      </c>
      <c r="G31" s="781">
        <v>156953</v>
      </c>
      <c r="H31" s="785">
        <v>164649</v>
      </c>
      <c r="I31" s="794">
        <v>143485</v>
      </c>
      <c r="J31" s="781">
        <v>106956</v>
      </c>
      <c r="K31" s="785">
        <v>10624</v>
      </c>
      <c r="L31" s="794">
        <v>158044</v>
      </c>
      <c r="M31" s="781">
        <v>30835</v>
      </c>
      <c r="N31" s="785">
        <v>32259</v>
      </c>
      <c r="O31" s="794">
        <v>158006</v>
      </c>
      <c r="P31" s="781">
        <v>129058</v>
      </c>
      <c r="Q31" s="785">
        <v>120080</v>
      </c>
      <c r="R31" s="794">
        <v>140812</v>
      </c>
      <c r="S31" s="781">
        <v>121449</v>
      </c>
      <c r="T31" s="785">
        <v>101541</v>
      </c>
      <c r="U31" s="760" t="s">
        <v>368</v>
      </c>
      <c r="V31" s="760" t="s">
        <v>368</v>
      </c>
      <c r="W31" s="760" t="s">
        <v>368</v>
      </c>
    </row>
    <row r="32" spans="1:23" x14ac:dyDescent="0.25">
      <c r="A32" s="783" t="s">
        <v>780</v>
      </c>
      <c r="B32" s="780" t="s">
        <v>430</v>
      </c>
      <c r="C32" s="794">
        <v>570900</v>
      </c>
      <c r="D32" s="781">
        <v>624462</v>
      </c>
      <c r="E32" s="785">
        <v>1998724</v>
      </c>
      <c r="F32" s="794">
        <v>629953</v>
      </c>
      <c r="G32" s="781">
        <v>537645</v>
      </c>
      <c r="H32" s="785">
        <v>1574490</v>
      </c>
      <c r="I32" s="794">
        <v>568544</v>
      </c>
      <c r="J32" s="781">
        <v>370594</v>
      </c>
      <c r="K32" s="785">
        <v>1706155</v>
      </c>
      <c r="L32" s="794">
        <v>608253</v>
      </c>
      <c r="M32" s="781">
        <v>128165</v>
      </c>
      <c r="N32" s="785">
        <v>1475628</v>
      </c>
      <c r="O32" s="794">
        <v>619253</v>
      </c>
      <c r="P32" s="781">
        <v>505676</v>
      </c>
      <c r="Q32" s="785">
        <v>1253343</v>
      </c>
      <c r="R32" s="794">
        <v>541376</v>
      </c>
      <c r="S32" s="781">
        <v>443933</v>
      </c>
      <c r="T32" s="785">
        <v>1020066</v>
      </c>
      <c r="U32" s="760" t="s">
        <v>368</v>
      </c>
      <c r="V32" s="760" t="s">
        <v>368</v>
      </c>
      <c r="W32" s="760" t="s">
        <v>368</v>
      </c>
    </row>
    <row r="33" spans="1:23" x14ac:dyDescent="0.25">
      <c r="A33" s="783" t="s">
        <v>781</v>
      </c>
      <c r="B33" s="780" t="s">
        <v>430</v>
      </c>
      <c r="C33" s="794">
        <v>250430</v>
      </c>
      <c r="D33" s="781">
        <v>258986</v>
      </c>
      <c r="E33" s="785">
        <v>473780</v>
      </c>
      <c r="F33" s="794">
        <v>277200</v>
      </c>
      <c r="G33" s="781">
        <v>157279</v>
      </c>
      <c r="H33" s="785">
        <v>188731</v>
      </c>
      <c r="I33" s="794">
        <v>240408</v>
      </c>
      <c r="J33" s="781">
        <v>130572</v>
      </c>
      <c r="K33" s="785">
        <v>223854</v>
      </c>
      <c r="L33" s="794">
        <v>267120</v>
      </c>
      <c r="M33" s="781">
        <v>57346</v>
      </c>
      <c r="N33" s="785">
        <v>245838</v>
      </c>
      <c r="O33" s="794">
        <v>272160</v>
      </c>
      <c r="P33" s="781">
        <v>233652</v>
      </c>
      <c r="Q33" s="785">
        <v>377608</v>
      </c>
      <c r="R33" s="794">
        <v>240532</v>
      </c>
      <c r="S33" s="781">
        <v>207434</v>
      </c>
      <c r="T33" s="785">
        <v>468158</v>
      </c>
      <c r="U33" s="760" t="s">
        <v>368</v>
      </c>
      <c r="V33" s="760" t="s">
        <v>368</v>
      </c>
      <c r="W33" s="760" t="s">
        <v>368</v>
      </c>
    </row>
    <row r="34" spans="1:23" x14ac:dyDescent="0.25">
      <c r="A34" s="783" t="s">
        <v>782</v>
      </c>
      <c r="B34" s="780" t="s">
        <v>430</v>
      </c>
      <c r="C34" s="794">
        <v>553390</v>
      </c>
      <c r="D34" s="781">
        <v>483241</v>
      </c>
      <c r="E34" s="785">
        <v>757297</v>
      </c>
      <c r="F34" s="794">
        <v>516594</v>
      </c>
      <c r="G34" s="781">
        <v>465419</v>
      </c>
      <c r="H34" s="785">
        <v>822319</v>
      </c>
      <c r="I34" s="794">
        <v>436590</v>
      </c>
      <c r="J34" s="781">
        <v>359021</v>
      </c>
      <c r="K34" s="785">
        <v>580114</v>
      </c>
      <c r="L34" s="794">
        <v>485100</v>
      </c>
      <c r="M34" s="781">
        <v>194197</v>
      </c>
      <c r="N34" s="785">
        <v>354505</v>
      </c>
      <c r="O34" s="794">
        <v>500150</v>
      </c>
      <c r="P34" s="781">
        <v>482126</v>
      </c>
      <c r="Q34" s="785">
        <v>526211</v>
      </c>
      <c r="R34" s="794">
        <v>435646</v>
      </c>
      <c r="S34" s="781">
        <v>427447</v>
      </c>
      <c r="T34" s="785">
        <v>428325</v>
      </c>
      <c r="U34" s="760" t="s">
        <v>368</v>
      </c>
      <c r="V34" s="760" t="s">
        <v>368</v>
      </c>
      <c r="W34" s="760" t="s">
        <v>368</v>
      </c>
    </row>
    <row r="35" spans="1:23" x14ac:dyDescent="0.25">
      <c r="A35" s="779"/>
      <c r="B35" s="780"/>
      <c r="C35" s="781"/>
      <c r="D35" s="781"/>
      <c r="E35" s="785"/>
      <c r="F35" s="781"/>
      <c r="G35" s="781"/>
      <c r="H35" s="785"/>
      <c r="I35" s="781"/>
      <c r="J35" s="781"/>
      <c r="K35" s="785"/>
      <c r="L35" s="781"/>
      <c r="M35" s="781"/>
      <c r="N35" s="785"/>
      <c r="O35" s="781"/>
      <c r="P35" s="781"/>
      <c r="Q35" s="785"/>
      <c r="R35" s="781"/>
      <c r="S35" s="781"/>
      <c r="T35" s="785"/>
      <c r="U35" s="781"/>
      <c r="V35" s="781"/>
      <c r="W35" s="785"/>
    </row>
    <row r="36" spans="1:23" x14ac:dyDescent="0.25">
      <c r="A36" s="779" t="s">
        <v>745</v>
      </c>
      <c r="B36" s="780"/>
      <c r="C36" s="781"/>
      <c r="D36" s="781"/>
      <c r="E36" s="785"/>
      <c r="F36" s="781"/>
      <c r="G36" s="781"/>
      <c r="H36" s="785"/>
      <c r="I36" s="781"/>
      <c r="J36" s="781"/>
      <c r="K36" s="785"/>
      <c r="L36" s="781"/>
      <c r="M36" s="781"/>
      <c r="N36" s="785"/>
      <c r="O36" s="781"/>
      <c r="P36" s="781"/>
      <c r="Q36" s="785"/>
      <c r="R36" s="781"/>
      <c r="S36" s="781"/>
      <c r="T36" s="785"/>
      <c r="U36" s="781"/>
      <c r="V36" s="781"/>
      <c r="W36" s="785"/>
    </row>
    <row r="37" spans="1:23" x14ac:dyDescent="0.25">
      <c r="A37" s="783" t="s">
        <v>783</v>
      </c>
      <c r="B37" s="780" t="s">
        <v>445</v>
      </c>
      <c r="C37" s="792">
        <v>65000</v>
      </c>
      <c r="D37" s="781">
        <v>43789</v>
      </c>
      <c r="E37" s="785">
        <v>34349</v>
      </c>
      <c r="F37" s="792">
        <v>65000</v>
      </c>
      <c r="G37" s="781">
        <v>18016</v>
      </c>
      <c r="H37" s="785">
        <v>13489</v>
      </c>
      <c r="I37" s="792">
        <v>65000</v>
      </c>
      <c r="J37" s="781">
        <v>49068</v>
      </c>
      <c r="K37" s="785">
        <v>79947.47</v>
      </c>
      <c r="L37" s="792">
        <v>66250</v>
      </c>
      <c r="M37" s="781">
        <v>29741</v>
      </c>
      <c r="N37" s="785">
        <v>60150</v>
      </c>
      <c r="O37" s="792">
        <v>60000</v>
      </c>
      <c r="P37" s="781">
        <v>53856</v>
      </c>
      <c r="Q37" s="795">
        <v>1.052</v>
      </c>
      <c r="R37" s="792" t="s">
        <v>368</v>
      </c>
      <c r="S37" s="781" t="s">
        <v>368</v>
      </c>
      <c r="T37" s="795" t="s">
        <v>368</v>
      </c>
      <c r="U37" s="760" t="s">
        <v>368</v>
      </c>
      <c r="V37" s="760" t="s">
        <v>368</v>
      </c>
      <c r="W37" s="760" t="s">
        <v>368</v>
      </c>
    </row>
    <row r="38" spans="1:23" x14ac:dyDescent="0.25">
      <c r="A38" s="783" t="s">
        <v>784</v>
      </c>
      <c r="B38" s="780" t="s">
        <v>430</v>
      </c>
      <c r="C38" s="792">
        <v>3500</v>
      </c>
      <c r="D38" s="781">
        <v>1959.3</v>
      </c>
      <c r="E38" s="785">
        <v>3173</v>
      </c>
      <c r="F38" s="792">
        <v>3500</v>
      </c>
      <c r="G38" s="781">
        <v>1311</v>
      </c>
      <c r="H38" s="785">
        <v>1000</v>
      </c>
      <c r="I38" s="792">
        <v>3500</v>
      </c>
      <c r="J38" s="781">
        <v>1880.6</v>
      </c>
      <c r="K38" s="785">
        <v>750.13</v>
      </c>
      <c r="L38" s="792">
        <v>4100</v>
      </c>
      <c r="M38" s="781">
        <v>740</v>
      </c>
      <c r="N38" s="785">
        <v>2300</v>
      </c>
      <c r="O38" s="792">
        <v>1800</v>
      </c>
      <c r="P38" s="781">
        <v>2150</v>
      </c>
      <c r="Q38" s="795">
        <v>1E-3</v>
      </c>
      <c r="R38" s="792" t="s">
        <v>368</v>
      </c>
      <c r="S38" s="781" t="s">
        <v>368</v>
      </c>
      <c r="T38" s="795" t="s">
        <v>368</v>
      </c>
      <c r="U38" s="760" t="s">
        <v>368</v>
      </c>
      <c r="V38" s="760" t="s">
        <v>368</v>
      </c>
      <c r="W38" s="760" t="s">
        <v>368</v>
      </c>
    </row>
    <row r="39" spans="1:23" x14ac:dyDescent="0.25">
      <c r="A39" s="783" t="s">
        <v>785</v>
      </c>
      <c r="B39" s="780" t="s">
        <v>430</v>
      </c>
      <c r="C39" s="792">
        <v>1500</v>
      </c>
      <c r="D39" s="781">
        <v>971.17</v>
      </c>
      <c r="E39" s="785">
        <v>1278</v>
      </c>
      <c r="F39" s="792">
        <v>1500</v>
      </c>
      <c r="G39" s="781">
        <v>419</v>
      </c>
      <c r="H39" s="785">
        <v>466</v>
      </c>
      <c r="I39" s="792">
        <v>1500</v>
      </c>
      <c r="J39" s="781">
        <v>399.54</v>
      </c>
      <c r="K39" s="785">
        <v>432</v>
      </c>
      <c r="L39" s="792">
        <v>1250</v>
      </c>
      <c r="M39" s="781">
        <v>267</v>
      </c>
      <c r="N39" s="785">
        <v>156</v>
      </c>
      <c r="O39" s="792">
        <v>840</v>
      </c>
      <c r="P39" s="781">
        <v>556</v>
      </c>
      <c r="Q39" s="785">
        <v>51</v>
      </c>
      <c r="R39" s="792" t="s">
        <v>368</v>
      </c>
      <c r="S39" s="781" t="s">
        <v>368</v>
      </c>
      <c r="T39" s="785" t="s">
        <v>368</v>
      </c>
      <c r="U39" s="760" t="s">
        <v>368</v>
      </c>
      <c r="V39" s="760" t="s">
        <v>368</v>
      </c>
      <c r="W39" s="760" t="s">
        <v>368</v>
      </c>
    </row>
    <row r="40" spans="1:23" x14ac:dyDescent="0.25">
      <c r="A40" s="779"/>
      <c r="B40" s="780"/>
      <c r="C40" s="781"/>
      <c r="D40" s="781"/>
      <c r="E40" s="796"/>
      <c r="F40" s="781"/>
      <c r="G40" s="781"/>
      <c r="H40" s="796"/>
      <c r="I40" s="781"/>
      <c r="J40" s="781"/>
      <c r="K40" s="796"/>
      <c r="L40" s="781"/>
      <c r="M40" s="781"/>
      <c r="N40" s="796"/>
      <c r="O40" s="781"/>
      <c r="P40" s="781"/>
      <c r="Q40" s="796"/>
      <c r="R40" s="781"/>
      <c r="S40" s="781"/>
      <c r="T40" s="796"/>
      <c r="U40" s="781"/>
      <c r="V40" s="781"/>
      <c r="W40" s="796"/>
    </row>
    <row r="41" spans="1:23" x14ac:dyDescent="0.25">
      <c r="A41" s="779" t="s">
        <v>746</v>
      </c>
      <c r="B41" s="780"/>
      <c r="C41" s="781"/>
      <c r="D41" s="781"/>
      <c r="E41" s="785"/>
      <c r="F41" s="781"/>
      <c r="G41" s="781"/>
      <c r="H41" s="785"/>
      <c r="I41" s="781"/>
      <c r="J41" s="781"/>
      <c r="K41" s="785"/>
      <c r="L41" s="781"/>
      <c r="M41" s="781"/>
      <c r="N41" s="785"/>
      <c r="O41" s="781"/>
      <c r="P41" s="781"/>
      <c r="Q41" s="785"/>
      <c r="R41" s="781"/>
      <c r="S41" s="781"/>
      <c r="T41" s="785"/>
      <c r="U41" s="781"/>
      <c r="V41" s="781"/>
      <c r="W41" s="785"/>
    </row>
    <row r="42" spans="1:23" x14ac:dyDescent="0.25">
      <c r="A42" s="783" t="s">
        <v>786</v>
      </c>
      <c r="B42" s="780" t="s">
        <v>445</v>
      </c>
      <c r="C42" s="781">
        <v>61200</v>
      </c>
      <c r="D42" s="781">
        <v>47438</v>
      </c>
      <c r="E42" s="785">
        <v>47084</v>
      </c>
      <c r="F42" s="781">
        <v>84000</v>
      </c>
      <c r="G42" s="781">
        <v>52103</v>
      </c>
      <c r="H42" s="785">
        <v>53013</v>
      </c>
      <c r="I42" s="781">
        <v>98000</v>
      </c>
      <c r="J42" s="781">
        <v>68217</v>
      </c>
      <c r="K42" s="785">
        <v>68022</v>
      </c>
      <c r="L42" s="781">
        <v>109824</v>
      </c>
      <c r="M42" s="781">
        <v>35309</v>
      </c>
      <c r="N42" s="785">
        <v>32267</v>
      </c>
      <c r="O42" s="781">
        <v>109824</v>
      </c>
      <c r="P42" s="781">
        <v>46664</v>
      </c>
      <c r="Q42" s="785">
        <v>46131</v>
      </c>
      <c r="R42" s="781">
        <v>109824</v>
      </c>
      <c r="S42" s="781">
        <v>54793</v>
      </c>
      <c r="T42" s="785">
        <v>54709</v>
      </c>
      <c r="U42" s="760" t="s">
        <v>368</v>
      </c>
      <c r="V42" s="760" t="s">
        <v>368</v>
      </c>
      <c r="W42" s="760" t="s">
        <v>368</v>
      </c>
    </row>
    <row r="43" spans="1:23" x14ac:dyDescent="0.25">
      <c r="A43" s="779"/>
      <c r="B43" s="780"/>
      <c r="C43" s="792"/>
      <c r="D43" s="781"/>
      <c r="E43" s="785"/>
      <c r="F43" s="792"/>
      <c r="G43" s="781"/>
      <c r="H43" s="785"/>
      <c r="I43" s="792"/>
      <c r="J43" s="781"/>
      <c r="K43" s="785"/>
      <c r="L43" s="792"/>
      <c r="M43" s="781"/>
      <c r="N43" s="785"/>
      <c r="O43" s="792"/>
      <c r="P43" s="781"/>
      <c r="Q43" s="785"/>
      <c r="R43" s="792"/>
      <c r="S43" s="781"/>
      <c r="T43" s="785"/>
      <c r="U43" s="792"/>
      <c r="V43" s="781"/>
      <c r="W43" s="785"/>
    </row>
    <row r="44" spans="1:23" x14ac:dyDescent="0.25">
      <c r="A44" s="779" t="s">
        <v>747</v>
      </c>
      <c r="B44" s="780"/>
      <c r="C44" s="792"/>
      <c r="D44" s="781"/>
      <c r="E44" s="785"/>
      <c r="F44" s="792"/>
      <c r="G44" s="781"/>
      <c r="H44" s="785"/>
      <c r="I44" s="792"/>
      <c r="J44" s="781"/>
      <c r="K44" s="785"/>
      <c r="L44" s="792"/>
      <c r="M44" s="781"/>
      <c r="N44" s="785"/>
      <c r="O44" s="792"/>
      <c r="P44" s="781"/>
      <c r="Q44" s="785"/>
      <c r="R44" s="792"/>
      <c r="S44" s="781"/>
      <c r="T44" s="785"/>
      <c r="U44" s="792"/>
      <c r="V44" s="781"/>
      <c r="W44" s="785"/>
    </row>
    <row r="45" spans="1:23" x14ac:dyDescent="0.25">
      <c r="A45" s="783" t="s">
        <v>787</v>
      </c>
      <c r="B45" s="780" t="s">
        <v>445</v>
      </c>
      <c r="C45" s="792">
        <v>780</v>
      </c>
      <c r="D45" s="781">
        <v>710</v>
      </c>
      <c r="E45" s="785">
        <v>411</v>
      </c>
      <c r="F45" s="792">
        <v>780</v>
      </c>
      <c r="G45" s="781">
        <v>579</v>
      </c>
      <c r="H45" s="785">
        <v>340</v>
      </c>
      <c r="I45" s="792">
        <v>780</v>
      </c>
      <c r="J45" s="781">
        <v>422</v>
      </c>
      <c r="K45" s="785">
        <v>364</v>
      </c>
      <c r="L45" s="792">
        <v>780</v>
      </c>
      <c r="M45" s="781">
        <v>396</v>
      </c>
      <c r="N45" s="785">
        <v>353</v>
      </c>
      <c r="O45" s="792">
        <v>780</v>
      </c>
      <c r="P45" s="781">
        <v>498</v>
      </c>
      <c r="Q45" s="785">
        <v>325</v>
      </c>
      <c r="R45" s="792">
        <v>700</v>
      </c>
      <c r="S45" s="781">
        <v>371</v>
      </c>
      <c r="T45" s="785">
        <v>246</v>
      </c>
      <c r="U45" s="792">
        <v>700</v>
      </c>
      <c r="V45" s="781">
        <v>377</v>
      </c>
      <c r="W45" s="785">
        <v>377</v>
      </c>
    </row>
    <row r="46" spans="1:23" x14ac:dyDescent="0.25">
      <c r="A46" s="779"/>
      <c r="B46" s="780"/>
      <c r="C46" s="792"/>
      <c r="D46" s="781"/>
      <c r="E46" s="785"/>
      <c r="F46" s="792"/>
      <c r="G46" s="781"/>
      <c r="H46" s="785"/>
      <c r="I46" s="792"/>
      <c r="J46" s="781"/>
      <c r="K46" s="785"/>
      <c r="L46" s="792"/>
      <c r="M46" s="781"/>
      <c r="N46" s="785"/>
      <c r="O46" s="792"/>
      <c r="P46" s="781"/>
      <c r="Q46" s="785"/>
      <c r="R46" s="792"/>
      <c r="S46" s="781"/>
      <c r="T46" s="785"/>
      <c r="U46" s="792"/>
      <c r="V46" s="781"/>
      <c r="W46" s="785"/>
    </row>
    <row r="47" spans="1:23" x14ac:dyDescent="0.25">
      <c r="A47" s="779" t="s">
        <v>788</v>
      </c>
      <c r="B47" s="780"/>
      <c r="C47" s="792"/>
      <c r="D47" s="781"/>
      <c r="E47" s="785"/>
      <c r="F47" s="792"/>
      <c r="G47" s="781"/>
      <c r="H47" s="785"/>
      <c r="I47" s="792"/>
      <c r="J47" s="781"/>
      <c r="K47" s="785"/>
      <c r="L47" s="792"/>
      <c r="M47" s="781"/>
      <c r="N47" s="785"/>
      <c r="O47" s="792"/>
      <c r="P47" s="781"/>
      <c r="Q47" s="785"/>
      <c r="R47" s="792"/>
      <c r="S47" s="781"/>
      <c r="T47" s="785"/>
      <c r="U47" s="792"/>
      <c r="V47" s="781"/>
      <c r="W47" s="785"/>
    </row>
    <row r="48" spans="1:23" x14ac:dyDescent="0.25">
      <c r="A48" s="797" t="s">
        <v>789</v>
      </c>
      <c r="B48" s="780"/>
      <c r="C48" s="781"/>
      <c r="D48" s="781"/>
      <c r="E48" s="785"/>
      <c r="F48" s="781"/>
      <c r="G48" s="781"/>
      <c r="H48" s="785"/>
      <c r="I48" s="781"/>
      <c r="J48" s="781"/>
      <c r="K48" s="785"/>
      <c r="L48" s="781"/>
      <c r="M48" s="781"/>
      <c r="N48" s="785"/>
      <c r="O48" s="781"/>
      <c r="P48" s="781"/>
      <c r="Q48" s="785"/>
      <c r="R48" s="781"/>
      <c r="S48" s="781"/>
      <c r="T48" s="785"/>
      <c r="U48" s="781"/>
      <c r="V48" s="781"/>
      <c r="W48" s="785"/>
    </row>
    <row r="49" spans="1:23" x14ac:dyDescent="0.25">
      <c r="A49" s="798" t="s">
        <v>790</v>
      </c>
      <c r="B49" s="799" t="s">
        <v>769</v>
      </c>
      <c r="C49" s="800">
        <v>2100</v>
      </c>
      <c r="D49" s="800">
        <v>2400</v>
      </c>
      <c r="E49" s="801">
        <v>5646</v>
      </c>
      <c r="F49" s="800">
        <v>3000</v>
      </c>
      <c r="G49" s="800">
        <v>3015</v>
      </c>
      <c r="H49" s="801">
        <v>7647</v>
      </c>
      <c r="I49" s="800">
        <v>2800</v>
      </c>
      <c r="J49" s="800">
        <v>3044</v>
      </c>
      <c r="K49" s="801">
        <v>8539</v>
      </c>
      <c r="L49" s="800">
        <v>3200</v>
      </c>
      <c r="M49" s="800">
        <v>3301</v>
      </c>
      <c r="N49" s="801">
        <v>16627</v>
      </c>
      <c r="O49" s="800">
        <v>3300</v>
      </c>
      <c r="P49" s="800">
        <v>3559</v>
      </c>
      <c r="Q49" s="801">
        <v>29332</v>
      </c>
      <c r="R49" s="800">
        <v>3500</v>
      </c>
      <c r="S49" s="800">
        <v>3172</v>
      </c>
      <c r="T49" s="801">
        <v>28202</v>
      </c>
      <c r="U49" s="800">
        <v>3500</v>
      </c>
      <c r="V49" s="800">
        <v>3625</v>
      </c>
      <c r="W49" s="801">
        <v>24625</v>
      </c>
    </row>
    <row r="50" spans="1:23" x14ac:dyDescent="0.25">
      <c r="A50" s="94" t="s">
        <v>791</v>
      </c>
      <c r="B50" s="318"/>
      <c r="C50" s="94"/>
      <c r="D50" s="94"/>
      <c r="E50" s="802"/>
      <c r="F50" s="802"/>
      <c r="G50" s="802"/>
      <c r="H50" s="802"/>
      <c r="I50" s="94"/>
      <c r="J50" s="94"/>
      <c r="K50" s="802"/>
      <c r="L50" s="94"/>
      <c r="M50" s="94"/>
      <c r="N50" s="802"/>
      <c r="O50" s="802"/>
      <c r="P50" s="802"/>
      <c r="Q50" s="802"/>
      <c r="R50" s="94"/>
      <c r="S50" s="94"/>
      <c r="W50" s="802" t="s">
        <v>749</v>
      </c>
    </row>
    <row r="51" spans="1:23" x14ac:dyDescent="0.25">
      <c r="A51" s="94" t="s">
        <v>792</v>
      </c>
      <c r="B51" s="318"/>
      <c r="C51" s="94"/>
      <c r="D51" s="94"/>
      <c r="E51" s="94"/>
      <c r="F51" s="94"/>
      <c r="G51" s="94"/>
      <c r="H51" s="94"/>
      <c r="I51" s="94"/>
      <c r="J51" s="94"/>
      <c r="K51" s="94"/>
      <c r="L51" s="94"/>
      <c r="M51" s="94"/>
      <c r="N51" s="94"/>
      <c r="O51" s="94"/>
      <c r="P51" s="94"/>
      <c r="Q51" s="94"/>
      <c r="R51" s="94"/>
      <c r="S51" s="94"/>
      <c r="T51" s="94"/>
    </row>
    <row r="52" spans="1:23" x14ac:dyDescent="0.25">
      <c r="A52" s="94" t="s">
        <v>793</v>
      </c>
      <c r="B52" s="318"/>
      <c r="C52" s="94"/>
      <c r="D52" s="94"/>
      <c r="E52" s="94"/>
      <c r="F52" s="94"/>
      <c r="G52" s="94"/>
      <c r="H52" s="94"/>
      <c r="I52" s="94"/>
      <c r="J52" s="94"/>
      <c r="K52" s="94"/>
      <c r="L52" s="94"/>
      <c r="M52" s="94"/>
      <c r="N52" s="94"/>
      <c r="O52" s="94"/>
      <c r="P52" s="94"/>
      <c r="Q52" s="94"/>
      <c r="R52" s="94"/>
      <c r="S52" s="94"/>
      <c r="T52" s="94"/>
    </row>
    <row r="53" spans="1:23" x14ac:dyDescent="0.25">
      <c r="A53" s="94" t="s">
        <v>794</v>
      </c>
      <c r="B53" s="318"/>
      <c r="C53" s="94"/>
      <c r="D53" s="94"/>
      <c r="E53" s="94"/>
      <c r="F53" s="94"/>
      <c r="G53" s="94"/>
      <c r="H53" s="94"/>
      <c r="I53" s="94"/>
      <c r="J53" s="94"/>
      <c r="K53" s="94"/>
      <c r="L53" s="94"/>
      <c r="M53" s="94"/>
      <c r="N53" s="94"/>
      <c r="O53" s="94"/>
      <c r="P53" s="94"/>
      <c r="Q53" s="94"/>
      <c r="R53" s="94"/>
      <c r="S53" s="94"/>
      <c r="T53" s="94"/>
    </row>
    <row r="54" spans="1:23" x14ac:dyDescent="0.25">
      <c r="A54" s="94" t="s">
        <v>795</v>
      </c>
      <c r="B54" s="318"/>
      <c r="C54" s="94"/>
      <c r="D54" s="94"/>
      <c r="E54" s="94"/>
      <c r="F54" s="94"/>
      <c r="G54" s="94"/>
      <c r="H54" s="94"/>
      <c r="I54" s="94"/>
      <c r="J54" s="94"/>
      <c r="K54" s="94"/>
      <c r="L54" s="94"/>
      <c r="M54" s="94"/>
      <c r="N54" s="94"/>
      <c r="O54" s="94"/>
      <c r="P54" s="94"/>
      <c r="Q54" s="94"/>
      <c r="R54" s="94"/>
      <c r="S54" s="94"/>
      <c r="T54" s="94"/>
    </row>
    <row r="55" spans="1:23" x14ac:dyDescent="0.25">
      <c r="A55" s="94" t="s">
        <v>796</v>
      </c>
    </row>
    <row r="56" spans="1:23" x14ac:dyDescent="0.25">
      <c r="C56" s="709"/>
      <c r="D56" s="709"/>
      <c r="E56" s="709"/>
      <c r="F56" s="709"/>
      <c r="G56" s="709"/>
      <c r="H56" s="709"/>
      <c r="I56" s="709"/>
      <c r="J56" s="709"/>
      <c r="K56" s="709"/>
      <c r="L56" s="709"/>
      <c r="M56" s="709"/>
      <c r="N56" s="709"/>
      <c r="O56" s="709"/>
      <c r="P56" s="709"/>
      <c r="Q56" s="709"/>
    </row>
    <row r="58" spans="1:23" x14ac:dyDescent="0.25">
      <c r="E58" s="709"/>
      <c r="H58" s="709"/>
      <c r="K58" s="709"/>
      <c r="N58" s="709"/>
      <c r="O58" s="709"/>
      <c r="P58" s="709"/>
      <c r="Q58" s="709"/>
    </row>
    <row r="60" spans="1:23" x14ac:dyDescent="0.25">
      <c r="A60" s="803"/>
      <c r="C60" s="709"/>
      <c r="L60" s="709"/>
      <c r="M60" s="709"/>
    </row>
    <row r="62" spans="1:23" x14ac:dyDescent="0.25">
      <c r="K62" s="709"/>
      <c r="N62" s="709"/>
      <c r="O62" s="709"/>
      <c r="P62" s="709"/>
      <c r="Q62" s="709"/>
    </row>
    <row r="64" spans="1:23" x14ac:dyDescent="0.25">
      <c r="F64" s="709"/>
      <c r="I64" s="709"/>
      <c r="L64" s="709"/>
    </row>
    <row r="66" spans="3:17" x14ac:dyDescent="0.25">
      <c r="E66" s="709"/>
      <c r="H66" s="709"/>
      <c r="K66" s="709"/>
      <c r="N66" s="709"/>
      <c r="O66" s="709"/>
      <c r="P66" s="709"/>
      <c r="Q66" s="709"/>
    </row>
    <row r="67" spans="3:17" x14ac:dyDescent="0.25">
      <c r="C67" s="709"/>
      <c r="D67" s="709"/>
      <c r="E67" s="709"/>
      <c r="F67" s="709"/>
      <c r="G67" s="709"/>
      <c r="H67" s="709"/>
      <c r="I67" s="709"/>
      <c r="J67" s="709"/>
      <c r="K67" s="709"/>
      <c r="L67" s="709"/>
      <c r="M67" s="709"/>
      <c r="N67" s="709"/>
      <c r="O67" s="709"/>
      <c r="P67" s="709"/>
      <c r="Q67" s="709"/>
    </row>
    <row r="68" spans="3:17" x14ac:dyDescent="0.25">
      <c r="C68" s="709"/>
      <c r="D68" s="709"/>
      <c r="E68" s="709"/>
      <c r="F68" s="709"/>
      <c r="G68" s="709"/>
      <c r="H68" s="709"/>
      <c r="I68" s="709"/>
      <c r="J68" s="709"/>
      <c r="K68" s="709"/>
      <c r="L68" s="709"/>
      <c r="M68" s="709"/>
      <c r="N68" s="709"/>
      <c r="O68" s="709"/>
      <c r="P68" s="709"/>
      <c r="Q68" s="709"/>
    </row>
    <row r="69" spans="3:17" x14ac:dyDescent="0.25">
      <c r="C69" s="709"/>
      <c r="D69" s="709"/>
      <c r="E69" s="709"/>
      <c r="F69" s="709"/>
      <c r="G69" s="709"/>
      <c r="H69" s="709"/>
      <c r="I69" s="709"/>
      <c r="J69" s="709"/>
      <c r="K69" s="709"/>
      <c r="L69" s="709"/>
      <c r="M69" s="709"/>
      <c r="N69" s="709"/>
      <c r="O69" s="709"/>
      <c r="P69" s="709"/>
      <c r="Q69" s="709"/>
    </row>
    <row r="70" spans="3:17" x14ac:dyDescent="0.25">
      <c r="C70" s="709"/>
      <c r="D70" s="709"/>
      <c r="E70" s="709"/>
      <c r="F70" s="709"/>
      <c r="G70" s="709"/>
      <c r="H70" s="709"/>
      <c r="I70" s="709"/>
      <c r="J70" s="709"/>
      <c r="K70" s="709"/>
      <c r="L70" s="709"/>
      <c r="M70" s="709"/>
      <c r="N70" s="709"/>
      <c r="O70" s="709"/>
      <c r="P70" s="709"/>
      <c r="Q70" s="709"/>
    </row>
    <row r="71" spans="3:17" x14ac:dyDescent="0.25">
      <c r="C71" s="709"/>
      <c r="D71" s="709"/>
      <c r="E71" s="709"/>
      <c r="F71" s="709"/>
      <c r="G71" s="709"/>
      <c r="H71" s="709"/>
      <c r="I71" s="709"/>
      <c r="J71" s="709"/>
      <c r="K71" s="709"/>
      <c r="L71" s="709"/>
      <c r="M71" s="709"/>
      <c r="N71" s="709"/>
      <c r="O71" s="709"/>
      <c r="P71" s="709"/>
      <c r="Q71" s="709"/>
    </row>
    <row r="72" spans="3:17" x14ac:dyDescent="0.25">
      <c r="C72" s="709"/>
      <c r="D72" s="709"/>
      <c r="E72" s="709"/>
      <c r="F72" s="709"/>
      <c r="G72" s="709"/>
      <c r="H72" s="709"/>
      <c r="I72" s="709"/>
      <c r="J72" s="709"/>
      <c r="K72" s="709"/>
      <c r="L72" s="709"/>
      <c r="M72" s="709"/>
      <c r="N72" s="709"/>
      <c r="O72" s="709"/>
      <c r="P72" s="709"/>
      <c r="Q72" s="709"/>
    </row>
    <row r="73" spans="3:17" x14ac:dyDescent="0.25">
      <c r="C73" s="709"/>
      <c r="D73" s="709"/>
      <c r="E73" s="709"/>
      <c r="F73" s="709"/>
      <c r="G73" s="709"/>
      <c r="H73" s="709"/>
      <c r="I73" s="709"/>
      <c r="J73" s="709"/>
      <c r="K73" s="709"/>
      <c r="L73" s="709"/>
      <c r="M73" s="709"/>
    </row>
    <row r="74" spans="3:17" x14ac:dyDescent="0.25">
      <c r="C74" s="709"/>
      <c r="D74" s="709"/>
      <c r="F74" s="709"/>
      <c r="G74" s="709"/>
      <c r="H74" s="709"/>
      <c r="I74" s="709"/>
      <c r="J74" s="709"/>
      <c r="L74" s="709"/>
      <c r="M74" s="709"/>
    </row>
    <row r="75" spans="3:17" x14ac:dyDescent="0.25">
      <c r="E75" s="709"/>
      <c r="F75" s="709"/>
      <c r="H75" s="709"/>
      <c r="I75" s="709"/>
      <c r="K75" s="709"/>
      <c r="L75" s="709"/>
      <c r="N75" s="709"/>
      <c r="O75" s="709"/>
      <c r="P75" s="709"/>
      <c r="Q75" s="709"/>
    </row>
    <row r="76" spans="3:17" x14ac:dyDescent="0.25">
      <c r="C76" s="709"/>
      <c r="D76" s="709"/>
      <c r="F76" s="709"/>
      <c r="G76" s="709"/>
      <c r="I76" s="709"/>
      <c r="J76" s="709"/>
      <c r="L76" s="709"/>
      <c r="M76" s="709"/>
    </row>
    <row r="77" spans="3:17" x14ac:dyDescent="0.25">
      <c r="E77" s="709"/>
      <c r="H77" s="709"/>
      <c r="K77" s="709"/>
      <c r="N77" s="709"/>
      <c r="O77" s="709"/>
      <c r="P77" s="709"/>
      <c r="Q77" s="709"/>
    </row>
    <row r="78" spans="3:17" x14ac:dyDescent="0.25">
      <c r="C78" s="709"/>
      <c r="D78" s="709"/>
      <c r="F78" s="709"/>
      <c r="G78" s="709"/>
      <c r="I78" s="709"/>
      <c r="J78" s="709"/>
      <c r="L78" s="709"/>
      <c r="M78" s="709"/>
    </row>
    <row r="80" spans="3:17" x14ac:dyDescent="0.25">
      <c r="C80" s="709"/>
      <c r="D80" s="709"/>
      <c r="E80" s="709"/>
      <c r="F80" s="709"/>
      <c r="G80" s="709"/>
      <c r="H80" s="709"/>
      <c r="I80" s="709"/>
      <c r="J80" s="709"/>
      <c r="K80" s="709"/>
      <c r="L80" s="709"/>
      <c r="M80" s="709"/>
      <c r="N80" s="709"/>
      <c r="O80" s="709"/>
      <c r="P80" s="709"/>
      <c r="Q80" s="709"/>
    </row>
    <row r="81" spans="3:17" x14ac:dyDescent="0.25">
      <c r="C81" s="709"/>
      <c r="D81" s="709"/>
      <c r="E81" s="709"/>
      <c r="F81" s="709"/>
      <c r="G81" s="709"/>
      <c r="H81" s="709"/>
      <c r="I81" s="709"/>
      <c r="J81" s="709"/>
      <c r="K81" s="709"/>
      <c r="L81" s="709"/>
      <c r="M81" s="709"/>
      <c r="N81" s="709"/>
      <c r="O81" s="709"/>
      <c r="P81" s="709"/>
      <c r="Q81" s="709"/>
    </row>
    <row r="82" spans="3:17" x14ac:dyDescent="0.25">
      <c r="C82" s="709"/>
      <c r="D82" s="709"/>
      <c r="E82" s="709"/>
      <c r="F82" s="709"/>
      <c r="G82" s="709"/>
      <c r="H82" s="709"/>
      <c r="I82" s="709"/>
      <c r="J82" s="709"/>
      <c r="K82" s="709"/>
      <c r="L82" s="709"/>
      <c r="M82" s="709"/>
      <c r="N82" s="709"/>
      <c r="O82" s="709"/>
      <c r="P82" s="709"/>
      <c r="Q82" s="709"/>
    </row>
    <row r="83" spans="3:17" x14ac:dyDescent="0.25">
      <c r="C83" s="709"/>
      <c r="D83" s="709"/>
      <c r="E83" s="709"/>
      <c r="F83" s="709"/>
      <c r="G83" s="709"/>
      <c r="H83" s="709"/>
      <c r="I83" s="709"/>
      <c r="J83" s="709"/>
      <c r="K83" s="709"/>
      <c r="L83" s="709"/>
      <c r="M83" s="709"/>
      <c r="N83" s="709"/>
      <c r="O83" s="709"/>
      <c r="P83" s="709"/>
      <c r="Q83" s="709"/>
    </row>
    <row r="84" spans="3:17" x14ac:dyDescent="0.25">
      <c r="C84" s="709"/>
      <c r="D84" s="709"/>
      <c r="E84" s="709"/>
      <c r="F84" s="709"/>
      <c r="G84" s="709"/>
      <c r="H84" s="709"/>
      <c r="I84" s="709"/>
      <c r="J84" s="709"/>
      <c r="K84" s="709"/>
      <c r="L84" s="709"/>
      <c r="M84" s="709"/>
      <c r="N84" s="709"/>
      <c r="O84" s="709"/>
      <c r="P84" s="709"/>
      <c r="Q84" s="709"/>
    </row>
    <row r="85" spans="3:17" x14ac:dyDescent="0.25">
      <c r="C85" s="709"/>
      <c r="D85" s="709"/>
      <c r="E85" s="709"/>
      <c r="F85" s="709"/>
      <c r="G85" s="709"/>
      <c r="H85" s="709"/>
      <c r="I85" s="709"/>
      <c r="J85" s="709"/>
      <c r="K85" s="709"/>
      <c r="L85" s="709"/>
      <c r="M85" s="709"/>
      <c r="N85" s="709"/>
      <c r="O85" s="709"/>
      <c r="P85" s="709"/>
      <c r="Q85" s="709"/>
    </row>
    <row r="86" spans="3:17" x14ac:dyDescent="0.25">
      <c r="C86" s="709"/>
      <c r="D86" s="709"/>
      <c r="E86" s="709"/>
      <c r="F86" s="709"/>
      <c r="G86" s="709"/>
      <c r="H86" s="709"/>
      <c r="I86" s="709"/>
      <c r="J86" s="709"/>
      <c r="K86" s="709"/>
      <c r="L86" s="709"/>
      <c r="M86" s="709"/>
      <c r="N86" s="709"/>
      <c r="O86" s="709"/>
      <c r="P86" s="709"/>
      <c r="Q86" s="709"/>
    </row>
    <row r="87" spans="3:17" x14ac:dyDescent="0.25">
      <c r="C87" s="709"/>
      <c r="D87" s="709"/>
      <c r="E87" s="709"/>
      <c r="F87" s="709"/>
      <c r="G87" s="709"/>
      <c r="H87" s="709"/>
      <c r="I87" s="709"/>
      <c r="J87" s="709"/>
      <c r="K87" s="709"/>
      <c r="L87" s="709"/>
      <c r="M87" s="709"/>
      <c r="N87" s="709"/>
      <c r="O87" s="709"/>
      <c r="P87" s="709"/>
      <c r="Q87" s="709"/>
    </row>
    <row r="88" spans="3:17" x14ac:dyDescent="0.25">
      <c r="C88" s="709"/>
      <c r="D88" s="709"/>
      <c r="E88" s="709"/>
      <c r="F88" s="709"/>
      <c r="G88" s="709"/>
      <c r="H88" s="709"/>
      <c r="I88" s="709"/>
      <c r="J88" s="709"/>
      <c r="K88" s="709"/>
      <c r="L88" s="709"/>
      <c r="M88" s="709"/>
      <c r="N88" s="709"/>
      <c r="O88" s="709"/>
      <c r="P88" s="709"/>
      <c r="Q88" s="709"/>
    </row>
    <row r="89" spans="3:17" x14ac:dyDescent="0.25">
      <c r="C89" s="709"/>
      <c r="D89" s="709"/>
      <c r="E89" s="709"/>
      <c r="F89" s="709"/>
      <c r="G89" s="709"/>
      <c r="H89" s="709"/>
      <c r="I89" s="709"/>
      <c r="J89" s="709"/>
      <c r="K89" s="709"/>
      <c r="L89" s="709"/>
      <c r="M89" s="709"/>
      <c r="N89" s="709"/>
      <c r="O89" s="709"/>
      <c r="P89" s="709"/>
      <c r="Q89" s="709"/>
    </row>
    <row r="90" spans="3:17" x14ac:dyDescent="0.25">
      <c r="C90" s="709"/>
      <c r="D90" s="709"/>
      <c r="E90" s="709"/>
      <c r="F90" s="709"/>
      <c r="G90" s="709"/>
      <c r="H90" s="709"/>
      <c r="I90" s="709"/>
      <c r="J90" s="709"/>
      <c r="K90" s="709"/>
      <c r="L90" s="709"/>
      <c r="M90" s="709"/>
      <c r="N90" s="709"/>
      <c r="O90" s="709"/>
      <c r="P90" s="709"/>
      <c r="Q90" s="709"/>
    </row>
    <row r="91" spans="3:17" x14ac:dyDescent="0.25">
      <c r="C91" s="709"/>
      <c r="D91" s="709"/>
      <c r="E91" s="709"/>
      <c r="F91" s="709"/>
      <c r="G91" s="709"/>
      <c r="H91" s="709"/>
      <c r="I91" s="709"/>
      <c r="J91" s="709"/>
      <c r="K91" s="709"/>
      <c r="L91" s="709"/>
      <c r="M91" s="709"/>
      <c r="N91" s="709"/>
      <c r="O91" s="709"/>
      <c r="P91" s="709"/>
      <c r="Q91" s="709"/>
    </row>
    <row r="92" spans="3:17" x14ac:dyDescent="0.25">
      <c r="C92" s="709"/>
      <c r="D92" s="709"/>
      <c r="E92" s="709"/>
      <c r="F92" s="709"/>
      <c r="G92" s="709"/>
      <c r="H92" s="709"/>
      <c r="I92" s="709"/>
      <c r="J92" s="709"/>
      <c r="K92" s="709"/>
      <c r="L92" s="709"/>
      <c r="M92" s="709"/>
      <c r="N92" s="709"/>
      <c r="O92" s="709"/>
      <c r="P92" s="709"/>
      <c r="Q92" s="709"/>
    </row>
    <row r="93" spans="3:17" x14ac:dyDescent="0.25">
      <c r="C93" s="709"/>
      <c r="D93" s="709"/>
      <c r="E93" s="709"/>
      <c r="F93" s="709"/>
      <c r="G93" s="709"/>
      <c r="H93" s="709"/>
      <c r="I93" s="709"/>
      <c r="J93" s="709"/>
      <c r="K93" s="709"/>
      <c r="L93" s="709"/>
      <c r="M93" s="709"/>
      <c r="N93" s="709"/>
      <c r="O93" s="709"/>
      <c r="P93" s="709"/>
      <c r="Q93" s="709"/>
    </row>
    <row r="94" spans="3:17" x14ac:dyDescent="0.25">
      <c r="C94" s="709"/>
      <c r="D94" s="709"/>
      <c r="E94" s="709"/>
      <c r="F94" s="709"/>
      <c r="G94" s="709"/>
      <c r="H94" s="709"/>
      <c r="I94" s="709"/>
      <c r="J94" s="709"/>
      <c r="K94" s="709"/>
      <c r="L94" s="709"/>
      <c r="M94" s="709"/>
      <c r="N94" s="709"/>
      <c r="O94" s="709"/>
      <c r="P94" s="709"/>
      <c r="Q94" s="709"/>
    </row>
    <row r="95" spans="3:17" x14ac:dyDescent="0.25">
      <c r="C95" s="709"/>
      <c r="D95" s="709"/>
      <c r="E95" s="709"/>
      <c r="F95" s="709"/>
      <c r="G95" s="709"/>
      <c r="H95" s="709"/>
      <c r="I95" s="709"/>
      <c r="J95" s="709"/>
      <c r="K95" s="709"/>
      <c r="L95" s="709"/>
      <c r="M95" s="709"/>
      <c r="N95" s="709"/>
      <c r="O95" s="709"/>
      <c r="P95" s="709"/>
      <c r="Q95" s="709"/>
    </row>
    <row r="96" spans="3:17" x14ac:dyDescent="0.25">
      <c r="C96" s="709"/>
      <c r="D96" s="709"/>
      <c r="E96" s="709"/>
      <c r="F96" s="709"/>
      <c r="G96" s="709"/>
      <c r="H96" s="709"/>
      <c r="I96" s="709"/>
      <c r="J96" s="709"/>
      <c r="K96" s="709"/>
      <c r="L96" s="709"/>
      <c r="M96" s="709"/>
      <c r="N96" s="709"/>
      <c r="O96" s="709"/>
      <c r="P96" s="709"/>
      <c r="Q96" s="709"/>
    </row>
    <row r="97" spans="3:17" x14ac:dyDescent="0.25">
      <c r="C97" s="709"/>
      <c r="D97" s="709"/>
      <c r="E97" s="709"/>
      <c r="F97" s="709"/>
      <c r="G97" s="709"/>
      <c r="H97" s="709"/>
      <c r="I97" s="709"/>
      <c r="J97" s="709"/>
      <c r="K97" s="709"/>
      <c r="L97" s="709"/>
      <c r="M97" s="709"/>
      <c r="N97" s="709"/>
      <c r="O97" s="709"/>
      <c r="P97" s="709"/>
      <c r="Q97" s="709"/>
    </row>
    <row r="98" spans="3:17" x14ac:dyDescent="0.25">
      <c r="C98" s="709"/>
      <c r="D98" s="709"/>
      <c r="E98" s="709"/>
      <c r="F98" s="709"/>
      <c r="G98" s="709"/>
      <c r="H98" s="709"/>
      <c r="I98" s="709"/>
      <c r="J98" s="709"/>
      <c r="K98" s="709"/>
      <c r="L98" s="709"/>
      <c r="M98" s="709"/>
      <c r="N98" s="709"/>
      <c r="O98" s="709"/>
      <c r="P98" s="709"/>
      <c r="Q98" s="709"/>
    </row>
    <row r="99" spans="3:17" x14ac:dyDescent="0.25">
      <c r="C99" s="709"/>
      <c r="D99" s="709"/>
      <c r="E99" s="709"/>
      <c r="F99" s="709"/>
      <c r="G99" s="709"/>
      <c r="H99" s="709"/>
      <c r="I99" s="709"/>
      <c r="J99" s="709"/>
      <c r="K99" s="709"/>
      <c r="L99" s="709"/>
      <c r="M99" s="709"/>
      <c r="N99" s="709"/>
      <c r="O99" s="709"/>
      <c r="P99" s="709"/>
      <c r="Q99" s="709"/>
    </row>
    <row r="100" spans="3:17" x14ac:dyDescent="0.25">
      <c r="C100" s="709"/>
      <c r="D100" s="709"/>
      <c r="E100" s="709"/>
      <c r="F100" s="709"/>
      <c r="G100" s="709"/>
      <c r="H100" s="709"/>
      <c r="I100" s="709"/>
      <c r="J100" s="709"/>
      <c r="K100" s="709"/>
      <c r="L100" s="709"/>
      <c r="M100" s="709"/>
      <c r="N100" s="709"/>
      <c r="O100" s="709"/>
      <c r="P100" s="709"/>
      <c r="Q100" s="709"/>
    </row>
    <row r="101" spans="3:17" x14ac:dyDescent="0.25">
      <c r="C101" s="709"/>
      <c r="D101" s="709"/>
      <c r="E101" s="709"/>
      <c r="F101" s="709"/>
      <c r="G101" s="709"/>
      <c r="H101" s="709"/>
      <c r="I101" s="709"/>
      <c r="J101" s="709"/>
      <c r="K101" s="709"/>
      <c r="L101" s="709"/>
      <c r="M101" s="709"/>
      <c r="N101" s="709"/>
      <c r="O101" s="709"/>
      <c r="P101" s="709"/>
      <c r="Q101" s="709"/>
    </row>
    <row r="102" spans="3:17" x14ac:dyDescent="0.25">
      <c r="C102" s="709"/>
      <c r="D102" s="709"/>
      <c r="E102" s="709"/>
      <c r="F102" s="709"/>
      <c r="G102" s="709"/>
      <c r="H102" s="709"/>
      <c r="I102" s="709"/>
      <c r="J102" s="709"/>
      <c r="K102" s="709"/>
      <c r="L102" s="709"/>
      <c r="M102" s="709"/>
      <c r="N102" s="709"/>
      <c r="O102" s="709"/>
      <c r="P102" s="709"/>
      <c r="Q102" s="709"/>
    </row>
  </sheetData>
  <mergeCells count="17">
    <mergeCell ref="W21:W22"/>
    <mergeCell ref="E21:E22"/>
    <mergeCell ref="H21:H22"/>
    <mergeCell ref="K21:K22"/>
    <mergeCell ref="N21:N22"/>
    <mergeCell ref="Q21:Q22"/>
    <mergeCell ref="T21:T22"/>
    <mergeCell ref="A3:W3"/>
    <mergeCell ref="A5:A6"/>
    <mergeCell ref="B5:B6"/>
    <mergeCell ref="C5:E5"/>
    <mergeCell ref="F5:H5"/>
    <mergeCell ref="I5:K5"/>
    <mergeCell ref="L5:N5"/>
    <mergeCell ref="O5:Q5"/>
    <mergeCell ref="R5:T5"/>
    <mergeCell ref="U5:W5"/>
  </mergeCells>
  <hyperlinks>
    <hyperlink ref="W2" location="Contents!A1" display="Back to Contents ç" xr:uid="{A83E4E2B-49E0-4869-A8E9-389E51695AD9}"/>
  </hyperlinks>
  <printOptions horizontalCentered="1" verticalCentered="1"/>
  <pageMargins left="0.196850393700787" right="0.196850393700787" top="0.39" bottom="0.31496062992126" header="0.31496062992126" footer="0.31496062992126"/>
  <pageSetup paperSize="9" scale="64" firstPageNumber="0" orientation="landscape" r:id="rId1"/>
  <headerFooter alignWithMargins="0">
    <oddHeader>&amp;L&amp;"Calibri"&amp;10&amp;K000000 [Limited Sharing]&amp;1#_x000D_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292A1-8A8F-4543-B168-FDF30D5EE144}">
  <sheetPr codeName="Sheet24">
    <pageSetUpPr fitToPage="1"/>
  </sheetPr>
  <dimension ref="A1:BN126"/>
  <sheetViews>
    <sheetView topLeftCell="B1" zoomScaleNormal="100" workbookViewId="0">
      <selection activeCell="AK1" sqref="AK1"/>
    </sheetView>
  </sheetViews>
  <sheetFormatPr defaultColWidth="9.140625" defaultRowHeight="12.75" x14ac:dyDescent="0.2"/>
  <cols>
    <col min="1" max="1" width="5.28515625" style="94" customWidth="1"/>
    <col min="2" max="2" width="15.85546875" style="94" customWidth="1"/>
    <col min="3" max="37" width="6.85546875" style="94" customWidth="1"/>
    <col min="38" max="47" width="9.140625" style="94"/>
    <col min="48" max="48" width="10.5703125" style="94" bestFit="1" customWidth="1"/>
    <col min="49" max="49" width="9.140625" style="94"/>
    <col min="50" max="54" width="10.5703125" style="94" bestFit="1" customWidth="1"/>
    <col min="55" max="55" width="9.140625" style="94"/>
    <col min="56" max="57" width="10.5703125" style="94" bestFit="1" customWidth="1"/>
    <col min="58" max="16384" width="9.140625" style="94"/>
  </cols>
  <sheetData>
    <row r="1" spans="1:66" s="199" customFormat="1" ht="15.75" x14ac:dyDescent="0.25">
      <c r="A1" s="662" t="s">
        <v>60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804"/>
      <c r="AG1" s="804"/>
      <c r="AH1" s="664"/>
      <c r="AI1" s="664"/>
      <c r="AK1" s="804" t="s">
        <v>797</v>
      </c>
    </row>
    <row r="2" spans="1:66" s="199" customFormat="1" ht="15.75" x14ac:dyDescent="0.25">
      <c r="A2" s="662"/>
      <c r="B2" s="664"/>
      <c r="C2" s="664"/>
      <c r="D2" s="664"/>
      <c r="E2" s="664"/>
      <c r="F2" s="664"/>
      <c r="G2" s="664"/>
      <c r="H2" s="664"/>
      <c r="I2" s="664"/>
      <c r="J2" s="664"/>
      <c r="K2" s="664"/>
      <c r="L2" s="664"/>
      <c r="M2" s="664"/>
      <c r="N2" s="664"/>
      <c r="O2" s="664"/>
      <c r="P2" s="664"/>
      <c r="Q2" s="664"/>
      <c r="R2" s="664"/>
      <c r="S2" s="664"/>
      <c r="T2" s="664"/>
      <c r="U2" s="664"/>
      <c r="V2" s="664"/>
      <c r="W2" s="664"/>
      <c r="X2" s="664"/>
      <c r="Y2" s="664"/>
      <c r="Z2" s="664"/>
      <c r="AA2" s="664"/>
      <c r="AB2" s="664"/>
      <c r="AC2" s="664"/>
      <c r="AD2" s="664"/>
      <c r="AE2" s="664"/>
      <c r="AF2" s="804"/>
      <c r="AG2" s="804"/>
      <c r="AH2" s="664"/>
      <c r="AI2" s="664"/>
      <c r="AK2" s="405" t="s">
        <v>62</v>
      </c>
    </row>
    <row r="3" spans="1:66" s="199" customFormat="1" ht="15.75" x14ac:dyDescent="0.25">
      <c r="A3" s="1684" t="s">
        <v>798</v>
      </c>
      <c r="B3" s="1684"/>
      <c r="C3" s="1684"/>
      <c r="D3" s="1684"/>
      <c r="E3" s="1684"/>
      <c r="F3" s="1684"/>
      <c r="G3" s="1684"/>
      <c r="H3" s="1684"/>
      <c r="I3" s="1684"/>
      <c r="J3" s="1684"/>
      <c r="K3" s="1684"/>
      <c r="L3" s="1684"/>
      <c r="M3" s="1684"/>
      <c r="N3" s="1684"/>
      <c r="O3" s="1684"/>
      <c r="P3" s="1684"/>
      <c r="Q3" s="1684"/>
      <c r="R3" s="1684"/>
      <c r="S3" s="1684"/>
      <c r="T3" s="1684"/>
      <c r="U3" s="1684"/>
      <c r="V3" s="1684"/>
      <c r="W3" s="1684"/>
      <c r="X3" s="1684"/>
      <c r="Y3" s="1684"/>
      <c r="Z3" s="1684"/>
      <c r="AA3" s="1684"/>
      <c r="AB3" s="1684"/>
      <c r="AC3" s="1684"/>
      <c r="AD3" s="1684"/>
      <c r="AE3" s="1684"/>
      <c r="AF3" s="1684"/>
      <c r="AG3" s="1684"/>
      <c r="AH3" s="1684"/>
      <c r="AI3" s="1684"/>
      <c r="AJ3" s="1684"/>
      <c r="AK3" s="1684"/>
    </row>
    <row r="4" spans="1:66" x14ac:dyDescent="0.2">
      <c r="AF4" s="805"/>
      <c r="AG4" s="805"/>
      <c r="AK4" s="805" t="s">
        <v>799</v>
      </c>
    </row>
    <row r="5" spans="1:66" ht="12.75" customHeight="1" x14ac:dyDescent="0.2">
      <c r="A5" s="1685" t="s">
        <v>800</v>
      </c>
      <c r="B5" s="1686"/>
      <c r="C5" s="1691" t="s">
        <v>801</v>
      </c>
      <c r="D5" s="1692"/>
      <c r="E5" s="1692"/>
      <c r="F5" s="1692"/>
      <c r="G5" s="1692"/>
      <c r="H5" s="1692"/>
      <c r="I5" s="1692"/>
      <c r="J5" s="1695" t="s">
        <v>802</v>
      </c>
      <c r="K5" s="1695"/>
      <c r="L5" s="1695"/>
      <c r="M5" s="1695"/>
      <c r="N5" s="1695"/>
      <c r="O5" s="1695"/>
      <c r="P5" s="1695"/>
      <c r="Q5" s="1695"/>
      <c r="R5" s="1695"/>
      <c r="S5" s="1695"/>
      <c r="T5" s="1695"/>
      <c r="U5" s="1695"/>
      <c r="V5" s="1695"/>
      <c r="W5" s="1695"/>
      <c r="X5" s="1695"/>
      <c r="Y5" s="1695"/>
      <c r="Z5" s="1695"/>
      <c r="AA5" s="1695"/>
      <c r="AB5" s="1695"/>
      <c r="AC5" s="1695"/>
      <c r="AD5" s="1695"/>
      <c r="AE5" s="1696" t="s">
        <v>432</v>
      </c>
      <c r="AF5" s="1696"/>
      <c r="AG5" s="1696"/>
      <c r="AH5" s="1696"/>
      <c r="AI5" s="1696"/>
      <c r="AJ5" s="1696"/>
      <c r="AK5" s="1696"/>
    </row>
    <row r="6" spans="1:66" s="806" customFormat="1" ht="12.75" customHeight="1" x14ac:dyDescent="0.2">
      <c r="A6" s="1687"/>
      <c r="B6" s="1688"/>
      <c r="C6" s="1693"/>
      <c r="D6" s="1694"/>
      <c r="E6" s="1694"/>
      <c r="F6" s="1694"/>
      <c r="G6" s="1694"/>
      <c r="H6" s="1694"/>
      <c r="I6" s="1694"/>
      <c r="J6" s="1696" t="s">
        <v>803</v>
      </c>
      <c r="K6" s="1696"/>
      <c r="L6" s="1696"/>
      <c r="M6" s="1696"/>
      <c r="N6" s="1696"/>
      <c r="O6" s="1696"/>
      <c r="P6" s="1696"/>
      <c r="Q6" s="1695" t="s">
        <v>804</v>
      </c>
      <c r="R6" s="1695"/>
      <c r="S6" s="1695"/>
      <c r="T6" s="1695"/>
      <c r="U6" s="1695"/>
      <c r="V6" s="1695"/>
      <c r="W6" s="1695"/>
      <c r="X6" s="1696" t="s">
        <v>805</v>
      </c>
      <c r="Y6" s="1696"/>
      <c r="Z6" s="1696"/>
      <c r="AA6" s="1696"/>
      <c r="AB6" s="1696"/>
      <c r="AC6" s="1696"/>
      <c r="AD6" s="1696"/>
      <c r="AE6" s="1696"/>
      <c r="AF6" s="1696"/>
      <c r="AG6" s="1696"/>
      <c r="AH6" s="1696"/>
      <c r="AI6" s="1696"/>
      <c r="AJ6" s="1696"/>
      <c r="AK6" s="1696"/>
      <c r="AL6" s="94"/>
      <c r="AM6" s="94"/>
      <c r="AN6" s="94"/>
      <c r="AO6" s="94"/>
      <c r="AP6" s="94"/>
    </row>
    <row r="7" spans="1:66" s="398" customFormat="1" ht="25.5" x14ac:dyDescent="0.2">
      <c r="A7" s="1689"/>
      <c r="B7" s="1690"/>
      <c r="C7" s="807">
        <v>2019</v>
      </c>
      <c r="D7" s="807">
        <v>2020</v>
      </c>
      <c r="E7" s="807">
        <v>2021</v>
      </c>
      <c r="F7" s="807">
        <v>2022</v>
      </c>
      <c r="G7" s="807">
        <v>2023</v>
      </c>
      <c r="H7" s="807" t="s">
        <v>806</v>
      </c>
      <c r="I7" s="807" t="s">
        <v>807</v>
      </c>
      <c r="J7" s="807">
        <v>2019</v>
      </c>
      <c r="K7" s="807">
        <v>2020</v>
      </c>
      <c r="L7" s="807">
        <v>2021</v>
      </c>
      <c r="M7" s="807">
        <v>2022</v>
      </c>
      <c r="N7" s="807">
        <v>2023</v>
      </c>
      <c r="O7" s="807" t="s">
        <v>806</v>
      </c>
      <c r="P7" s="807" t="s">
        <v>807</v>
      </c>
      <c r="Q7" s="807">
        <v>2019</v>
      </c>
      <c r="R7" s="807">
        <v>2020</v>
      </c>
      <c r="S7" s="807">
        <v>2021</v>
      </c>
      <c r="T7" s="807">
        <v>2022</v>
      </c>
      <c r="U7" s="807">
        <v>2023</v>
      </c>
      <c r="V7" s="807" t="s">
        <v>806</v>
      </c>
      <c r="W7" s="807" t="s">
        <v>807</v>
      </c>
      <c r="X7" s="807">
        <v>2019</v>
      </c>
      <c r="Y7" s="807">
        <v>2020</v>
      </c>
      <c r="Z7" s="807">
        <v>2021</v>
      </c>
      <c r="AA7" s="807">
        <v>2022</v>
      </c>
      <c r="AB7" s="807">
        <v>2023</v>
      </c>
      <c r="AC7" s="807" t="s">
        <v>806</v>
      </c>
      <c r="AD7" s="807" t="s">
        <v>807</v>
      </c>
      <c r="AE7" s="807">
        <v>2019</v>
      </c>
      <c r="AF7" s="807">
        <v>2020</v>
      </c>
      <c r="AG7" s="807">
        <v>2021</v>
      </c>
      <c r="AH7" s="807">
        <v>2022</v>
      </c>
      <c r="AI7" s="807">
        <v>2023</v>
      </c>
      <c r="AJ7" s="807" t="s">
        <v>806</v>
      </c>
      <c r="AK7" s="807" t="s">
        <v>807</v>
      </c>
      <c r="AL7" s="94"/>
      <c r="AM7" s="94"/>
      <c r="AN7" s="94"/>
      <c r="AO7" s="94"/>
      <c r="AP7" s="94"/>
    </row>
    <row r="8" spans="1:66" ht="15" customHeight="1" x14ac:dyDescent="0.2">
      <c r="A8" s="808">
        <v>1</v>
      </c>
      <c r="B8" s="809" t="s">
        <v>486</v>
      </c>
      <c r="C8" s="810">
        <v>1553</v>
      </c>
      <c r="D8" s="811">
        <v>1599</v>
      </c>
      <c r="E8" s="811">
        <v>1664</v>
      </c>
      <c r="F8" s="811">
        <v>1728</v>
      </c>
      <c r="G8" s="811">
        <v>1809</v>
      </c>
      <c r="H8" s="811">
        <v>1854</v>
      </c>
      <c r="I8" s="811">
        <v>1889</v>
      </c>
      <c r="J8" s="811">
        <v>628</v>
      </c>
      <c r="K8" s="811">
        <v>626</v>
      </c>
      <c r="L8" s="811">
        <v>646</v>
      </c>
      <c r="M8" s="811">
        <v>643</v>
      </c>
      <c r="N8" s="811">
        <v>630</v>
      </c>
      <c r="O8" s="811">
        <v>632</v>
      </c>
      <c r="P8" s="811">
        <v>638</v>
      </c>
      <c r="Q8" s="811">
        <v>20</v>
      </c>
      <c r="R8" s="811">
        <v>23</v>
      </c>
      <c r="S8" s="811">
        <v>30</v>
      </c>
      <c r="T8" s="811">
        <v>27</v>
      </c>
      <c r="U8" s="811">
        <v>25</v>
      </c>
      <c r="V8" s="811">
        <v>27</v>
      </c>
      <c r="W8" s="811">
        <v>25</v>
      </c>
      <c r="X8" s="811">
        <v>318</v>
      </c>
      <c r="Y8" s="811">
        <v>311</v>
      </c>
      <c r="Z8" s="811">
        <v>298</v>
      </c>
      <c r="AA8" s="811">
        <v>287</v>
      </c>
      <c r="AB8" s="811">
        <v>265</v>
      </c>
      <c r="AC8" s="811">
        <v>304</v>
      </c>
      <c r="AD8" s="811">
        <v>255</v>
      </c>
      <c r="AE8" s="812">
        <f t="shared" ref="AE8:AK33" si="0">C8+J8+Q8+X8</f>
        <v>2519</v>
      </c>
      <c r="AF8" s="812">
        <f t="shared" si="0"/>
        <v>2559</v>
      </c>
      <c r="AG8" s="812">
        <f t="shared" si="0"/>
        <v>2638</v>
      </c>
      <c r="AH8" s="812">
        <f t="shared" si="0"/>
        <v>2685</v>
      </c>
      <c r="AI8" s="812">
        <f t="shared" si="0"/>
        <v>2729</v>
      </c>
      <c r="AJ8" s="812">
        <f t="shared" si="0"/>
        <v>2817</v>
      </c>
      <c r="AK8" s="812">
        <f t="shared" si="0"/>
        <v>2807</v>
      </c>
      <c r="AL8" s="708"/>
      <c r="AM8" s="708"/>
      <c r="AN8" s="708"/>
      <c r="AO8" s="708"/>
      <c r="AP8" s="708"/>
      <c r="BF8" s="708"/>
      <c r="BG8" s="708"/>
      <c r="BH8" s="708"/>
      <c r="BI8" s="708"/>
      <c r="BJ8" s="708"/>
      <c r="BN8" s="771"/>
    </row>
    <row r="9" spans="1:66" ht="15" customHeight="1" x14ac:dyDescent="0.2">
      <c r="A9" s="813">
        <v>2</v>
      </c>
      <c r="B9" s="814" t="s">
        <v>509</v>
      </c>
      <c r="C9" s="810">
        <v>565</v>
      </c>
      <c r="D9" s="811">
        <v>622</v>
      </c>
      <c r="E9" s="811">
        <v>692</v>
      </c>
      <c r="F9" s="811">
        <v>737</v>
      </c>
      <c r="G9" s="811">
        <v>819</v>
      </c>
      <c r="H9" s="811">
        <v>854</v>
      </c>
      <c r="I9" s="811">
        <v>882</v>
      </c>
      <c r="J9" s="811">
        <v>549</v>
      </c>
      <c r="K9" s="811">
        <v>609</v>
      </c>
      <c r="L9" s="811">
        <v>646</v>
      </c>
      <c r="M9" s="811">
        <v>653</v>
      </c>
      <c r="N9" s="811">
        <v>662</v>
      </c>
      <c r="O9" s="811">
        <v>707</v>
      </c>
      <c r="P9" s="811">
        <v>704</v>
      </c>
      <c r="Q9" s="811">
        <v>10</v>
      </c>
      <c r="R9" s="811">
        <v>10</v>
      </c>
      <c r="S9" s="811">
        <v>10</v>
      </c>
      <c r="T9" s="811">
        <v>9</v>
      </c>
      <c r="U9" s="811">
        <v>10</v>
      </c>
      <c r="V9" s="811">
        <v>9</v>
      </c>
      <c r="W9" s="811">
        <v>10</v>
      </c>
      <c r="X9" s="811">
        <v>87</v>
      </c>
      <c r="Y9" s="811">
        <v>84</v>
      </c>
      <c r="Z9" s="811">
        <v>83</v>
      </c>
      <c r="AA9" s="811">
        <v>79</v>
      </c>
      <c r="AB9" s="811">
        <v>75</v>
      </c>
      <c r="AC9" s="811">
        <v>86</v>
      </c>
      <c r="AD9" s="811">
        <v>72</v>
      </c>
      <c r="AE9" s="812">
        <f t="shared" si="0"/>
        <v>1211</v>
      </c>
      <c r="AF9" s="812">
        <f t="shared" si="0"/>
        <v>1325</v>
      </c>
      <c r="AG9" s="812">
        <f t="shared" si="0"/>
        <v>1431</v>
      </c>
      <c r="AH9" s="812">
        <f t="shared" si="0"/>
        <v>1478</v>
      </c>
      <c r="AI9" s="812">
        <f t="shared" si="0"/>
        <v>1566</v>
      </c>
      <c r="AJ9" s="812">
        <f t="shared" si="0"/>
        <v>1656</v>
      </c>
      <c r="AK9" s="812">
        <f t="shared" si="0"/>
        <v>1668</v>
      </c>
      <c r="BF9" s="708"/>
      <c r="BG9" s="708"/>
      <c r="BH9" s="708"/>
      <c r="BI9" s="708"/>
      <c r="BJ9" s="708"/>
      <c r="BN9" s="815"/>
    </row>
    <row r="10" spans="1:66" ht="15" customHeight="1" x14ac:dyDescent="0.2">
      <c r="A10" s="813">
        <v>3</v>
      </c>
      <c r="B10" s="814" t="s">
        <v>510</v>
      </c>
      <c r="C10" s="810">
        <v>180</v>
      </c>
      <c r="D10" s="811">
        <v>196</v>
      </c>
      <c r="E10" s="811">
        <v>223</v>
      </c>
      <c r="F10" s="811">
        <v>240</v>
      </c>
      <c r="G10" s="811">
        <v>256</v>
      </c>
      <c r="H10" s="811">
        <v>268</v>
      </c>
      <c r="I10" s="811">
        <v>278</v>
      </c>
      <c r="J10" s="811">
        <v>148</v>
      </c>
      <c r="K10" s="811">
        <v>147</v>
      </c>
      <c r="L10" s="811">
        <v>159</v>
      </c>
      <c r="M10" s="811">
        <v>165</v>
      </c>
      <c r="N10" s="811">
        <v>167</v>
      </c>
      <c r="O10" s="811">
        <v>176</v>
      </c>
      <c r="P10" s="811">
        <v>179</v>
      </c>
      <c r="Q10" s="811">
        <v>5</v>
      </c>
      <c r="R10" s="811">
        <v>7</v>
      </c>
      <c r="S10" s="811">
        <v>9</v>
      </c>
      <c r="T10" s="811">
        <v>7</v>
      </c>
      <c r="U10" s="811">
        <v>7</v>
      </c>
      <c r="V10" s="811">
        <v>6</v>
      </c>
      <c r="W10" s="811">
        <v>7</v>
      </c>
      <c r="X10" s="811">
        <v>20</v>
      </c>
      <c r="Y10" s="811">
        <v>19</v>
      </c>
      <c r="Z10" s="811">
        <v>19</v>
      </c>
      <c r="AA10" s="811">
        <v>16</v>
      </c>
      <c r="AB10" s="811">
        <v>15</v>
      </c>
      <c r="AC10" s="811">
        <v>19</v>
      </c>
      <c r="AD10" s="811">
        <v>14</v>
      </c>
      <c r="AE10" s="812">
        <f t="shared" si="0"/>
        <v>353</v>
      </c>
      <c r="AF10" s="812">
        <f t="shared" si="0"/>
        <v>369</v>
      </c>
      <c r="AG10" s="812">
        <f t="shared" si="0"/>
        <v>410</v>
      </c>
      <c r="AH10" s="812">
        <f t="shared" si="0"/>
        <v>428</v>
      </c>
      <c r="AI10" s="812">
        <f t="shared" si="0"/>
        <v>445</v>
      </c>
      <c r="AJ10" s="812">
        <f t="shared" si="0"/>
        <v>469</v>
      </c>
      <c r="AK10" s="812">
        <f t="shared" si="0"/>
        <v>478</v>
      </c>
      <c r="BN10" s="815"/>
    </row>
    <row r="11" spans="1:66" ht="15" customHeight="1" x14ac:dyDescent="0.2">
      <c r="A11" s="813">
        <v>4</v>
      </c>
      <c r="B11" s="814" t="s">
        <v>517</v>
      </c>
      <c r="C11" s="810">
        <v>80</v>
      </c>
      <c r="D11" s="811">
        <v>83</v>
      </c>
      <c r="E11" s="811">
        <v>110</v>
      </c>
      <c r="F11" s="811">
        <v>125</v>
      </c>
      <c r="G11" s="811">
        <v>143</v>
      </c>
      <c r="H11" s="811">
        <v>168</v>
      </c>
      <c r="I11" s="811">
        <v>177</v>
      </c>
      <c r="J11" s="811">
        <v>77</v>
      </c>
      <c r="K11" s="811">
        <v>83</v>
      </c>
      <c r="L11" s="811">
        <v>91</v>
      </c>
      <c r="M11" s="811">
        <v>90</v>
      </c>
      <c r="N11" s="811">
        <v>90</v>
      </c>
      <c r="O11" s="811">
        <v>99</v>
      </c>
      <c r="P11" s="811">
        <v>100</v>
      </c>
      <c r="Q11" s="811">
        <v>6</v>
      </c>
      <c r="R11" s="811">
        <v>6</v>
      </c>
      <c r="S11" s="811">
        <v>7</v>
      </c>
      <c r="T11" s="811">
        <v>8</v>
      </c>
      <c r="U11" s="811">
        <v>8</v>
      </c>
      <c r="V11" s="811">
        <v>9</v>
      </c>
      <c r="W11" s="811">
        <v>8</v>
      </c>
      <c r="X11" s="811">
        <v>6</v>
      </c>
      <c r="Y11" s="811">
        <v>6</v>
      </c>
      <c r="Z11" s="811">
        <v>7</v>
      </c>
      <c r="AA11" s="811">
        <v>5</v>
      </c>
      <c r="AB11" s="811">
        <v>5</v>
      </c>
      <c r="AC11" s="811">
        <v>8</v>
      </c>
      <c r="AD11" s="811">
        <v>5</v>
      </c>
      <c r="AE11" s="812">
        <f t="shared" si="0"/>
        <v>169</v>
      </c>
      <c r="AF11" s="812">
        <f t="shared" si="0"/>
        <v>178</v>
      </c>
      <c r="AG11" s="812">
        <f t="shared" si="0"/>
        <v>215</v>
      </c>
      <c r="AH11" s="812">
        <f t="shared" si="0"/>
        <v>228</v>
      </c>
      <c r="AI11" s="812">
        <f t="shared" si="0"/>
        <v>246</v>
      </c>
      <c r="AJ11" s="812">
        <f t="shared" si="0"/>
        <v>284</v>
      </c>
      <c r="AK11" s="812">
        <f t="shared" si="0"/>
        <v>290</v>
      </c>
      <c r="BN11" s="815"/>
    </row>
    <row r="12" spans="1:66" ht="15" customHeight="1" x14ac:dyDescent="0.2">
      <c r="A12" s="813">
        <v>5</v>
      </c>
      <c r="B12" s="814" t="s">
        <v>514</v>
      </c>
      <c r="C12" s="810">
        <v>103</v>
      </c>
      <c r="D12" s="811">
        <v>105</v>
      </c>
      <c r="E12" s="811">
        <v>108</v>
      </c>
      <c r="F12" s="811">
        <v>116</v>
      </c>
      <c r="G12" s="811">
        <v>127</v>
      </c>
      <c r="H12" s="811">
        <v>128</v>
      </c>
      <c r="I12" s="811">
        <v>133</v>
      </c>
      <c r="J12" s="811">
        <v>75</v>
      </c>
      <c r="K12" s="811">
        <v>77</v>
      </c>
      <c r="L12" s="811">
        <v>77</v>
      </c>
      <c r="M12" s="811">
        <v>94</v>
      </c>
      <c r="N12" s="811">
        <v>77</v>
      </c>
      <c r="O12" s="811">
        <v>93</v>
      </c>
      <c r="P12" s="811">
        <v>92</v>
      </c>
      <c r="Q12" s="811">
        <v>4</v>
      </c>
      <c r="R12" s="811">
        <v>4</v>
      </c>
      <c r="S12" s="811">
        <v>4</v>
      </c>
      <c r="T12" s="811">
        <v>4</v>
      </c>
      <c r="U12" s="811">
        <v>4</v>
      </c>
      <c r="V12" s="811">
        <v>4</v>
      </c>
      <c r="W12" s="811">
        <v>4</v>
      </c>
      <c r="X12" s="811">
        <v>24</v>
      </c>
      <c r="Y12" s="811">
        <v>21</v>
      </c>
      <c r="Z12" s="811">
        <v>20</v>
      </c>
      <c r="AA12" s="811">
        <v>7</v>
      </c>
      <c r="AB12" s="811">
        <v>18</v>
      </c>
      <c r="AC12" s="811">
        <v>13</v>
      </c>
      <c r="AD12" s="811">
        <v>10</v>
      </c>
      <c r="AE12" s="812">
        <f t="shared" si="0"/>
        <v>206</v>
      </c>
      <c r="AF12" s="812">
        <f t="shared" si="0"/>
        <v>207</v>
      </c>
      <c r="AG12" s="812">
        <f t="shared" si="0"/>
        <v>209</v>
      </c>
      <c r="AH12" s="812">
        <f t="shared" si="0"/>
        <v>221</v>
      </c>
      <c r="AI12" s="812">
        <f t="shared" si="0"/>
        <v>226</v>
      </c>
      <c r="AJ12" s="812">
        <f t="shared" si="0"/>
        <v>238</v>
      </c>
      <c r="AK12" s="812">
        <f t="shared" si="0"/>
        <v>239</v>
      </c>
      <c r="BN12" s="815"/>
    </row>
    <row r="13" spans="1:66" ht="15" customHeight="1" x14ac:dyDescent="0.2">
      <c r="A13" s="813">
        <v>6</v>
      </c>
      <c r="B13" s="814" t="s">
        <v>511</v>
      </c>
      <c r="C13" s="810">
        <v>57</v>
      </c>
      <c r="D13" s="811">
        <v>58</v>
      </c>
      <c r="E13" s="811">
        <v>61</v>
      </c>
      <c r="F13" s="811">
        <v>62</v>
      </c>
      <c r="G13" s="811">
        <v>92</v>
      </c>
      <c r="H13" s="811">
        <v>102</v>
      </c>
      <c r="I13" s="811">
        <v>103</v>
      </c>
      <c r="J13" s="811">
        <v>78</v>
      </c>
      <c r="K13" s="811">
        <v>86</v>
      </c>
      <c r="L13" s="811">
        <v>88</v>
      </c>
      <c r="M13" s="811">
        <v>91</v>
      </c>
      <c r="N13" s="811">
        <v>95</v>
      </c>
      <c r="O13" s="811">
        <v>99</v>
      </c>
      <c r="P13" s="811">
        <v>92</v>
      </c>
      <c r="Q13" s="811">
        <v>4</v>
      </c>
      <c r="R13" s="811">
        <v>7</v>
      </c>
      <c r="S13" s="811">
        <v>11</v>
      </c>
      <c r="T13" s="811">
        <v>7</v>
      </c>
      <c r="U13" s="811">
        <v>7</v>
      </c>
      <c r="V13" s="811">
        <v>7</v>
      </c>
      <c r="W13" s="811">
        <v>7</v>
      </c>
      <c r="X13" s="811">
        <v>52</v>
      </c>
      <c r="Y13" s="811">
        <v>53</v>
      </c>
      <c r="Z13" s="811">
        <v>51</v>
      </c>
      <c r="AA13" s="811">
        <v>48</v>
      </c>
      <c r="AB13" s="811">
        <v>48</v>
      </c>
      <c r="AC13" s="811">
        <v>51</v>
      </c>
      <c r="AD13" s="811">
        <v>47</v>
      </c>
      <c r="AE13" s="812">
        <f t="shared" si="0"/>
        <v>191</v>
      </c>
      <c r="AF13" s="812">
        <f t="shared" si="0"/>
        <v>204</v>
      </c>
      <c r="AG13" s="812">
        <f t="shared" si="0"/>
        <v>211</v>
      </c>
      <c r="AH13" s="812">
        <f t="shared" si="0"/>
        <v>208</v>
      </c>
      <c r="AI13" s="812">
        <f t="shared" si="0"/>
        <v>242</v>
      </c>
      <c r="AJ13" s="812">
        <f t="shared" si="0"/>
        <v>259</v>
      </c>
      <c r="AK13" s="812">
        <f t="shared" si="0"/>
        <v>249</v>
      </c>
      <c r="BN13" s="815"/>
    </row>
    <row r="14" spans="1:66" ht="15" customHeight="1" x14ac:dyDescent="0.2">
      <c r="A14" s="813">
        <v>7</v>
      </c>
      <c r="B14" s="814" t="s">
        <v>518</v>
      </c>
      <c r="C14" s="810">
        <v>69</v>
      </c>
      <c r="D14" s="811">
        <v>75</v>
      </c>
      <c r="E14" s="811">
        <v>88</v>
      </c>
      <c r="F14" s="811">
        <v>97</v>
      </c>
      <c r="G14" s="811">
        <v>106</v>
      </c>
      <c r="H14" s="811">
        <v>111</v>
      </c>
      <c r="I14" s="811">
        <v>117</v>
      </c>
      <c r="J14" s="811">
        <v>87</v>
      </c>
      <c r="K14" s="811">
        <v>88</v>
      </c>
      <c r="L14" s="811">
        <v>93</v>
      </c>
      <c r="M14" s="811">
        <v>78</v>
      </c>
      <c r="N14" s="811">
        <v>93</v>
      </c>
      <c r="O14" s="811">
        <v>78</v>
      </c>
      <c r="P14" s="811">
        <v>76</v>
      </c>
      <c r="Q14" s="811">
        <v>4</v>
      </c>
      <c r="R14" s="811">
        <v>4</v>
      </c>
      <c r="S14" s="811">
        <v>4</v>
      </c>
      <c r="T14" s="811">
        <v>4</v>
      </c>
      <c r="U14" s="811">
        <v>4</v>
      </c>
      <c r="V14" s="811">
        <v>4</v>
      </c>
      <c r="W14" s="811">
        <v>4</v>
      </c>
      <c r="X14" s="811">
        <v>7</v>
      </c>
      <c r="Y14" s="811">
        <v>7</v>
      </c>
      <c r="Z14" s="811">
        <v>7</v>
      </c>
      <c r="AA14" s="811">
        <v>20</v>
      </c>
      <c r="AB14" s="811">
        <v>8</v>
      </c>
      <c r="AC14" s="811">
        <v>19</v>
      </c>
      <c r="AD14" s="811">
        <v>18</v>
      </c>
      <c r="AE14" s="812">
        <f t="shared" si="0"/>
        <v>167</v>
      </c>
      <c r="AF14" s="812">
        <f t="shared" si="0"/>
        <v>174</v>
      </c>
      <c r="AG14" s="812">
        <f t="shared" si="0"/>
        <v>192</v>
      </c>
      <c r="AH14" s="812">
        <f t="shared" si="0"/>
        <v>199</v>
      </c>
      <c r="AI14" s="812">
        <f t="shared" si="0"/>
        <v>211</v>
      </c>
      <c r="AJ14" s="812">
        <f t="shared" si="0"/>
        <v>212</v>
      </c>
      <c r="AK14" s="812">
        <f t="shared" si="0"/>
        <v>215</v>
      </c>
      <c r="BN14" s="815"/>
    </row>
    <row r="15" spans="1:66" ht="15" customHeight="1" x14ac:dyDescent="0.2">
      <c r="A15" s="813">
        <v>8</v>
      </c>
      <c r="B15" s="814" t="s">
        <v>512</v>
      </c>
      <c r="C15" s="810">
        <v>49</v>
      </c>
      <c r="D15" s="811">
        <v>50</v>
      </c>
      <c r="E15" s="811">
        <v>54</v>
      </c>
      <c r="F15" s="811">
        <v>61</v>
      </c>
      <c r="G15" s="811">
        <v>83</v>
      </c>
      <c r="H15" s="811">
        <v>94</v>
      </c>
      <c r="I15" s="811">
        <v>97</v>
      </c>
      <c r="J15" s="811">
        <v>29</v>
      </c>
      <c r="K15" s="811">
        <v>29</v>
      </c>
      <c r="L15" s="811">
        <v>33</v>
      </c>
      <c r="M15" s="811">
        <v>68</v>
      </c>
      <c r="N15" s="811">
        <v>46</v>
      </c>
      <c r="O15" s="811">
        <v>70</v>
      </c>
      <c r="P15" s="811">
        <v>70</v>
      </c>
      <c r="Q15" s="811">
        <v>1</v>
      </c>
      <c r="R15" s="811">
        <v>1</v>
      </c>
      <c r="S15" s="811">
        <v>1</v>
      </c>
      <c r="T15" s="811">
        <v>5</v>
      </c>
      <c r="U15" s="811">
        <v>5</v>
      </c>
      <c r="V15" s="811">
        <v>4</v>
      </c>
      <c r="W15" s="811">
        <v>4</v>
      </c>
      <c r="X15" s="811">
        <v>6</v>
      </c>
      <c r="Y15" s="811">
        <v>6</v>
      </c>
      <c r="Z15" s="811">
        <v>6</v>
      </c>
      <c r="AA15" s="811">
        <v>1</v>
      </c>
      <c r="AB15" s="811">
        <v>3</v>
      </c>
      <c r="AC15" s="811">
        <v>2</v>
      </c>
      <c r="AD15" s="811">
        <v>1</v>
      </c>
      <c r="AE15" s="812">
        <f t="shared" si="0"/>
        <v>85</v>
      </c>
      <c r="AF15" s="812">
        <f t="shared" si="0"/>
        <v>86</v>
      </c>
      <c r="AG15" s="812">
        <f t="shared" si="0"/>
        <v>94</v>
      </c>
      <c r="AH15" s="812">
        <f t="shared" si="0"/>
        <v>135</v>
      </c>
      <c r="AI15" s="812">
        <f t="shared" si="0"/>
        <v>137</v>
      </c>
      <c r="AJ15" s="812">
        <f t="shared" si="0"/>
        <v>170</v>
      </c>
      <c r="AK15" s="812">
        <f t="shared" si="0"/>
        <v>172</v>
      </c>
      <c r="BN15" s="815"/>
    </row>
    <row r="16" spans="1:66" ht="15" customHeight="1" x14ac:dyDescent="0.2">
      <c r="A16" s="813">
        <v>9</v>
      </c>
      <c r="B16" s="814" t="s">
        <v>490</v>
      </c>
      <c r="C16" s="810">
        <v>49</v>
      </c>
      <c r="D16" s="811">
        <v>49</v>
      </c>
      <c r="E16" s="811">
        <v>54</v>
      </c>
      <c r="F16" s="811">
        <v>61</v>
      </c>
      <c r="G16" s="811">
        <v>84</v>
      </c>
      <c r="H16" s="811">
        <v>94</v>
      </c>
      <c r="I16" s="811">
        <v>97</v>
      </c>
      <c r="J16" s="811">
        <v>52</v>
      </c>
      <c r="K16" s="811">
        <v>48</v>
      </c>
      <c r="L16" s="811">
        <v>50</v>
      </c>
      <c r="M16" s="811">
        <v>44</v>
      </c>
      <c r="N16" s="811">
        <v>17</v>
      </c>
      <c r="O16" s="811">
        <v>43</v>
      </c>
      <c r="P16" s="811">
        <v>43</v>
      </c>
      <c r="Q16" s="811">
        <v>6</v>
      </c>
      <c r="R16" s="811">
        <v>6</v>
      </c>
      <c r="S16" s="811">
        <v>7</v>
      </c>
      <c r="T16" s="811">
        <v>1</v>
      </c>
      <c r="U16" s="811">
        <v>5</v>
      </c>
      <c r="V16" s="811">
        <v>1</v>
      </c>
      <c r="W16" s="811">
        <v>1</v>
      </c>
      <c r="X16" s="811">
        <v>5</v>
      </c>
      <c r="Y16" s="811">
        <v>4</v>
      </c>
      <c r="Z16" s="811">
        <v>4</v>
      </c>
      <c r="AA16" s="811">
        <v>4</v>
      </c>
      <c r="AB16" s="811">
        <v>0</v>
      </c>
      <c r="AC16" s="811">
        <v>6</v>
      </c>
      <c r="AD16" s="811">
        <v>4</v>
      </c>
      <c r="AE16" s="812">
        <f t="shared" si="0"/>
        <v>112</v>
      </c>
      <c r="AF16" s="812">
        <f t="shared" si="0"/>
        <v>107</v>
      </c>
      <c r="AG16" s="812">
        <f t="shared" si="0"/>
        <v>115</v>
      </c>
      <c r="AH16" s="812">
        <f t="shared" si="0"/>
        <v>110</v>
      </c>
      <c r="AI16" s="812">
        <f t="shared" si="0"/>
        <v>106</v>
      </c>
      <c r="AJ16" s="812">
        <f t="shared" si="0"/>
        <v>144</v>
      </c>
      <c r="AK16" s="812">
        <f t="shared" si="0"/>
        <v>145</v>
      </c>
      <c r="BN16" s="815"/>
    </row>
    <row r="17" spans="1:66" ht="15" customHeight="1" x14ac:dyDescent="0.2">
      <c r="A17" s="813">
        <v>10</v>
      </c>
      <c r="B17" s="814" t="s">
        <v>513</v>
      </c>
      <c r="C17" s="810">
        <v>34</v>
      </c>
      <c r="D17" s="811">
        <v>35</v>
      </c>
      <c r="E17" s="811">
        <v>39</v>
      </c>
      <c r="F17" s="811">
        <v>45</v>
      </c>
      <c r="G17" s="811">
        <v>54</v>
      </c>
      <c r="H17" s="811">
        <v>64</v>
      </c>
      <c r="I17" s="811">
        <v>68</v>
      </c>
      <c r="J17" s="811">
        <v>40</v>
      </c>
      <c r="K17" s="811">
        <v>41</v>
      </c>
      <c r="L17" s="811">
        <v>48</v>
      </c>
      <c r="M17" s="811">
        <v>32</v>
      </c>
      <c r="N17" s="811">
        <v>67</v>
      </c>
      <c r="O17" s="811">
        <v>31</v>
      </c>
      <c r="P17" s="811">
        <v>33</v>
      </c>
      <c r="Q17" s="811">
        <v>6</v>
      </c>
      <c r="R17" s="811">
        <v>6</v>
      </c>
      <c r="S17" s="811">
        <v>6</v>
      </c>
      <c r="T17" s="811">
        <v>1</v>
      </c>
      <c r="U17" s="811">
        <v>3</v>
      </c>
      <c r="V17" s="811">
        <v>1</v>
      </c>
      <c r="W17" s="811">
        <v>1</v>
      </c>
      <c r="X17" s="811">
        <v>3</v>
      </c>
      <c r="Y17" s="811">
        <v>3</v>
      </c>
      <c r="Z17" s="811">
        <v>3</v>
      </c>
      <c r="AA17" s="811">
        <v>6</v>
      </c>
      <c r="AB17" s="811">
        <v>1</v>
      </c>
      <c r="AC17" s="811">
        <v>7</v>
      </c>
      <c r="AD17" s="811">
        <v>6</v>
      </c>
      <c r="AE17" s="812">
        <f t="shared" si="0"/>
        <v>83</v>
      </c>
      <c r="AF17" s="812">
        <f t="shared" si="0"/>
        <v>85</v>
      </c>
      <c r="AG17" s="812">
        <f t="shared" si="0"/>
        <v>96</v>
      </c>
      <c r="AH17" s="812">
        <f t="shared" si="0"/>
        <v>84</v>
      </c>
      <c r="AI17" s="812">
        <f t="shared" si="0"/>
        <v>125</v>
      </c>
      <c r="AJ17" s="812">
        <f t="shared" si="0"/>
        <v>103</v>
      </c>
      <c r="AK17" s="812">
        <f t="shared" si="0"/>
        <v>108</v>
      </c>
      <c r="BN17" s="815"/>
    </row>
    <row r="18" spans="1:66" ht="15" customHeight="1" x14ac:dyDescent="0.2">
      <c r="A18" s="813">
        <v>11</v>
      </c>
      <c r="B18" s="814" t="s">
        <v>487</v>
      </c>
      <c r="C18" s="810">
        <v>16</v>
      </c>
      <c r="D18" s="811">
        <v>16</v>
      </c>
      <c r="E18" s="811">
        <v>20</v>
      </c>
      <c r="F18" s="811">
        <v>21</v>
      </c>
      <c r="G18" s="811">
        <v>37</v>
      </c>
      <c r="H18" s="811">
        <v>45</v>
      </c>
      <c r="I18" s="811">
        <v>46</v>
      </c>
      <c r="J18" s="811">
        <v>33</v>
      </c>
      <c r="K18" s="811">
        <v>32</v>
      </c>
      <c r="L18" s="811">
        <v>37</v>
      </c>
      <c r="M18" s="811">
        <v>48</v>
      </c>
      <c r="N18" s="811">
        <v>43</v>
      </c>
      <c r="O18" s="811">
        <v>45</v>
      </c>
      <c r="P18" s="811">
        <v>47</v>
      </c>
      <c r="Q18" s="811">
        <v>4</v>
      </c>
      <c r="R18" s="811">
        <v>5</v>
      </c>
      <c r="S18" s="811">
        <v>4</v>
      </c>
      <c r="T18" s="811">
        <v>7</v>
      </c>
      <c r="U18" s="811">
        <v>1</v>
      </c>
      <c r="V18" s="811">
        <v>8</v>
      </c>
      <c r="W18" s="811">
        <v>8</v>
      </c>
      <c r="X18" s="811">
        <v>9</v>
      </c>
      <c r="Y18" s="811">
        <v>9</v>
      </c>
      <c r="Z18" s="811">
        <v>9</v>
      </c>
      <c r="AA18" s="811">
        <v>4</v>
      </c>
      <c r="AB18" s="811">
        <v>4</v>
      </c>
      <c r="AC18" s="811">
        <v>4</v>
      </c>
      <c r="AD18" s="811">
        <v>2</v>
      </c>
      <c r="AE18" s="812">
        <f t="shared" si="0"/>
        <v>62</v>
      </c>
      <c r="AF18" s="812">
        <f t="shared" si="0"/>
        <v>62</v>
      </c>
      <c r="AG18" s="812">
        <f t="shared" si="0"/>
        <v>70</v>
      </c>
      <c r="AH18" s="812">
        <f t="shared" si="0"/>
        <v>80</v>
      </c>
      <c r="AI18" s="812">
        <f t="shared" si="0"/>
        <v>85</v>
      </c>
      <c r="AJ18" s="812">
        <f t="shared" si="0"/>
        <v>102</v>
      </c>
      <c r="AK18" s="812">
        <f t="shared" si="0"/>
        <v>103</v>
      </c>
      <c r="BN18" s="815"/>
    </row>
    <row r="19" spans="1:66" ht="15" customHeight="1" x14ac:dyDescent="0.2">
      <c r="A19" s="813">
        <v>12</v>
      </c>
      <c r="B19" s="814" t="s">
        <v>484</v>
      </c>
      <c r="C19" s="810">
        <v>17</v>
      </c>
      <c r="D19" s="811">
        <v>17</v>
      </c>
      <c r="E19" s="811">
        <v>17</v>
      </c>
      <c r="F19" s="811">
        <v>19</v>
      </c>
      <c r="G19" s="811">
        <v>20</v>
      </c>
      <c r="H19" s="811">
        <v>20</v>
      </c>
      <c r="I19" s="811">
        <v>20</v>
      </c>
      <c r="J19" s="811">
        <v>21</v>
      </c>
      <c r="K19" s="811">
        <v>19</v>
      </c>
      <c r="L19" s="811">
        <v>20</v>
      </c>
      <c r="M19" s="811">
        <v>39</v>
      </c>
      <c r="N19" s="811">
        <v>46</v>
      </c>
      <c r="O19" s="811">
        <v>42</v>
      </c>
      <c r="P19" s="811">
        <v>45</v>
      </c>
      <c r="Q19" s="811">
        <v>3</v>
      </c>
      <c r="R19" s="811">
        <v>4</v>
      </c>
      <c r="S19" s="811">
        <v>4</v>
      </c>
      <c r="T19" s="811">
        <v>4</v>
      </c>
      <c r="U19" s="811">
        <v>7</v>
      </c>
      <c r="V19" s="811">
        <v>4</v>
      </c>
      <c r="W19" s="811">
        <v>4</v>
      </c>
      <c r="X19" s="816">
        <v>0</v>
      </c>
      <c r="Y19" s="816">
        <v>0</v>
      </c>
      <c r="Z19" s="816">
        <v>0</v>
      </c>
      <c r="AA19" s="816">
        <v>9</v>
      </c>
      <c r="AB19" s="816">
        <v>3</v>
      </c>
      <c r="AC19" s="816">
        <v>9</v>
      </c>
      <c r="AD19" s="816">
        <v>9</v>
      </c>
      <c r="AE19" s="812">
        <f t="shared" si="0"/>
        <v>41</v>
      </c>
      <c r="AF19" s="812">
        <f t="shared" si="0"/>
        <v>40</v>
      </c>
      <c r="AG19" s="812">
        <f t="shared" si="0"/>
        <v>41</v>
      </c>
      <c r="AH19" s="812">
        <f t="shared" si="0"/>
        <v>71</v>
      </c>
      <c r="AI19" s="812">
        <f t="shared" si="0"/>
        <v>76</v>
      </c>
      <c r="AJ19" s="812">
        <f t="shared" si="0"/>
        <v>75</v>
      </c>
      <c r="AK19" s="812">
        <f t="shared" si="0"/>
        <v>78</v>
      </c>
      <c r="BN19" s="815"/>
    </row>
    <row r="20" spans="1:66" ht="15" customHeight="1" x14ac:dyDescent="0.2">
      <c r="A20" s="813">
        <v>13</v>
      </c>
      <c r="B20" s="814" t="s">
        <v>489</v>
      </c>
      <c r="C20" s="810">
        <v>6</v>
      </c>
      <c r="D20" s="811">
        <v>6</v>
      </c>
      <c r="E20" s="811">
        <v>7</v>
      </c>
      <c r="F20" s="811">
        <v>8</v>
      </c>
      <c r="G20" s="811">
        <v>8</v>
      </c>
      <c r="H20" s="811">
        <v>8</v>
      </c>
      <c r="I20" s="811">
        <v>10</v>
      </c>
      <c r="J20" s="811">
        <v>67</v>
      </c>
      <c r="K20" s="811">
        <v>67</v>
      </c>
      <c r="L20" s="811">
        <v>67</v>
      </c>
      <c r="M20" s="811">
        <v>46</v>
      </c>
      <c r="N20" s="811">
        <v>33</v>
      </c>
      <c r="O20" s="811">
        <v>49</v>
      </c>
      <c r="P20" s="811">
        <v>49</v>
      </c>
      <c r="Q20" s="811">
        <v>5</v>
      </c>
      <c r="R20" s="811">
        <v>5</v>
      </c>
      <c r="S20" s="811">
        <v>4</v>
      </c>
      <c r="T20" s="811">
        <v>6</v>
      </c>
      <c r="U20" s="811">
        <v>1</v>
      </c>
      <c r="V20" s="811">
        <v>4</v>
      </c>
      <c r="W20" s="811">
        <v>4</v>
      </c>
      <c r="X20" s="811">
        <v>2</v>
      </c>
      <c r="Y20" s="811">
        <v>2</v>
      </c>
      <c r="Z20" s="811">
        <v>2</v>
      </c>
      <c r="AA20" s="811">
        <v>3</v>
      </c>
      <c r="AB20" s="811">
        <v>7</v>
      </c>
      <c r="AC20" s="811">
        <v>2</v>
      </c>
      <c r="AD20" s="811">
        <v>2</v>
      </c>
      <c r="AE20" s="812">
        <f t="shared" si="0"/>
        <v>80</v>
      </c>
      <c r="AF20" s="812">
        <f t="shared" si="0"/>
        <v>80</v>
      </c>
      <c r="AG20" s="812">
        <f t="shared" si="0"/>
        <v>80</v>
      </c>
      <c r="AH20" s="812">
        <f t="shared" si="0"/>
        <v>63</v>
      </c>
      <c r="AI20" s="812">
        <f t="shared" si="0"/>
        <v>49</v>
      </c>
      <c r="AJ20" s="812">
        <f t="shared" si="0"/>
        <v>63</v>
      </c>
      <c r="AK20" s="812">
        <f t="shared" si="0"/>
        <v>65</v>
      </c>
      <c r="BN20" s="815"/>
    </row>
    <row r="21" spans="1:66" ht="15" customHeight="1" x14ac:dyDescent="0.2">
      <c r="A21" s="813">
        <v>14</v>
      </c>
      <c r="B21" s="814" t="s">
        <v>519</v>
      </c>
      <c r="C21" s="810">
        <v>24</v>
      </c>
      <c r="D21" s="811">
        <v>29</v>
      </c>
      <c r="E21" s="811">
        <v>32</v>
      </c>
      <c r="F21" s="811">
        <v>34</v>
      </c>
      <c r="G21" s="811">
        <v>44</v>
      </c>
      <c r="H21" s="811">
        <v>46</v>
      </c>
      <c r="I21" s="811">
        <v>46</v>
      </c>
      <c r="J21" s="811">
        <v>42</v>
      </c>
      <c r="K21" s="811">
        <v>42</v>
      </c>
      <c r="L21" s="811">
        <v>42</v>
      </c>
      <c r="M21" s="811">
        <v>18</v>
      </c>
      <c r="N21" s="811">
        <v>38</v>
      </c>
      <c r="O21" s="811">
        <v>20</v>
      </c>
      <c r="P21" s="811">
        <v>20</v>
      </c>
      <c r="Q21" s="811">
        <v>1</v>
      </c>
      <c r="R21" s="811">
        <v>1</v>
      </c>
      <c r="S21" s="811">
        <v>1</v>
      </c>
      <c r="T21" s="811">
        <v>5</v>
      </c>
      <c r="U21" s="811">
        <v>4</v>
      </c>
      <c r="V21" s="811">
        <v>4</v>
      </c>
      <c r="W21" s="811">
        <v>5</v>
      </c>
      <c r="X21" s="811">
        <v>4</v>
      </c>
      <c r="Y21" s="811">
        <v>4</v>
      </c>
      <c r="Z21" s="811">
        <v>4</v>
      </c>
      <c r="AA21" s="811">
        <v>0</v>
      </c>
      <c r="AB21" s="811">
        <v>9</v>
      </c>
      <c r="AC21" s="811">
        <v>0</v>
      </c>
      <c r="AD21" s="811">
        <v>0</v>
      </c>
      <c r="AE21" s="812">
        <f t="shared" si="0"/>
        <v>71</v>
      </c>
      <c r="AF21" s="812">
        <f t="shared" si="0"/>
        <v>76</v>
      </c>
      <c r="AG21" s="812">
        <f t="shared" si="0"/>
        <v>79</v>
      </c>
      <c r="AH21" s="812">
        <f t="shared" si="0"/>
        <v>57</v>
      </c>
      <c r="AI21" s="812">
        <f t="shared" si="0"/>
        <v>95</v>
      </c>
      <c r="AJ21" s="812">
        <f t="shared" si="0"/>
        <v>70</v>
      </c>
      <c r="AK21" s="812">
        <f t="shared" si="0"/>
        <v>71</v>
      </c>
      <c r="BN21" s="815"/>
    </row>
    <row r="22" spans="1:66" ht="15" customHeight="1" x14ac:dyDescent="0.2">
      <c r="A22" s="813">
        <v>15</v>
      </c>
      <c r="B22" s="814" t="s">
        <v>515</v>
      </c>
      <c r="C22" s="810">
        <v>8</v>
      </c>
      <c r="D22" s="811">
        <v>9</v>
      </c>
      <c r="E22" s="811">
        <v>9</v>
      </c>
      <c r="F22" s="811">
        <v>9</v>
      </c>
      <c r="G22" s="811">
        <v>11</v>
      </c>
      <c r="H22" s="811">
        <v>14</v>
      </c>
      <c r="I22" s="811">
        <v>14</v>
      </c>
      <c r="J22" s="811">
        <v>35</v>
      </c>
      <c r="K22" s="811">
        <v>35</v>
      </c>
      <c r="L22" s="811">
        <v>36</v>
      </c>
      <c r="M22" s="811">
        <v>37</v>
      </c>
      <c r="N22" s="811">
        <v>37</v>
      </c>
      <c r="O22" s="811">
        <v>39</v>
      </c>
      <c r="P22" s="811">
        <v>38</v>
      </c>
      <c r="Q22" s="811">
        <v>1</v>
      </c>
      <c r="R22" s="811">
        <v>1</v>
      </c>
      <c r="S22" s="811">
        <v>1</v>
      </c>
      <c r="T22" s="811">
        <v>1</v>
      </c>
      <c r="U22" s="811">
        <v>0</v>
      </c>
      <c r="V22" s="811">
        <v>0</v>
      </c>
      <c r="W22" s="811">
        <v>0</v>
      </c>
      <c r="X22" s="811">
        <v>2</v>
      </c>
      <c r="Y22" s="811">
        <v>2</v>
      </c>
      <c r="Z22" s="811">
        <v>2</v>
      </c>
      <c r="AA22" s="811">
        <v>2</v>
      </c>
      <c r="AB22" s="811">
        <v>2</v>
      </c>
      <c r="AC22" s="811">
        <v>1</v>
      </c>
      <c r="AD22" s="811">
        <v>1</v>
      </c>
      <c r="AE22" s="812">
        <f t="shared" si="0"/>
        <v>46</v>
      </c>
      <c r="AF22" s="812">
        <f t="shared" si="0"/>
        <v>47</v>
      </c>
      <c r="AG22" s="812">
        <f t="shared" si="0"/>
        <v>48</v>
      </c>
      <c r="AH22" s="812">
        <f t="shared" si="0"/>
        <v>49</v>
      </c>
      <c r="AI22" s="812">
        <f t="shared" si="0"/>
        <v>50</v>
      </c>
      <c r="AJ22" s="812">
        <f t="shared" si="0"/>
        <v>54</v>
      </c>
      <c r="AK22" s="812">
        <f t="shared" si="0"/>
        <v>53</v>
      </c>
      <c r="BN22" s="815"/>
    </row>
    <row r="23" spans="1:66" ht="15" customHeight="1" x14ac:dyDescent="0.2">
      <c r="A23" s="813">
        <v>16</v>
      </c>
      <c r="B23" s="814" t="s">
        <v>527</v>
      </c>
      <c r="C23" s="810">
        <v>16</v>
      </c>
      <c r="D23" s="811">
        <v>17</v>
      </c>
      <c r="E23" s="811">
        <v>18</v>
      </c>
      <c r="F23" s="811">
        <v>21</v>
      </c>
      <c r="G23" s="811">
        <v>24</v>
      </c>
      <c r="H23" s="811">
        <v>24</v>
      </c>
      <c r="I23" s="811">
        <v>26</v>
      </c>
      <c r="J23" s="811">
        <v>9</v>
      </c>
      <c r="K23" s="811">
        <v>8</v>
      </c>
      <c r="L23" s="811">
        <v>8</v>
      </c>
      <c r="M23" s="811">
        <v>17</v>
      </c>
      <c r="N23" s="811">
        <v>8</v>
      </c>
      <c r="O23" s="811">
        <v>17</v>
      </c>
      <c r="P23" s="811">
        <v>16</v>
      </c>
      <c r="Q23" s="811">
        <v>4</v>
      </c>
      <c r="R23" s="811">
        <v>4</v>
      </c>
      <c r="S23" s="811">
        <v>7</v>
      </c>
      <c r="T23" s="811">
        <v>2</v>
      </c>
      <c r="U23" s="811">
        <v>2</v>
      </c>
      <c r="V23" s="811">
        <v>2</v>
      </c>
      <c r="W23" s="811">
        <v>2</v>
      </c>
      <c r="X23" s="817">
        <v>3</v>
      </c>
      <c r="Y23" s="817">
        <v>3</v>
      </c>
      <c r="Z23" s="817">
        <v>3</v>
      </c>
      <c r="AA23" s="817">
        <v>0</v>
      </c>
      <c r="AB23" s="817">
        <v>0</v>
      </c>
      <c r="AC23" s="817">
        <v>0</v>
      </c>
      <c r="AD23" s="817">
        <v>0</v>
      </c>
      <c r="AE23" s="812">
        <f t="shared" si="0"/>
        <v>32</v>
      </c>
      <c r="AF23" s="812">
        <f t="shared" si="0"/>
        <v>32</v>
      </c>
      <c r="AG23" s="812">
        <f t="shared" si="0"/>
        <v>36</v>
      </c>
      <c r="AH23" s="812">
        <f t="shared" si="0"/>
        <v>40</v>
      </c>
      <c r="AI23" s="812">
        <f t="shared" si="0"/>
        <v>34</v>
      </c>
      <c r="AJ23" s="812">
        <f t="shared" si="0"/>
        <v>43</v>
      </c>
      <c r="AK23" s="812">
        <f t="shared" si="0"/>
        <v>44</v>
      </c>
      <c r="BN23" s="815"/>
    </row>
    <row r="24" spans="1:66" ht="15" customHeight="1" x14ac:dyDescent="0.2">
      <c r="A24" s="813">
        <v>17</v>
      </c>
      <c r="B24" s="814" t="s">
        <v>526</v>
      </c>
      <c r="C24" s="810">
        <v>10</v>
      </c>
      <c r="D24" s="811">
        <v>10</v>
      </c>
      <c r="E24" s="811">
        <v>16</v>
      </c>
      <c r="F24" s="811">
        <v>18</v>
      </c>
      <c r="G24" s="811">
        <v>18</v>
      </c>
      <c r="H24" s="811">
        <v>19</v>
      </c>
      <c r="I24" s="811">
        <v>19</v>
      </c>
      <c r="J24" s="811">
        <v>8</v>
      </c>
      <c r="K24" s="811">
        <v>6</v>
      </c>
      <c r="L24" s="811">
        <v>6</v>
      </c>
      <c r="M24" s="811">
        <v>8</v>
      </c>
      <c r="N24" s="811">
        <v>17</v>
      </c>
      <c r="O24" s="811">
        <v>8</v>
      </c>
      <c r="P24" s="811">
        <v>8</v>
      </c>
      <c r="Q24" s="811">
        <v>2</v>
      </c>
      <c r="R24" s="811">
        <v>2</v>
      </c>
      <c r="S24" s="811">
        <v>2</v>
      </c>
      <c r="T24" s="811">
        <v>7</v>
      </c>
      <c r="U24" s="811">
        <v>2</v>
      </c>
      <c r="V24" s="811">
        <v>7</v>
      </c>
      <c r="W24" s="811">
        <v>3</v>
      </c>
      <c r="X24" s="818">
        <v>0</v>
      </c>
      <c r="Y24" s="818">
        <v>0</v>
      </c>
      <c r="Z24" s="818">
        <v>0</v>
      </c>
      <c r="AA24" s="818">
        <v>3</v>
      </c>
      <c r="AB24" s="818">
        <v>0</v>
      </c>
      <c r="AC24" s="818">
        <v>3</v>
      </c>
      <c r="AD24" s="818">
        <v>2</v>
      </c>
      <c r="AE24" s="812">
        <f t="shared" si="0"/>
        <v>20</v>
      </c>
      <c r="AF24" s="812">
        <f t="shared" si="0"/>
        <v>18</v>
      </c>
      <c r="AG24" s="812">
        <f t="shared" si="0"/>
        <v>24</v>
      </c>
      <c r="AH24" s="812">
        <f t="shared" si="0"/>
        <v>36</v>
      </c>
      <c r="AI24" s="812">
        <f t="shared" si="0"/>
        <v>37</v>
      </c>
      <c r="AJ24" s="812">
        <f t="shared" si="0"/>
        <v>37</v>
      </c>
      <c r="AK24" s="812">
        <f t="shared" si="0"/>
        <v>32</v>
      </c>
      <c r="BN24" s="815"/>
    </row>
    <row r="25" spans="1:66" ht="15" customHeight="1" x14ac:dyDescent="0.2">
      <c r="A25" s="813">
        <v>18</v>
      </c>
      <c r="B25" s="814" t="s">
        <v>520</v>
      </c>
      <c r="C25" s="810">
        <v>3</v>
      </c>
      <c r="D25" s="811">
        <v>3</v>
      </c>
      <c r="E25" s="811">
        <v>3</v>
      </c>
      <c r="F25" s="811">
        <v>3</v>
      </c>
      <c r="G25" s="811">
        <v>3</v>
      </c>
      <c r="H25" s="811">
        <v>6</v>
      </c>
      <c r="I25" s="811">
        <v>7</v>
      </c>
      <c r="J25" s="811">
        <v>10</v>
      </c>
      <c r="K25" s="811">
        <v>9</v>
      </c>
      <c r="L25" s="811">
        <v>11</v>
      </c>
      <c r="M25" s="811">
        <v>24</v>
      </c>
      <c r="N25" s="811">
        <v>11</v>
      </c>
      <c r="O25" s="811">
        <v>24</v>
      </c>
      <c r="P25" s="811">
        <v>24</v>
      </c>
      <c r="Q25" s="811">
        <v>1</v>
      </c>
      <c r="R25" s="811">
        <v>1</v>
      </c>
      <c r="S25" s="811">
        <v>0</v>
      </c>
      <c r="T25" s="811">
        <v>0</v>
      </c>
      <c r="U25" s="811">
        <v>0</v>
      </c>
      <c r="V25" s="811">
        <v>0</v>
      </c>
      <c r="W25" s="811">
        <v>0</v>
      </c>
      <c r="X25" s="816">
        <v>0</v>
      </c>
      <c r="Y25" s="816">
        <v>0</v>
      </c>
      <c r="Z25" s="816">
        <v>0</v>
      </c>
      <c r="AA25" s="816">
        <v>0</v>
      </c>
      <c r="AB25" s="816">
        <v>0</v>
      </c>
      <c r="AC25" s="816">
        <v>0</v>
      </c>
      <c r="AD25" s="816">
        <v>0</v>
      </c>
      <c r="AE25" s="812">
        <f t="shared" si="0"/>
        <v>14</v>
      </c>
      <c r="AF25" s="812">
        <f t="shared" si="0"/>
        <v>13</v>
      </c>
      <c r="AG25" s="812">
        <f t="shared" si="0"/>
        <v>14</v>
      </c>
      <c r="AH25" s="812">
        <f t="shared" si="0"/>
        <v>27</v>
      </c>
      <c r="AI25" s="812">
        <f t="shared" si="0"/>
        <v>14</v>
      </c>
      <c r="AJ25" s="812">
        <f t="shared" si="0"/>
        <v>30</v>
      </c>
      <c r="AK25" s="812">
        <f t="shared" si="0"/>
        <v>31</v>
      </c>
      <c r="BN25" s="815"/>
    </row>
    <row r="26" spans="1:66" ht="15" customHeight="1" x14ac:dyDescent="0.2">
      <c r="A26" s="813">
        <v>19</v>
      </c>
      <c r="B26" s="814" t="s">
        <v>528</v>
      </c>
      <c r="C26" s="810">
        <v>15</v>
      </c>
      <c r="D26" s="811">
        <v>16</v>
      </c>
      <c r="E26" s="811">
        <v>16</v>
      </c>
      <c r="F26" s="811">
        <v>17</v>
      </c>
      <c r="G26" s="811">
        <v>22</v>
      </c>
      <c r="H26" s="811">
        <v>23</v>
      </c>
      <c r="I26" s="811">
        <v>28</v>
      </c>
      <c r="J26" s="811">
        <v>13</v>
      </c>
      <c r="K26" s="811">
        <v>14</v>
      </c>
      <c r="L26" s="811">
        <v>17</v>
      </c>
      <c r="M26" s="811">
        <v>7</v>
      </c>
      <c r="N26" s="811">
        <v>8</v>
      </c>
      <c r="O26" s="811">
        <v>8</v>
      </c>
      <c r="P26" s="811">
        <v>5</v>
      </c>
      <c r="Q26" s="811">
        <v>1</v>
      </c>
      <c r="R26" s="811">
        <v>2</v>
      </c>
      <c r="S26" s="811">
        <v>2</v>
      </c>
      <c r="T26" s="811">
        <v>2</v>
      </c>
      <c r="U26" s="811">
        <v>7</v>
      </c>
      <c r="V26" s="811">
        <v>2</v>
      </c>
      <c r="W26" s="811">
        <v>1</v>
      </c>
      <c r="X26" s="818">
        <v>0</v>
      </c>
      <c r="Y26" s="818">
        <v>0</v>
      </c>
      <c r="Z26" s="818">
        <v>0</v>
      </c>
      <c r="AA26" s="818">
        <v>0</v>
      </c>
      <c r="AB26" s="818">
        <v>3</v>
      </c>
      <c r="AC26" s="818">
        <v>0</v>
      </c>
      <c r="AD26" s="818">
        <v>0</v>
      </c>
      <c r="AE26" s="812">
        <f t="shared" si="0"/>
        <v>29</v>
      </c>
      <c r="AF26" s="812">
        <f t="shared" si="0"/>
        <v>32</v>
      </c>
      <c r="AG26" s="812">
        <f t="shared" si="0"/>
        <v>35</v>
      </c>
      <c r="AH26" s="812">
        <f t="shared" si="0"/>
        <v>26</v>
      </c>
      <c r="AI26" s="812">
        <f t="shared" si="0"/>
        <v>40</v>
      </c>
      <c r="AJ26" s="812">
        <f t="shared" si="0"/>
        <v>33</v>
      </c>
      <c r="AK26" s="812">
        <f t="shared" si="0"/>
        <v>34</v>
      </c>
      <c r="BN26" s="815"/>
    </row>
    <row r="27" spans="1:66" ht="15" customHeight="1" x14ac:dyDescent="0.2">
      <c r="A27" s="813">
        <v>20</v>
      </c>
      <c r="B27" s="814" t="s">
        <v>491</v>
      </c>
      <c r="C27" s="810">
        <v>9</v>
      </c>
      <c r="D27" s="811">
        <v>11</v>
      </c>
      <c r="E27" s="811">
        <v>11</v>
      </c>
      <c r="F27" s="811">
        <v>11</v>
      </c>
      <c r="G27" s="811">
        <v>12</v>
      </c>
      <c r="H27" s="811">
        <v>13</v>
      </c>
      <c r="I27" s="811">
        <v>13</v>
      </c>
      <c r="J27" s="811">
        <v>25</v>
      </c>
      <c r="K27" s="811">
        <v>24</v>
      </c>
      <c r="L27" s="811">
        <v>25</v>
      </c>
      <c r="M27" s="811">
        <v>12</v>
      </c>
      <c r="N27" s="811">
        <v>22</v>
      </c>
      <c r="O27" s="811">
        <v>13</v>
      </c>
      <c r="P27" s="811">
        <v>13</v>
      </c>
      <c r="Q27" s="811">
        <v>1</v>
      </c>
      <c r="R27" s="811">
        <v>1</v>
      </c>
      <c r="S27" s="811">
        <v>1</v>
      </c>
      <c r="T27" s="811">
        <v>0</v>
      </c>
      <c r="U27" s="811">
        <v>0</v>
      </c>
      <c r="V27" s="811">
        <v>0</v>
      </c>
      <c r="W27" s="811">
        <v>0</v>
      </c>
      <c r="X27" s="818">
        <v>0</v>
      </c>
      <c r="Y27" s="818">
        <v>0</v>
      </c>
      <c r="Z27" s="818">
        <v>0</v>
      </c>
      <c r="AA27" s="818">
        <v>0</v>
      </c>
      <c r="AB27" s="818">
        <v>0</v>
      </c>
      <c r="AC27" s="818">
        <v>0</v>
      </c>
      <c r="AD27" s="818">
        <v>0</v>
      </c>
      <c r="AE27" s="812">
        <f t="shared" si="0"/>
        <v>35</v>
      </c>
      <c r="AF27" s="812">
        <f t="shared" si="0"/>
        <v>36</v>
      </c>
      <c r="AG27" s="812">
        <f t="shared" si="0"/>
        <v>37</v>
      </c>
      <c r="AH27" s="812">
        <f t="shared" si="0"/>
        <v>23</v>
      </c>
      <c r="AI27" s="812">
        <f t="shared" si="0"/>
        <v>34</v>
      </c>
      <c r="AJ27" s="812">
        <f t="shared" si="0"/>
        <v>26</v>
      </c>
      <c r="AK27" s="812">
        <f t="shared" si="0"/>
        <v>26</v>
      </c>
      <c r="BN27" s="815"/>
    </row>
    <row r="28" spans="1:66" ht="15" customHeight="1" x14ac:dyDescent="0.2">
      <c r="A28" s="813">
        <v>21</v>
      </c>
      <c r="B28" s="814" t="s">
        <v>808</v>
      </c>
      <c r="C28" s="810">
        <v>6</v>
      </c>
      <c r="D28" s="811">
        <v>7</v>
      </c>
      <c r="E28" s="811">
        <v>9</v>
      </c>
      <c r="F28" s="811">
        <v>10</v>
      </c>
      <c r="G28" s="811">
        <v>12</v>
      </c>
      <c r="H28" s="811">
        <v>17</v>
      </c>
      <c r="I28" s="811">
        <v>20</v>
      </c>
      <c r="J28" s="811">
        <v>7</v>
      </c>
      <c r="K28" s="811">
        <v>10</v>
      </c>
      <c r="L28" s="811">
        <v>10</v>
      </c>
      <c r="M28" s="811">
        <v>10</v>
      </c>
      <c r="N28" s="811">
        <v>12</v>
      </c>
      <c r="O28" s="811">
        <v>10</v>
      </c>
      <c r="P28" s="811">
        <v>10</v>
      </c>
      <c r="Q28" s="816">
        <v>0</v>
      </c>
      <c r="R28" s="818">
        <v>0</v>
      </c>
      <c r="S28" s="818">
        <v>1</v>
      </c>
      <c r="T28" s="818">
        <v>0</v>
      </c>
      <c r="U28" s="818">
        <v>0</v>
      </c>
      <c r="V28" s="818">
        <v>0</v>
      </c>
      <c r="W28" s="818">
        <v>0</v>
      </c>
      <c r="X28" s="818">
        <v>0</v>
      </c>
      <c r="Y28" s="818">
        <v>0</v>
      </c>
      <c r="Z28" s="818">
        <v>0</v>
      </c>
      <c r="AA28" s="818">
        <v>0</v>
      </c>
      <c r="AB28" s="818">
        <v>0</v>
      </c>
      <c r="AC28" s="818">
        <v>0</v>
      </c>
      <c r="AD28" s="818">
        <v>0</v>
      </c>
      <c r="AE28" s="812">
        <f t="shared" si="0"/>
        <v>13</v>
      </c>
      <c r="AF28" s="812">
        <f t="shared" si="0"/>
        <v>17</v>
      </c>
      <c r="AG28" s="812">
        <f t="shared" si="0"/>
        <v>20</v>
      </c>
      <c r="AH28" s="812">
        <f t="shared" si="0"/>
        <v>20</v>
      </c>
      <c r="AI28" s="812">
        <f t="shared" si="0"/>
        <v>24</v>
      </c>
      <c r="AJ28" s="812">
        <f t="shared" si="0"/>
        <v>27</v>
      </c>
      <c r="AK28" s="812">
        <f t="shared" si="0"/>
        <v>30</v>
      </c>
      <c r="BN28" s="815"/>
    </row>
    <row r="29" spans="1:66" ht="15" customHeight="1" x14ac:dyDescent="0.2">
      <c r="A29" s="813">
        <v>22</v>
      </c>
      <c r="B29" s="814" t="s">
        <v>809</v>
      </c>
      <c r="C29" s="810">
        <v>3</v>
      </c>
      <c r="D29" s="811">
        <v>3</v>
      </c>
      <c r="E29" s="811">
        <v>4</v>
      </c>
      <c r="F29" s="811">
        <v>4</v>
      </c>
      <c r="G29" s="811">
        <v>4</v>
      </c>
      <c r="H29" s="811">
        <v>9</v>
      </c>
      <c r="I29" s="811">
        <v>9</v>
      </c>
      <c r="J29" s="811">
        <v>7</v>
      </c>
      <c r="K29" s="811">
        <v>8</v>
      </c>
      <c r="L29" s="811">
        <v>10</v>
      </c>
      <c r="M29" s="811">
        <v>11</v>
      </c>
      <c r="N29" s="811">
        <v>10</v>
      </c>
      <c r="O29" s="811">
        <v>13</v>
      </c>
      <c r="P29" s="811">
        <v>13</v>
      </c>
      <c r="Q29" s="816">
        <v>0</v>
      </c>
      <c r="R29" s="818">
        <v>0</v>
      </c>
      <c r="S29" s="818">
        <v>0</v>
      </c>
      <c r="T29" s="818">
        <v>0</v>
      </c>
      <c r="U29" s="818">
        <v>0</v>
      </c>
      <c r="V29" s="818">
        <v>0</v>
      </c>
      <c r="W29" s="818">
        <v>0</v>
      </c>
      <c r="X29" s="818">
        <v>0</v>
      </c>
      <c r="Y29" s="818">
        <v>0</v>
      </c>
      <c r="Z29" s="818">
        <v>0</v>
      </c>
      <c r="AA29" s="818">
        <v>0</v>
      </c>
      <c r="AB29" s="818">
        <v>0</v>
      </c>
      <c r="AC29" s="818">
        <v>0</v>
      </c>
      <c r="AD29" s="818">
        <v>0</v>
      </c>
      <c r="AE29" s="812">
        <f t="shared" si="0"/>
        <v>10</v>
      </c>
      <c r="AF29" s="812">
        <f t="shared" si="0"/>
        <v>11</v>
      </c>
      <c r="AG29" s="812">
        <f t="shared" si="0"/>
        <v>14</v>
      </c>
      <c r="AH29" s="812">
        <f t="shared" si="0"/>
        <v>15</v>
      </c>
      <c r="AI29" s="812">
        <f t="shared" si="0"/>
        <v>14</v>
      </c>
      <c r="AJ29" s="812">
        <f t="shared" si="0"/>
        <v>22</v>
      </c>
      <c r="AK29" s="812">
        <f t="shared" si="0"/>
        <v>22</v>
      </c>
      <c r="BN29" s="815"/>
    </row>
    <row r="30" spans="1:66" ht="15" customHeight="1" x14ac:dyDescent="0.2">
      <c r="A30" s="813">
        <v>23</v>
      </c>
      <c r="B30" s="814" t="s">
        <v>810</v>
      </c>
      <c r="C30" s="810">
        <v>2</v>
      </c>
      <c r="D30" s="811">
        <v>2</v>
      </c>
      <c r="E30" s="811">
        <v>2</v>
      </c>
      <c r="F30" s="811">
        <v>2</v>
      </c>
      <c r="G30" s="811">
        <v>2</v>
      </c>
      <c r="H30" s="811">
        <v>4</v>
      </c>
      <c r="I30" s="811">
        <v>4</v>
      </c>
      <c r="J30" s="811">
        <v>2</v>
      </c>
      <c r="K30" s="811">
        <v>1</v>
      </c>
      <c r="L30" s="811">
        <v>2</v>
      </c>
      <c r="M30" s="811">
        <v>6</v>
      </c>
      <c r="N30" s="811">
        <v>3</v>
      </c>
      <c r="O30" s="811">
        <v>6</v>
      </c>
      <c r="P30" s="811">
        <v>6</v>
      </c>
      <c r="Q30" s="810">
        <v>1</v>
      </c>
      <c r="R30" s="810">
        <v>0</v>
      </c>
      <c r="S30" s="810">
        <v>0</v>
      </c>
      <c r="T30" s="810">
        <v>0</v>
      </c>
      <c r="U30" s="810">
        <v>0</v>
      </c>
      <c r="V30" s="810">
        <v>0</v>
      </c>
      <c r="W30" s="810">
        <v>0</v>
      </c>
      <c r="X30" s="811">
        <v>1</v>
      </c>
      <c r="Y30" s="811">
        <v>1</v>
      </c>
      <c r="Z30" s="811">
        <v>1</v>
      </c>
      <c r="AA30" s="811">
        <v>0</v>
      </c>
      <c r="AB30" s="811">
        <v>1</v>
      </c>
      <c r="AC30" s="811">
        <v>0</v>
      </c>
      <c r="AD30" s="811">
        <v>0</v>
      </c>
      <c r="AE30" s="812">
        <f t="shared" si="0"/>
        <v>6</v>
      </c>
      <c r="AF30" s="812">
        <f t="shared" si="0"/>
        <v>4</v>
      </c>
      <c r="AG30" s="812">
        <f t="shared" si="0"/>
        <v>5</v>
      </c>
      <c r="AH30" s="812">
        <f t="shared" si="0"/>
        <v>8</v>
      </c>
      <c r="AI30" s="812">
        <f t="shared" si="0"/>
        <v>6</v>
      </c>
      <c r="AJ30" s="812">
        <f t="shared" si="0"/>
        <v>10</v>
      </c>
      <c r="AK30" s="812">
        <f t="shared" si="0"/>
        <v>10</v>
      </c>
      <c r="BN30" s="815"/>
    </row>
    <row r="31" spans="1:66" ht="15" customHeight="1" x14ac:dyDescent="0.2">
      <c r="A31" s="813">
        <v>24</v>
      </c>
      <c r="B31" s="814" t="s">
        <v>811</v>
      </c>
      <c r="C31" s="810">
        <v>1</v>
      </c>
      <c r="D31" s="811">
        <v>1</v>
      </c>
      <c r="E31" s="811">
        <v>1</v>
      </c>
      <c r="F31" s="811">
        <v>1</v>
      </c>
      <c r="G31" s="811">
        <v>1</v>
      </c>
      <c r="H31" s="811">
        <v>2</v>
      </c>
      <c r="I31" s="811">
        <v>2</v>
      </c>
      <c r="J31" s="811">
        <v>5</v>
      </c>
      <c r="K31" s="811">
        <v>5</v>
      </c>
      <c r="L31" s="811">
        <v>6</v>
      </c>
      <c r="M31" s="811">
        <v>2</v>
      </c>
      <c r="N31" s="811">
        <v>6</v>
      </c>
      <c r="O31" s="811">
        <v>3</v>
      </c>
      <c r="P31" s="811">
        <v>3</v>
      </c>
      <c r="Q31" s="818">
        <v>0</v>
      </c>
      <c r="R31" s="818">
        <v>0</v>
      </c>
      <c r="S31" s="818">
        <v>0</v>
      </c>
      <c r="T31" s="818">
        <v>0</v>
      </c>
      <c r="U31" s="818">
        <v>0</v>
      </c>
      <c r="V31" s="818">
        <v>0</v>
      </c>
      <c r="W31" s="818">
        <v>0</v>
      </c>
      <c r="X31" s="816">
        <v>0</v>
      </c>
      <c r="Y31" s="816">
        <v>0</v>
      </c>
      <c r="Z31" s="816">
        <v>0</v>
      </c>
      <c r="AA31" s="816">
        <v>1</v>
      </c>
      <c r="AB31" s="816">
        <v>0</v>
      </c>
      <c r="AC31" s="816">
        <v>1</v>
      </c>
      <c r="AD31" s="816">
        <v>1</v>
      </c>
      <c r="AE31" s="812">
        <f t="shared" si="0"/>
        <v>6</v>
      </c>
      <c r="AF31" s="812">
        <f t="shared" si="0"/>
        <v>6</v>
      </c>
      <c r="AG31" s="812">
        <f t="shared" si="0"/>
        <v>7</v>
      </c>
      <c r="AH31" s="812">
        <f t="shared" si="0"/>
        <v>4</v>
      </c>
      <c r="AI31" s="812">
        <f t="shared" si="0"/>
        <v>7</v>
      </c>
      <c r="AJ31" s="812">
        <f t="shared" si="0"/>
        <v>6</v>
      </c>
      <c r="AK31" s="812">
        <f t="shared" si="0"/>
        <v>6</v>
      </c>
      <c r="BN31" s="815"/>
    </row>
    <row r="32" spans="1:66" s="806" customFormat="1" ht="15" customHeight="1" x14ac:dyDescent="0.2">
      <c r="A32" s="813">
        <v>25</v>
      </c>
      <c r="B32" s="814" t="s">
        <v>524</v>
      </c>
      <c r="C32" s="819">
        <v>1</v>
      </c>
      <c r="D32" s="820">
        <v>1</v>
      </c>
      <c r="E32" s="820">
        <v>1</v>
      </c>
      <c r="F32" s="820">
        <v>1</v>
      </c>
      <c r="G32" s="820">
        <v>1</v>
      </c>
      <c r="H32" s="820">
        <v>2</v>
      </c>
      <c r="I32" s="820">
        <v>2</v>
      </c>
      <c r="J32" s="820">
        <v>1</v>
      </c>
      <c r="K32" s="820">
        <v>1</v>
      </c>
      <c r="L32" s="820">
        <v>2</v>
      </c>
      <c r="M32" s="820">
        <v>2</v>
      </c>
      <c r="N32" s="820">
        <v>2</v>
      </c>
      <c r="O32" s="820">
        <v>2</v>
      </c>
      <c r="P32" s="820">
        <v>2</v>
      </c>
      <c r="Q32" s="821">
        <v>0</v>
      </c>
      <c r="R32" s="821">
        <v>0</v>
      </c>
      <c r="S32" s="821">
        <v>0</v>
      </c>
      <c r="T32" s="821">
        <v>0</v>
      </c>
      <c r="U32" s="821">
        <v>0</v>
      </c>
      <c r="V32" s="821">
        <v>0</v>
      </c>
      <c r="W32" s="821">
        <v>0</v>
      </c>
      <c r="X32" s="822">
        <v>0</v>
      </c>
      <c r="Y32" s="822">
        <v>0</v>
      </c>
      <c r="Z32" s="822">
        <v>0</v>
      </c>
      <c r="AA32" s="822">
        <v>0</v>
      </c>
      <c r="AB32" s="822">
        <v>0</v>
      </c>
      <c r="AC32" s="822">
        <v>0</v>
      </c>
      <c r="AD32" s="822">
        <v>0</v>
      </c>
      <c r="AE32" s="822">
        <f t="shared" si="0"/>
        <v>2</v>
      </c>
      <c r="AF32" s="822">
        <f t="shared" si="0"/>
        <v>2</v>
      </c>
      <c r="AG32" s="822">
        <f t="shared" si="0"/>
        <v>3</v>
      </c>
      <c r="AH32" s="822">
        <f t="shared" si="0"/>
        <v>3</v>
      </c>
      <c r="AI32" s="822">
        <f t="shared" si="0"/>
        <v>3</v>
      </c>
      <c r="AJ32" s="822">
        <f t="shared" si="0"/>
        <v>4</v>
      </c>
      <c r="AK32" s="822">
        <f t="shared" si="0"/>
        <v>4</v>
      </c>
      <c r="AL32" s="94"/>
      <c r="AM32" s="94"/>
      <c r="AN32" s="94"/>
      <c r="AO32" s="94"/>
      <c r="AP32" s="94"/>
      <c r="BN32" s="815"/>
    </row>
    <row r="33" spans="1:62" s="806" customFormat="1" ht="19.5" customHeight="1" x14ac:dyDescent="0.2">
      <c r="A33" s="823" t="s">
        <v>432</v>
      </c>
      <c r="B33" s="824"/>
      <c r="C33" s="825">
        <f t="shared" ref="C33:AD33" si="1">SUM(C8:C32)</f>
        <v>2876</v>
      </c>
      <c r="D33" s="826">
        <f t="shared" si="1"/>
        <v>3020</v>
      </c>
      <c r="E33" s="826">
        <f t="shared" si="1"/>
        <v>3259</v>
      </c>
      <c r="F33" s="826">
        <f t="shared" si="1"/>
        <v>3451</v>
      </c>
      <c r="G33" s="826">
        <f t="shared" si="1"/>
        <v>3792</v>
      </c>
      <c r="H33" s="826">
        <f t="shared" si="1"/>
        <v>3989</v>
      </c>
      <c r="I33" s="826">
        <f t="shared" si="1"/>
        <v>4107</v>
      </c>
      <c r="J33" s="827">
        <f t="shared" si="1"/>
        <v>2048</v>
      </c>
      <c r="K33" s="827">
        <f t="shared" si="1"/>
        <v>2115</v>
      </c>
      <c r="L33" s="827">
        <f t="shared" si="1"/>
        <v>2230</v>
      </c>
      <c r="M33" s="827">
        <f t="shared" si="1"/>
        <v>2245</v>
      </c>
      <c r="N33" s="827">
        <f t="shared" si="1"/>
        <v>2240</v>
      </c>
      <c r="O33" s="827">
        <f t="shared" si="1"/>
        <v>2327</v>
      </c>
      <c r="P33" s="827">
        <f t="shared" si="1"/>
        <v>2326</v>
      </c>
      <c r="Q33" s="827">
        <f t="shared" si="1"/>
        <v>90</v>
      </c>
      <c r="R33" s="827">
        <f t="shared" si="1"/>
        <v>100</v>
      </c>
      <c r="S33" s="827">
        <f t="shared" si="1"/>
        <v>116</v>
      </c>
      <c r="T33" s="827">
        <f t="shared" si="1"/>
        <v>107</v>
      </c>
      <c r="U33" s="827">
        <f t="shared" si="1"/>
        <v>102</v>
      </c>
      <c r="V33" s="827">
        <f t="shared" si="1"/>
        <v>103</v>
      </c>
      <c r="W33" s="827">
        <f t="shared" si="1"/>
        <v>98</v>
      </c>
      <c r="X33" s="828">
        <f t="shared" si="1"/>
        <v>549</v>
      </c>
      <c r="Y33" s="828">
        <f t="shared" si="1"/>
        <v>535</v>
      </c>
      <c r="Z33" s="828">
        <f t="shared" si="1"/>
        <v>519</v>
      </c>
      <c r="AA33" s="828">
        <f>SUM(AA8:AA32)</f>
        <v>495</v>
      </c>
      <c r="AB33" s="828">
        <f t="shared" ref="AB33" si="2">SUM(AB8:AB32)</f>
        <v>467</v>
      </c>
      <c r="AC33" s="828">
        <f t="shared" si="1"/>
        <v>535</v>
      </c>
      <c r="AD33" s="828">
        <f t="shared" si="1"/>
        <v>449</v>
      </c>
      <c r="AE33" s="828">
        <f t="shared" si="0"/>
        <v>5563</v>
      </c>
      <c r="AF33" s="828">
        <f t="shared" si="0"/>
        <v>5770</v>
      </c>
      <c r="AG33" s="828">
        <f t="shared" si="0"/>
        <v>6124</v>
      </c>
      <c r="AH33" s="828">
        <f t="shared" si="0"/>
        <v>6298</v>
      </c>
      <c r="AI33" s="828">
        <f t="shared" si="0"/>
        <v>6601</v>
      </c>
      <c r="AJ33" s="828">
        <f t="shared" si="0"/>
        <v>6954</v>
      </c>
      <c r="AK33" s="828">
        <f t="shared" si="0"/>
        <v>6980</v>
      </c>
      <c r="AL33" s="708"/>
      <c r="AM33" s="708"/>
      <c r="AN33" s="708"/>
      <c r="AO33" s="708"/>
      <c r="AP33" s="708"/>
      <c r="AQ33" s="829"/>
      <c r="AR33" s="829"/>
      <c r="AS33" s="829"/>
      <c r="AT33" s="829"/>
      <c r="AU33" s="829"/>
      <c r="BF33" s="829"/>
      <c r="BG33" s="829"/>
      <c r="BH33" s="829"/>
      <c r="BI33" s="829"/>
      <c r="BJ33" s="829"/>
    </row>
    <row r="34" spans="1:62" x14ac:dyDescent="0.2">
      <c r="A34" s="94" t="s">
        <v>188</v>
      </c>
      <c r="B34" s="94" t="s">
        <v>812</v>
      </c>
      <c r="C34" s="771"/>
      <c r="D34" s="771"/>
      <c r="E34" s="771"/>
      <c r="F34" s="771"/>
      <c r="G34" s="771"/>
      <c r="H34" s="771"/>
      <c r="I34" s="771"/>
      <c r="J34" s="771"/>
      <c r="K34" s="771"/>
      <c r="L34" s="771"/>
      <c r="M34" s="771"/>
      <c r="N34" s="771"/>
      <c r="O34" s="771"/>
      <c r="P34" s="771"/>
      <c r="Q34" s="771"/>
      <c r="R34" s="771"/>
      <c r="S34" s="771"/>
      <c r="T34" s="771"/>
      <c r="U34" s="771"/>
      <c r="V34" s="771"/>
      <c r="W34" s="771"/>
      <c r="AD34" s="830" t="s">
        <v>400</v>
      </c>
      <c r="AE34" s="271" t="s">
        <v>813</v>
      </c>
      <c r="AI34" s="271"/>
      <c r="AJ34" s="831"/>
    </row>
    <row r="35" spans="1:62" x14ac:dyDescent="0.2">
      <c r="A35" s="94" t="s">
        <v>190</v>
      </c>
      <c r="B35" s="94" t="s">
        <v>814</v>
      </c>
      <c r="C35" s="771"/>
      <c r="D35" s="771"/>
      <c r="E35" s="771"/>
      <c r="F35" s="771"/>
      <c r="G35" s="771"/>
      <c r="H35" s="771"/>
      <c r="I35" s="771"/>
      <c r="J35" s="771"/>
      <c r="K35" s="771"/>
      <c r="L35" s="771"/>
      <c r="M35" s="771"/>
      <c r="N35" s="771"/>
      <c r="O35" s="771"/>
      <c r="P35" s="771"/>
      <c r="Q35" s="771"/>
      <c r="R35" s="771"/>
      <c r="S35" s="771"/>
      <c r="T35" s="771"/>
      <c r="U35" s="771"/>
      <c r="V35" s="771"/>
      <c r="W35" s="771"/>
      <c r="AD35" s="771"/>
      <c r="AE35" s="271" t="s">
        <v>815</v>
      </c>
    </row>
    <row r="36" spans="1:62" x14ac:dyDescent="0.2">
      <c r="A36" s="94" t="s">
        <v>210</v>
      </c>
      <c r="B36" s="94" t="s">
        <v>816</v>
      </c>
      <c r="AL36" s="832"/>
      <c r="AM36" s="832"/>
      <c r="AN36" s="832"/>
      <c r="AO36" s="832"/>
      <c r="AP36" s="832"/>
      <c r="AQ36" s="832"/>
      <c r="AR36" s="832"/>
      <c r="AS36" s="832"/>
      <c r="AT36" s="832"/>
      <c r="AU36" s="832"/>
      <c r="AV36" s="832"/>
      <c r="AW36" s="832"/>
      <c r="AX36" s="832"/>
      <c r="AY36" s="832"/>
      <c r="AZ36" s="832"/>
      <c r="BA36" s="832"/>
      <c r="BB36" s="832"/>
      <c r="BC36" s="832"/>
      <c r="BD36" s="832"/>
      <c r="BE36" s="832"/>
      <c r="BF36" s="832"/>
      <c r="BG36" s="832"/>
      <c r="BH36" s="832"/>
      <c r="BI36" s="832"/>
      <c r="BJ36" s="832"/>
    </row>
    <row r="37" spans="1:62" x14ac:dyDescent="0.2">
      <c r="A37" s="94" t="s">
        <v>215</v>
      </c>
      <c r="B37" s="94" t="s">
        <v>342</v>
      </c>
      <c r="AL37" s="832"/>
      <c r="AM37" s="832"/>
      <c r="AN37" s="832"/>
      <c r="AO37" s="832"/>
      <c r="AP37" s="832"/>
      <c r="AQ37" s="832"/>
      <c r="AR37" s="832"/>
      <c r="AS37" s="832"/>
      <c r="AT37" s="832"/>
      <c r="AU37" s="832"/>
      <c r="AV37" s="832"/>
      <c r="AW37" s="832"/>
      <c r="AX37" s="832"/>
      <c r="AY37" s="832"/>
      <c r="AZ37" s="832"/>
      <c r="BA37" s="832"/>
      <c r="BB37" s="832"/>
      <c r="BC37" s="832"/>
      <c r="BD37" s="832"/>
      <c r="BE37" s="832"/>
      <c r="BF37" s="832"/>
      <c r="BG37" s="832"/>
      <c r="BH37" s="832"/>
      <c r="BI37" s="832"/>
      <c r="BJ37" s="832"/>
    </row>
    <row r="38" spans="1:62" x14ac:dyDescent="0.2">
      <c r="A38" s="94" t="s">
        <v>217</v>
      </c>
      <c r="B38" s="94" t="s">
        <v>143</v>
      </c>
      <c r="AL38" s="832"/>
      <c r="AM38" s="832"/>
      <c r="AN38" s="832"/>
      <c r="AO38" s="832"/>
      <c r="AP38" s="832"/>
      <c r="AQ38" s="832"/>
      <c r="AR38" s="832"/>
      <c r="AS38" s="832"/>
      <c r="AT38" s="832"/>
      <c r="AU38" s="832"/>
      <c r="AV38" s="832"/>
      <c r="AW38" s="832"/>
      <c r="AX38" s="832"/>
      <c r="AY38" s="832"/>
      <c r="AZ38" s="832"/>
      <c r="BA38" s="832"/>
      <c r="BB38" s="832"/>
      <c r="BC38" s="832"/>
      <c r="BD38" s="832"/>
      <c r="BE38" s="832"/>
      <c r="BF38" s="832"/>
      <c r="BG38" s="832"/>
      <c r="BH38" s="832"/>
      <c r="BI38" s="832"/>
      <c r="BJ38" s="832"/>
    </row>
    <row r="39" spans="1:62" x14ac:dyDescent="0.2">
      <c r="AL39" s="832"/>
      <c r="AM39" s="832"/>
      <c r="AN39" s="832"/>
      <c r="AO39" s="832"/>
      <c r="AP39" s="832"/>
      <c r="AQ39" s="832"/>
      <c r="AR39" s="832"/>
      <c r="AS39" s="832"/>
      <c r="AT39" s="832"/>
      <c r="AU39" s="832"/>
      <c r="AV39" s="832"/>
      <c r="AW39" s="832"/>
      <c r="AX39" s="832"/>
      <c r="AY39" s="832"/>
      <c r="AZ39" s="832"/>
      <c r="BA39" s="832"/>
      <c r="BB39" s="832"/>
      <c r="BC39" s="832"/>
      <c r="BD39" s="832"/>
      <c r="BE39" s="832"/>
      <c r="BF39" s="832"/>
      <c r="BG39" s="832"/>
      <c r="BH39" s="832"/>
      <c r="BI39" s="832"/>
      <c r="BJ39" s="832"/>
    </row>
    <row r="40" spans="1:62" x14ac:dyDescent="0.2">
      <c r="J40" s="833"/>
      <c r="K40" s="833"/>
      <c r="L40" s="833"/>
      <c r="M40" s="833"/>
      <c r="N40" s="833"/>
      <c r="O40" s="833"/>
      <c r="P40" s="833"/>
      <c r="U40" s="833"/>
      <c r="V40" s="833"/>
      <c r="W40" s="833"/>
      <c r="AB40" s="833"/>
      <c r="AC40" s="833"/>
      <c r="AD40" s="833"/>
      <c r="AF40" s="833"/>
      <c r="AG40" s="833"/>
      <c r="AH40" s="833"/>
      <c r="AL40" s="832"/>
      <c r="AM40" s="832"/>
      <c r="AN40" s="832"/>
      <c r="AO40" s="832"/>
      <c r="AP40" s="832"/>
      <c r="AQ40" s="832"/>
      <c r="AR40" s="832"/>
      <c r="AS40" s="832"/>
      <c r="AT40" s="832"/>
      <c r="AU40" s="832"/>
      <c r="AV40" s="832"/>
      <c r="AW40" s="832"/>
      <c r="AX40" s="832"/>
      <c r="AY40" s="832"/>
      <c r="AZ40" s="832"/>
      <c r="BA40" s="832"/>
      <c r="BB40" s="832"/>
      <c r="BC40" s="832"/>
      <c r="BD40" s="832"/>
      <c r="BE40" s="832"/>
      <c r="BF40" s="832"/>
      <c r="BG40" s="832"/>
      <c r="BH40" s="832"/>
      <c r="BI40" s="832"/>
      <c r="BJ40" s="832"/>
    </row>
    <row r="41" spans="1:62" x14ac:dyDescent="0.2">
      <c r="B41" s="833"/>
      <c r="C41" s="833"/>
      <c r="D41" s="833"/>
      <c r="E41" s="833"/>
      <c r="F41" s="833"/>
      <c r="G41" s="833"/>
      <c r="H41" s="833"/>
      <c r="I41" s="833"/>
      <c r="J41" s="833"/>
      <c r="K41" s="833"/>
      <c r="L41" s="833"/>
      <c r="M41" s="833"/>
      <c r="N41" s="833"/>
      <c r="O41" s="833"/>
      <c r="P41" s="833"/>
      <c r="U41" s="833"/>
      <c r="V41" s="833"/>
      <c r="W41" s="833"/>
      <c r="AB41" s="833"/>
      <c r="AC41" s="833"/>
      <c r="AD41" s="833"/>
      <c r="AF41" s="833"/>
      <c r="AG41" s="833"/>
      <c r="AH41" s="833"/>
      <c r="AL41" s="832"/>
      <c r="AM41" s="832"/>
      <c r="AN41" s="832"/>
      <c r="AO41" s="832"/>
      <c r="AP41" s="832"/>
      <c r="AQ41" s="832"/>
      <c r="AR41" s="832"/>
      <c r="AS41" s="832"/>
      <c r="AT41" s="832"/>
      <c r="AU41" s="832"/>
      <c r="AV41" s="832"/>
      <c r="AW41" s="832"/>
      <c r="AX41" s="832"/>
      <c r="AY41" s="832"/>
      <c r="AZ41" s="832"/>
      <c r="BA41" s="832"/>
      <c r="BB41" s="832"/>
      <c r="BC41" s="832"/>
      <c r="BD41" s="832"/>
      <c r="BE41" s="832"/>
      <c r="BF41" s="832"/>
      <c r="BG41" s="832"/>
      <c r="BH41" s="832"/>
      <c r="BI41" s="832"/>
      <c r="BJ41" s="832"/>
    </row>
    <row r="42" spans="1:62" x14ac:dyDescent="0.2">
      <c r="B42" s="833"/>
      <c r="C42" s="833"/>
      <c r="D42" s="833"/>
      <c r="E42" s="833"/>
      <c r="F42" s="833"/>
      <c r="G42" s="833"/>
      <c r="H42" s="833"/>
      <c r="I42" s="833"/>
      <c r="AL42" s="832"/>
      <c r="AM42" s="832"/>
      <c r="AN42" s="832"/>
      <c r="AO42" s="832"/>
      <c r="AP42" s="832"/>
      <c r="AQ42" s="832"/>
      <c r="AR42" s="832"/>
      <c r="AS42" s="832"/>
      <c r="AT42" s="832"/>
      <c r="AU42" s="832"/>
      <c r="AV42" s="832"/>
      <c r="AW42" s="832"/>
      <c r="AX42" s="832"/>
      <c r="AY42" s="832"/>
      <c r="AZ42" s="832"/>
      <c r="BA42" s="832"/>
      <c r="BB42" s="832"/>
      <c r="BC42" s="832"/>
      <c r="BD42" s="832"/>
      <c r="BE42" s="832"/>
      <c r="BF42" s="832"/>
      <c r="BG42" s="832"/>
      <c r="BH42" s="832"/>
      <c r="BI42" s="832"/>
      <c r="BJ42" s="832"/>
    </row>
    <row r="43" spans="1:62" x14ac:dyDescent="0.2">
      <c r="B43" s="833"/>
      <c r="C43" s="833"/>
      <c r="D43" s="833"/>
      <c r="E43" s="833"/>
      <c r="F43" s="833"/>
      <c r="G43" s="833"/>
      <c r="H43" s="833"/>
      <c r="I43" s="833"/>
      <c r="J43" s="833"/>
      <c r="K43" s="833"/>
      <c r="L43" s="833"/>
      <c r="M43" s="833"/>
      <c r="N43" s="833"/>
      <c r="O43" s="833"/>
      <c r="P43" s="833"/>
      <c r="U43" s="833"/>
      <c r="V43" s="833"/>
      <c r="W43" s="833"/>
      <c r="AB43" s="833"/>
      <c r="AC43" s="833"/>
      <c r="AD43" s="833"/>
      <c r="AF43" s="833"/>
      <c r="AG43" s="833"/>
      <c r="AH43" s="833"/>
      <c r="AL43" s="832"/>
      <c r="AM43" s="832"/>
      <c r="AN43" s="832"/>
      <c r="AO43" s="832"/>
      <c r="AP43" s="832"/>
      <c r="AQ43" s="832"/>
      <c r="AR43" s="832"/>
      <c r="AS43" s="832"/>
      <c r="AT43" s="832"/>
      <c r="AU43" s="832"/>
      <c r="AV43" s="832"/>
      <c r="AW43" s="832"/>
      <c r="AX43" s="832"/>
      <c r="AY43" s="832"/>
      <c r="AZ43" s="832"/>
      <c r="BA43" s="832"/>
      <c r="BB43" s="832"/>
      <c r="BC43" s="832"/>
      <c r="BD43" s="832"/>
      <c r="BE43" s="832"/>
      <c r="BF43" s="832"/>
      <c r="BG43" s="832"/>
      <c r="BH43" s="832"/>
      <c r="BI43" s="832"/>
      <c r="BJ43" s="832"/>
    </row>
    <row r="44" spans="1:62" x14ac:dyDescent="0.2">
      <c r="B44" s="833"/>
      <c r="C44" s="833"/>
      <c r="D44" s="833"/>
      <c r="E44" s="833"/>
      <c r="F44" s="833"/>
      <c r="G44" s="833"/>
      <c r="H44" s="833"/>
      <c r="I44" s="833"/>
      <c r="J44" s="833"/>
      <c r="K44" s="833"/>
      <c r="L44" s="833"/>
      <c r="M44" s="833"/>
      <c r="N44" s="833"/>
      <c r="O44" s="833"/>
      <c r="P44" s="833"/>
      <c r="U44" s="833"/>
      <c r="V44" s="833"/>
      <c r="W44" s="833"/>
      <c r="AB44" s="833"/>
      <c r="AC44" s="833"/>
      <c r="AD44" s="833"/>
      <c r="AF44" s="833"/>
      <c r="AG44" s="833"/>
      <c r="AH44" s="833"/>
      <c r="AL44" s="832"/>
      <c r="AM44" s="832"/>
      <c r="AN44" s="832"/>
      <c r="AO44" s="832"/>
      <c r="AP44" s="832"/>
      <c r="AQ44" s="832"/>
      <c r="AR44" s="832"/>
      <c r="AS44" s="832"/>
      <c r="AT44" s="832"/>
      <c r="AU44" s="832"/>
      <c r="AV44" s="832"/>
      <c r="AW44" s="832"/>
      <c r="AX44" s="832"/>
      <c r="AY44" s="832"/>
      <c r="AZ44" s="832"/>
      <c r="BA44" s="832"/>
      <c r="BB44" s="832"/>
      <c r="BC44" s="832"/>
      <c r="BD44" s="832"/>
      <c r="BE44" s="832"/>
      <c r="BF44" s="832"/>
      <c r="BG44" s="832"/>
      <c r="BH44" s="832"/>
      <c r="BI44" s="832"/>
      <c r="BJ44" s="832"/>
    </row>
    <row r="45" spans="1:62" x14ac:dyDescent="0.2">
      <c r="B45" s="833"/>
      <c r="C45" s="833"/>
      <c r="D45" s="833"/>
      <c r="E45" s="833"/>
      <c r="F45" s="833"/>
      <c r="G45" s="833"/>
      <c r="H45" s="833"/>
      <c r="I45" s="833"/>
      <c r="J45" s="833"/>
      <c r="K45" s="833"/>
      <c r="L45" s="833"/>
      <c r="M45" s="833"/>
      <c r="N45" s="833"/>
      <c r="O45" s="833"/>
      <c r="P45" s="833"/>
      <c r="U45" s="833"/>
      <c r="V45" s="833"/>
      <c r="W45" s="833"/>
      <c r="AB45" s="833"/>
      <c r="AC45" s="833"/>
      <c r="AD45" s="833"/>
      <c r="AF45" s="833"/>
      <c r="AG45" s="833"/>
      <c r="AH45" s="833"/>
      <c r="AL45" s="832"/>
      <c r="AM45" s="832"/>
      <c r="AN45" s="832"/>
      <c r="AO45" s="832"/>
      <c r="AP45" s="832"/>
      <c r="AQ45" s="832"/>
      <c r="AR45" s="832"/>
      <c r="AS45" s="832"/>
      <c r="AT45" s="832"/>
      <c r="AU45" s="832"/>
      <c r="AV45" s="832"/>
      <c r="AW45" s="832"/>
      <c r="AX45" s="832"/>
      <c r="AY45" s="832"/>
      <c r="AZ45" s="832"/>
      <c r="BA45" s="832"/>
      <c r="BB45" s="832"/>
      <c r="BC45" s="832"/>
      <c r="BD45" s="832"/>
      <c r="BE45" s="832"/>
      <c r="BF45" s="832"/>
      <c r="BG45" s="832"/>
      <c r="BH45" s="832"/>
      <c r="BI45" s="832"/>
      <c r="BJ45" s="832"/>
    </row>
    <row r="46" spans="1:62" x14ac:dyDescent="0.2">
      <c r="B46" s="833"/>
      <c r="C46" s="833"/>
      <c r="D46" s="833"/>
      <c r="E46" s="833"/>
      <c r="F46" s="833"/>
      <c r="G46" s="833"/>
      <c r="H46" s="833"/>
      <c r="I46" s="833"/>
      <c r="J46" s="833"/>
      <c r="K46" s="833"/>
      <c r="L46" s="833"/>
      <c r="M46" s="833"/>
      <c r="N46" s="833"/>
      <c r="O46" s="833"/>
      <c r="P46" s="833"/>
      <c r="U46" s="833"/>
      <c r="V46" s="833"/>
      <c r="W46" s="833"/>
      <c r="AB46" s="833"/>
      <c r="AC46" s="833"/>
      <c r="AD46" s="833"/>
      <c r="AF46" s="833"/>
      <c r="AG46" s="833"/>
      <c r="AH46" s="833"/>
      <c r="AL46" s="832"/>
      <c r="AM46" s="832"/>
      <c r="AN46" s="832"/>
      <c r="AO46" s="832"/>
      <c r="AP46" s="832"/>
      <c r="AQ46" s="832"/>
      <c r="AR46" s="832"/>
      <c r="AS46" s="832"/>
      <c r="AT46" s="832"/>
      <c r="AU46" s="832"/>
      <c r="AV46" s="832"/>
      <c r="AW46" s="832"/>
      <c r="AX46" s="832"/>
      <c r="AY46" s="832"/>
      <c r="AZ46" s="832"/>
      <c r="BA46" s="832"/>
      <c r="BB46" s="832"/>
      <c r="BC46" s="832"/>
      <c r="BD46" s="832"/>
      <c r="BE46" s="832"/>
      <c r="BF46" s="832"/>
      <c r="BG46" s="832"/>
      <c r="BH46" s="832"/>
      <c r="BI46" s="832"/>
      <c r="BJ46" s="832"/>
    </row>
    <row r="47" spans="1:62" x14ac:dyDescent="0.2">
      <c r="B47" s="833"/>
      <c r="C47" s="833"/>
      <c r="D47" s="833"/>
      <c r="E47" s="833"/>
      <c r="F47" s="833"/>
      <c r="G47" s="833"/>
      <c r="H47" s="833"/>
      <c r="I47" s="833"/>
      <c r="J47" s="833"/>
      <c r="K47" s="833"/>
      <c r="L47" s="833"/>
      <c r="M47" s="833"/>
      <c r="N47" s="833"/>
      <c r="O47" s="833"/>
      <c r="P47" s="833"/>
      <c r="U47" s="833"/>
      <c r="V47" s="833"/>
      <c r="W47" s="833"/>
      <c r="AB47" s="833"/>
      <c r="AC47" s="833"/>
      <c r="AD47" s="833"/>
      <c r="AF47" s="833"/>
      <c r="AG47" s="833"/>
      <c r="AH47" s="833"/>
      <c r="AL47" s="832"/>
      <c r="AM47" s="832"/>
      <c r="AN47" s="832"/>
      <c r="AO47" s="832"/>
      <c r="AP47" s="832"/>
      <c r="AQ47" s="832"/>
      <c r="AR47" s="832"/>
      <c r="AS47" s="832"/>
      <c r="AT47" s="832"/>
      <c r="AU47" s="832"/>
      <c r="AV47" s="832"/>
      <c r="AW47" s="832"/>
      <c r="AX47" s="832"/>
      <c r="AY47" s="832"/>
      <c r="AZ47" s="832"/>
      <c r="BA47" s="832"/>
      <c r="BB47" s="832"/>
      <c r="BC47" s="832"/>
      <c r="BD47" s="832"/>
      <c r="BE47" s="832"/>
      <c r="BF47" s="832"/>
      <c r="BG47" s="832"/>
      <c r="BH47" s="832"/>
      <c r="BI47" s="832"/>
      <c r="BJ47" s="832"/>
    </row>
    <row r="48" spans="1:62" x14ac:dyDescent="0.2">
      <c r="B48" s="833"/>
      <c r="C48" s="833"/>
      <c r="D48" s="833"/>
      <c r="E48" s="833"/>
      <c r="F48" s="833"/>
      <c r="G48" s="833"/>
      <c r="H48" s="833"/>
      <c r="I48" s="833"/>
      <c r="J48" s="833"/>
      <c r="K48" s="833"/>
      <c r="L48" s="833"/>
      <c r="M48" s="833"/>
      <c r="N48" s="833"/>
      <c r="O48" s="833"/>
      <c r="P48" s="833"/>
      <c r="U48" s="833"/>
      <c r="V48" s="833"/>
      <c r="W48" s="833"/>
      <c r="AB48" s="833"/>
      <c r="AC48" s="833"/>
      <c r="AD48" s="833"/>
      <c r="AF48" s="833"/>
      <c r="AG48" s="833"/>
      <c r="AH48" s="833"/>
      <c r="AL48" s="832"/>
      <c r="AM48" s="832"/>
      <c r="AN48" s="832"/>
      <c r="AO48" s="832"/>
      <c r="AP48" s="832"/>
      <c r="AQ48" s="832"/>
      <c r="AR48" s="832"/>
      <c r="AS48" s="832"/>
      <c r="AT48" s="832"/>
      <c r="AU48" s="832"/>
      <c r="AV48" s="832"/>
      <c r="AW48" s="832"/>
      <c r="AX48" s="832"/>
      <c r="AY48" s="832"/>
      <c r="AZ48" s="832"/>
      <c r="BA48" s="832"/>
      <c r="BB48" s="832"/>
      <c r="BC48" s="832"/>
      <c r="BD48" s="832"/>
      <c r="BE48" s="832"/>
      <c r="BF48" s="832"/>
      <c r="BG48" s="832"/>
      <c r="BH48" s="832"/>
      <c r="BI48" s="832"/>
      <c r="BJ48" s="832"/>
    </row>
    <row r="49" spans="2:62" x14ac:dyDescent="0.2">
      <c r="B49" s="833"/>
      <c r="C49" s="833"/>
      <c r="D49" s="833"/>
      <c r="E49" s="833"/>
      <c r="F49" s="833"/>
      <c r="G49" s="833"/>
      <c r="H49" s="833"/>
      <c r="I49" s="833"/>
      <c r="J49" s="833"/>
      <c r="K49" s="833"/>
      <c r="L49" s="833"/>
      <c r="M49" s="833"/>
      <c r="N49" s="833"/>
      <c r="O49" s="833"/>
      <c r="P49" s="833"/>
      <c r="U49" s="833"/>
      <c r="V49" s="833"/>
      <c r="W49" s="833"/>
      <c r="AB49" s="833"/>
      <c r="AC49" s="833"/>
      <c r="AD49" s="833"/>
      <c r="AF49" s="833"/>
      <c r="AG49" s="833"/>
      <c r="AH49" s="833"/>
      <c r="AL49" s="832"/>
      <c r="AM49" s="832"/>
      <c r="AN49" s="832"/>
      <c r="AO49" s="832"/>
      <c r="AP49" s="832"/>
      <c r="AQ49" s="832"/>
      <c r="AR49" s="832"/>
      <c r="AS49" s="832"/>
      <c r="AT49" s="832"/>
      <c r="AU49" s="832"/>
      <c r="AV49" s="832"/>
      <c r="AW49" s="832"/>
      <c r="AX49" s="832"/>
      <c r="AY49" s="832"/>
      <c r="AZ49" s="832"/>
      <c r="BA49" s="832"/>
      <c r="BB49" s="832"/>
      <c r="BC49" s="832"/>
      <c r="BD49" s="832"/>
      <c r="BE49" s="832"/>
      <c r="BF49" s="832"/>
      <c r="BG49" s="832"/>
      <c r="BH49" s="832"/>
      <c r="BI49" s="832"/>
      <c r="BJ49" s="832"/>
    </row>
    <row r="50" spans="2:62" x14ac:dyDescent="0.2">
      <c r="B50" s="833"/>
      <c r="C50" s="833"/>
      <c r="D50" s="833"/>
      <c r="E50" s="833"/>
      <c r="F50" s="833"/>
      <c r="G50" s="833"/>
      <c r="H50" s="833"/>
      <c r="I50" s="833"/>
      <c r="J50" s="833"/>
      <c r="K50" s="833"/>
      <c r="L50" s="833"/>
      <c r="M50" s="833"/>
      <c r="N50" s="833"/>
      <c r="O50" s="833"/>
      <c r="P50" s="833"/>
      <c r="U50" s="833"/>
      <c r="V50" s="833"/>
      <c r="W50" s="833"/>
      <c r="AB50" s="833"/>
      <c r="AC50" s="833"/>
      <c r="AD50" s="833"/>
      <c r="AF50" s="833"/>
      <c r="AG50" s="833"/>
      <c r="AH50" s="833"/>
      <c r="AL50" s="832"/>
      <c r="AM50" s="832"/>
      <c r="AN50" s="832"/>
      <c r="AO50" s="832"/>
      <c r="AP50" s="832"/>
      <c r="AQ50" s="832"/>
      <c r="AR50" s="832"/>
      <c r="AS50" s="832"/>
      <c r="AT50" s="832"/>
      <c r="AU50" s="832"/>
      <c r="AV50" s="832"/>
      <c r="AW50" s="832"/>
      <c r="AX50" s="832"/>
      <c r="AY50" s="832"/>
      <c r="AZ50" s="832"/>
      <c r="BA50" s="832"/>
      <c r="BB50" s="832"/>
      <c r="BC50" s="832"/>
      <c r="BD50" s="832"/>
      <c r="BE50" s="832"/>
      <c r="BF50" s="832"/>
      <c r="BG50" s="832"/>
      <c r="BH50" s="832"/>
      <c r="BI50" s="832"/>
      <c r="BJ50" s="832"/>
    </row>
    <row r="51" spans="2:62" x14ac:dyDescent="0.2">
      <c r="B51" s="833"/>
      <c r="C51" s="833"/>
      <c r="D51" s="833"/>
      <c r="E51" s="833"/>
      <c r="F51" s="833"/>
      <c r="G51" s="833"/>
      <c r="H51" s="833"/>
      <c r="I51" s="833"/>
      <c r="J51" s="833"/>
      <c r="K51" s="833"/>
      <c r="L51" s="833"/>
      <c r="M51" s="833"/>
      <c r="N51" s="833"/>
      <c r="O51" s="833"/>
      <c r="P51" s="833"/>
      <c r="U51" s="833"/>
      <c r="V51" s="833"/>
      <c r="W51" s="833"/>
      <c r="AB51" s="833"/>
      <c r="AC51" s="833"/>
      <c r="AD51" s="833"/>
      <c r="AF51" s="833"/>
      <c r="AG51" s="833"/>
      <c r="AH51" s="833"/>
      <c r="AL51" s="832"/>
      <c r="AM51" s="832"/>
      <c r="AN51" s="832"/>
      <c r="AO51" s="832"/>
      <c r="AP51" s="832"/>
      <c r="AQ51" s="832"/>
      <c r="AR51" s="832"/>
      <c r="AS51" s="832"/>
      <c r="AT51" s="832"/>
      <c r="AU51" s="832"/>
      <c r="AV51" s="832"/>
      <c r="AW51" s="832"/>
      <c r="AX51" s="832"/>
      <c r="AY51" s="832"/>
      <c r="AZ51" s="832"/>
      <c r="BA51" s="832"/>
      <c r="BB51" s="832"/>
      <c r="BC51" s="832"/>
      <c r="BD51" s="832"/>
      <c r="BE51" s="832"/>
      <c r="BF51" s="832"/>
      <c r="BG51" s="832"/>
      <c r="BH51" s="832"/>
      <c r="BI51" s="832"/>
      <c r="BJ51" s="832"/>
    </row>
    <row r="52" spans="2:62" x14ac:dyDescent="0.2">
      <c r="B52" s="833"/>
      <c r="C52" s="833"/>
      <c r="D52" s="833"/>
      <c r="E52" s="833"/>
      <c r="F52" s="833"/>
      <c r="G52" s="833"/>
      <c r="H52" s="833"/>
      <c r="I52" s="833"/>
      <c r="J52" s="833"/>
      <c r="K52" s="833"/>
      <c r="L52" s="833"/>
      <c r="M52" s="833"/>
      <c r="N52" s="833"/>
      <c r="O52" s="833"/>
      <c r="P52" s="833"/>
      <c r="U52" s="833"/>
      <c r="V52" s="833"/>
      <c r="W52" s="833"/>
      <c r="AB52" s="833"/>
      <c r="AC52" s="833"/>
      <c r="AD52" s="833"/>
      <c r="AF52" s="833"/>
      <c r="AG52" s="833"/>
      <c r="AH52" s="833"/>
      <c r="AL52" s="832"/>
      <c r="AM52" s="832"/>
      <c r="AN52" s="832"/>
      <c r="AO52" s="832"/>
      <c r="AP52" s="832"/>
      <c r="AQ52" s="832"/>
      <c r="AR52" s="832"/>
      <c r="AS52" s="832"/>
      <c r="AT52" s="832"/>
      <c r="AU52" s="832"/>
      <c r="AV52" s="832"/>
      <c r="AW52" s="832"/>
      <c r="AX52" s="832"/>
      <c r="AY52" s="832"/>
      <c r="AZ52" s="832"/>
      <c r="BA52" s="832"/>
      <c r="BB52" s="832"/>
      <c r="BC52" s="832"/>
      <c r="BD52" s="832"/>
      <c r="BE52" s="832"/>
      <c r="BF52" s="832"/>
      <c r="BG52" s="832"/>
      <c r="BH52" s="832"/>
      <c r="BI52" s="832"/>
      <c r="BJ52" s="832"/>
    </row>
    <row r="53" spans="2:62" x14ac:dyDescent="0.2">
      <c r="B53" s="833"/>
      <c r="C53" s="833"/>
      <c r="D53" s="833"/>
      <c r="E53" s="833"/>
      <c r="F53" s="833"/>
      <c r="G53" s="833"/>
      <c r="H53" s="833"/>
      <c r="I53" s="833"/>
      <c r="J53" s="833"/>
      <c r="K53" s="833"/>
      <c r="L53" s="833"/>
      <c r="M53" s="833"/>
      <c r="N53" s="833"/>
      <c r="O53" s="833"/>
      <c r="P53" s="833"/>
      <c r="U53" s="833"/>
      <c r="V53" s="833"/>
      <c r="W53" s="833"/>
      <c r="AB53" s="833"/>
      <c r="AC53" s="833"/>
      <c r="AD53" s="833"/>
      <c r="AF53" s="833"/>
      <c r="AG53" s="833"/>
      <c r="AH53" s="833"/>
      <c r="AL53" s="832"/>
      <c r="AM53" s="832"/>
      <c r="AN53" s="832"/>
      <c r="AO53" s="832"/>
      <c r="AP53" s="832"/>
      <c r="AQ53" s="832"/>
      <c r="AR53" s="832"/>
      <c r="AS53" s="832"/>
      <c r="AT53" s="832"/>
      <c r="AU53" s="832"/>
      <c r="AV53" s="832"/>
      <c r="AW53" s="832"/>
      <c r="AX53" s="832"/>
      <c r="AY53" s="832"/>
      <c r="AZ53" s="832"/>
      <c r="BA53" s="832"/>
      <c r="BB53" s="832"/>
      <c r="BC53" s="832"/>
      <c r="BD53" s="832"/>
      <c r="BE53" s="832"/>
      <c r="BF53" s="832"/>
      <c r="BG53" s="832"/>
      <c r="BH53" s="832"/>
      <c r="BI53" s="832"/>
      <c r="BJ53" s="832"/>
    </row>
    <row r="54" spans="2:62" x14ac:dyDescent="0.2">
      <c r="B54" s="833"/>
      <c r="C54" s="833"/>
      <c r="D54" s="833"/>
      <c r="E54" s="833"/>
      <c r="F54" s="833"/>
      <c r="G54" s="833"/>
      <c r="H54" s="833"/>
      <c r="I54" s="833"/>
      <c r="J54" s="833"/>
      <c r="K54" s="833"/>
      <c r="L54" s="833"/>
      <c r="M54" s="833"/>
      <c r="N54" s="833"/>
      <c r="O54" s="833"/>
      <c r="P54" s="833"/>
      <c r="U54" s="833"/>
      <c r="V54" s="833"/>
      <c r="W54" s="833"/>
      <c r="AB54" s="833"/>
      <c r="AC54" s="833"/>
      <c r="AD54" s="833"/>
      <c r="AF54" s="833"/>
      <c r="AG54" s="833"/>
      <c r="AH54" s="833"/>
      <c r="AL54" s="832"/>
      <c r="AM54" s="832"/>
      <c r="AN54" s="832"/>
      <c r="AO54" s="832"/>
      <c r="AP54" s="832"/>
      <c r="AQ54" s="832"/>
      <c r="AR54" s="832"/>
      <c r="AS54" s="832"/>
      <c r="AT54" s="832"/>
      <c r="AU54" s="832"/>
      <c r="AV54" s="832"/>
      <c r="AW54" s="832"/>
      <c r="AX54" s="832"/>
      <c r="AY54" s="832"/>
      <c r="AZ54" s="832"/>
      <c r="BA54" s="832"/>
      <c r="BB54" s="832"/>
      <c r="BC54" s="832"/>
      <c r="BD54" s="832"/>
      <c r="BE54" s="832"/>
      <c r="BF54" s="832"/>
      <c r="BG54" s="832"/>
      <c r="BH54" s="832"/>
      <c r="BI54" s="832"/>
      <c r="BJ54" s="832"/>
    </row>
    <row r="55" spans="2:62" x14ac:dyDescent="0.2">
      <c r="B55" s="833"/>
      <c r="C55" s="833"/>
      <c r="D55" s="833"/>
      <c r="E55" s="833"/>
      <c r="F55" s="833"/>
      <c r="G55" s="833"/>
      <c r="H55" s="833"/>
      <c r="I55" s="833"/>
      <c r="J55" s="833"/>
      <c r="K55" s="833"/>
      <c r="L55" s="833"/>
      <c r="M55" s="833"/>
      <c r="N55" s="833"/>
      <c r="O55" s="833"/>
      <c r="P55" s="833"/>
      <c r="U55" s="833"/>
      <c r="V55" s="833"/>
      <c r="W55" s="833"/>
      <c r="AB55" s="833"/>
      <c r="AC55" s="833"/>
      <c r="AD55" s="833"/>
      <c r="AF55" s="833"/>
      <c r="AG55" s="833"/>
      <c r="AH55" s="833"/>
      <c r="AL55" s="832"/>
      <c r="AM55" s="832"/>
      <c r="AN55" s="832"/>
      <c r="AO55" s="832"/>
      <c r="AP55" s="832"/>
      <c r="AQ55" s="832"/>
      <c r="AR55" s="832"/>
      <c r="AS55" s="832"/>
      <c r="AT55" s="832"/>
      <c r="AU55" s="832"/>
      <c r="AV55" s="832"/>
      <c r="AW55" s="832"/>
      <c r="AX55" s="832"/>
      <c r="AY55" s="832"/>
      <c r="AZ55" s="832"/>
      <c r="BA55" s="832"/>
      <c r="BB55" s="832"/>
      <c r="BC55" s="832"/>
      <c r="BD55" s="832"/>
      <c r="BE55" s="832"/>
      <c r="BF55" s="832"/>
      <c r="BG55" s="832"/>
      <c r="BH55" s="832"/>
      <c r="BI55" s="832"/>
      <c r="BJ55" s="832"/>
    </row>
    <row r="56" spans="2:62" x14ac:dyDescent="0.2">
      <c r="B56" s="833"/>
      <c r="C56" s="833"/>
      <c r="D56" s="833"/>
      <c r="E56" s="833"/>
      <c r="F56" s="833"/>
      <c r="G56" s="833"/>
      <c r="H56" s="833"/>
      <c r="I56" s="833"/>
      <c r="J56" s="833"/>
      <c r="K56" s="833"/>
      <c r="L56" s="833"/>
      <c r="M56" s="833"/>
      <c r="N56" s="833"/>
      <c r="O56" s="833"/>
      <c r="P56" s="833"/>
      <c r="U56" s="833"/>
      <c r="V56" s="833"/>
      <c r="W56" s="833"/>
      <c r="AB56" s="833"/>
      <c r="AC56" s="833"/>
      <c r="AD56" s="833"/>
      <c r="AF56" s="833"/>
      <c r="AG56" s="833"/>
      <c r="AH56" s="833"/>
      <c r="AL56" s="832"/>
      <c r="AM56" s="832"/>
      <c r="AN56" s="832"/>
      <c r="AO56" s="832"/>
      <c r="AP56" s="832"/>
      <c r="AQ56" s="832"/>
      <c r="AR56" s="832"/>
      <c r="AS56" s="832"/>
      <c r="AT56" s="832"/>
      <c r="AU56" s="832"/>
      <c r="AV56" s="832"/>
      <c r="AW56" s="832"/>
      <c r="AX56" s="832"/>
      <c r="AY56" s="832"/>
      <c r="AZ56" s="832"/>
      <c r="BA56" s="832"/>
      <c r="BB56" s="832"/>
      <c r="BC56" s="832"/>
      <c r="BD56" s="832"/>
      <c r="BE56" s="832"/>
      <c r="BF56" s="832"/>
      <c r="BG56" s="832"/>
      <c r="BH56" s="832"/>
      <c r="BI56" s="832"/>
      <c r="BJ56" s="832"/>
    </row>
    <row r="57" spans="2:62" x14ac:dyDescent="0.2">
      <c r="B57" s="833"/>
      <c r="C57" s="833"/>
      <c r="D57" s="833"/>
      <c r="E57" s="833"/>
      <c r="F57" s="833"/>
      <c r="G57" s="833"/>
      <c r="H57" s="833"/>
      <c r="I57" s="833"/>
      <c r="J57" s="833"/>
      <c r="K57" s="833"/>
      <c r="L57" s="833"/>
      <c r="M57" s="833"/>
      <c r="N57" s="833"/>
      <c r="O57" s="833"/>
      <c r="P57" s="833"/>
      <c r="U57" s="833"/>
      <c r="V57" s="833"/>
      <c r="W57" s="833"/>
      <c r="AB57" s="833"/>
      <c r="AC57" s="833"/>
      <c r="AD57" s="833"/>
      <c r="AF57" s="833"/>
      <c r="AG57" s="833"/>
      <c r="AH57" s="833"/>
      <c r="AL57" s="832"/>
      <c r="AM57" s="832"/>
      <c r="AN57" s="832"/>
      <c r="AO57" s="832"/>
      <c r="AP57" s="832"/>
      <c r="AQ57" s="832"/>
      <c r="AR57" s="832"/>
      <c r="AS57" s="832"/>
      <c r="AT57" s="832"/>
      <c r="AU57" s="832"/>
      <c r="AV57" s="832"/>
      <c r="AW57" s="832"/>
      <c r="AX57" s="832"/>
      <c r="AY57" s="832"/>
      <c r="AZ57" s="832"/>
      <c r="BA57" s="832"/>
      <c r="BB57" s="832"/>
      <c r="BC57" s="832"/>
      <c r="BD57" s="832"/>
      <c r="BE57" s="832"/>
      <c r="BF57" s="832"/>
      <c r="BG57" s="832"/>
      <c r="BH57" s="832"/>
      <c r="BI57" s="832"/>
      <c r="BJ57" s="832"/>
    </row>
    <row r="58" spans="2:62" x14ac:dyDescent="0.2">
      <c r="B58" s="833"/>
      <c r="C58" s="833"/>
      <c r="D58" s="833"/>
      <c r="E58" s="833"/>
      <c r="F58" s="833"/>
      <c r="G58" s="833"/>
      <c r="H58" s="833"/>
      <c r="I58" s="833"/>
      <c r="J58" s="833"/>
      <c r="K58" s="833"/>
      <c r="L58" s="833"/>
      <c r="M58" s="833"/>
      <c r="N58" s="833"/>
      <c r="O58" s="833"/>
      <c r="P58" s="833"/>
      <c r="U58" s="833"/>
      <c r="V58" s="833"/>
      <c r="W58" s="833"/>
      <c r="AB58" s="833"/>
      <c r="AC58" s="833"/>
      <c r="AD58" s="833"/>
      <c r="AF58" s="833"/>
      <c r="AG58" s="833"/>
      <c r="AH58" s="833"/>
      <c r="AL58" s="832"/>
      <c r="AM58" s="832"/>
      <c r="AN58" s="832"/>
      <c r="AO58" s="832"/>
      <c r="AP58" s="832"/>
      <c r="AQ58" s="832"/>
      <c r="AR58" s="832"/>
      <c r="AS58" s="832"/>
      <c r="AT58" s="832"/>
      <c r="AU58" s="832"/>
      <c r="AV58" s="832"/>
      <c r="AW58" s="832"/>
      <c r="AX58" s="832"/>
      <c r="AY58" s="832"/>
      <c r="AZ58" s="832"/>
      <c r="BA58" s="832"/>
      <c r="BB58" s="832"/>
      <c r="BC58" s="832"/>
      <c r="BD58" s="832"/>
      <c r="BE58" s="832"/>
      <c r="BF58" s="832"/>
      <c r="BG58" s="832"/>
      <c r="BH58" s="832"/>
      <c r="BI58" s="832"/>
      <c r="BJ58" s="832"/>
    </row>
    <row r="59" spans="2:62" x14ac:dyDescent="0.2">
      <c r="B59" s="833"/>
      <c r="C59" s="833"/>
      <c r="D59" s="833"/>
      <c r="E59" s="833"/>
      <c r="F59" s="833"/>
      <c r="G59" s="833"/>
      <c r="H59" s="833"/>
      <c r="I59" s="833"/>
      <c r="J59" s="833"/>
      <c r="K59" s="833"/>
      <c r="L59" s="833"/>
      <c r="M59" s="833"/>
      <c r="N59" s="833"/>
      <c r="O59" s="833"/>
      <c r="P59" s="833"/>
      <c r="U59" s="833"/>
      <c r="V59" s="833"/>
      <c r="W59" s="833"/>
      <c r="AB59" s="833"/>
      <c r="AC59" s="833"/>
      <c r="AD59" s="833"/>
      <c r="AF59" s="833"/>
      <c r="AG59" s="833"/>
      <c r="AH59" s="833"/>
      <c r="AL59" s="832"/>
      <c r="AM59" s="832"/>
      <c r="AN59" s="832"/>
      <c r="AO59" s="832"/>
      <c r="AP59" s="832"/>
      <c r="AQ59" s="832"/>
      <c r="AR59" s="832"/>
      <c r="AS59" s="832"/>
      <c r="AT59" s="832"/>
      <c r="AU59" s="832"/>
      <c r="AV59" s="832"/>
      <c r="AW59" s="832"/>
      <c r="AX59" s="832"/>
      <c r="AY59" s="832"/>
      <c r="AZ59" s="832"/>
      <c r="BA59" s="832"/>
      <c r="BB59" s="832"/>
      <c r="BC59" s="832"/>
      <c r="BD59" s="832"/>
      <c r="BE59" s="832"/>
      <c r="BF59" s="832"/>
      <c r="BG59" s="832"/>
      <c r="BH59" s="832"/>
      <c r="BI59" s="832"/>
      <c r="BJ59" s="832"/>
    </row>
    <row r="60" spans="2:62" x14ac:dyDescent="0.2">
      <c r="B60" s="833"/>
      <c r="C60" s="833"/>
      <c r="D60" s="833"/>
      <c r="E60" s="833"/>
      <c r="F60" s="833"/>
      <c r="G60" s="833"/>
      <c r="H60" s="833"/>
      <c r="I60" s="833"/>
      <c r="J60" s="833"/>
      <c r="K60" s="833"/>
      <c r="L60" s="833"/>
      <c r="M60" s="833"/>
      <c r="N60" s="833"/>
      <c r="O60" s="833"/>
      <c r="P60" s="833"/>
      <c r="U60" s="833"/>
      <c r="V60" s="833"/>
      <c r="W60" s="833"/>
      <c r="AB60" s="833"/>
      <c r="AC60" s="833"/>
      <c r="AD60" s="833"/>
      <c r="AF60" s="833"/>
      <c r="AG60" s="833"/>
      <c r="AH60" s="833"/>
      <c r="AL60" s="832"/>
      <c r="AM60" s="832"/>
      <c r="AN60" s="832"/>
      <c r="AO60" s="832"/>
      <c r="AP60" s="832"/>
      <c r="AQ60" s="832"/>
      <c r="AR60" s="832"/>
      <c r="AS60" s="832"/>
      <c r="AT60" s="832"/>
      <c r="AU60" s="832"/>
      <c r="AV60" s="832"/>
      <c r="AW60" s="832"/>
      <c r="AX60" s="832"/>
      <c r="AY60" s="832"/>
      <c r="AZ60" s="832"/>
      <c r="BA60" s="832"/>
      <c r="BB60" s="832"/>
      <c r="BC60" s="832"/>
      <c r="BD60" s="832"/>
      <c r="BE60" s="832"/>
      <c r="BF60" s="832"/>
      <c r="BG60" s="832"/>
      <c r="BH60" s="832"/>
      <c r="BI60" s="832"/>
      <c r="BJ60" s="832"/>
    </row>
    <row r="61" spans="2:62" x14ac:dyDescent="0.2">
      <c r="B61" s="833"/>
      <c r="C61" s="833"/>
      <c r="D61" s="833"/>
      <c r="E61" s="833"/>
      <c r="F61" s="833"/>
      <c r="G61" s="833"/>
      <c r="H61" s="833"/>
      <c r="I61" s="833"/>
      <c r="J61" s="833"/>
      <c r="K61" s="833"/>
      <c r="L61" s="833"/>
      <c r="M61" s="833"/>
      <c r="N61" s="833"/>
      <c r="O61" s="833"/>
      <c r="Q61" s="833"/>
      <c r="R61" s="833"/>
      <c r="S61" s="833"/>
      <c r="T61" s="833"/>
      <c r="U61" s="833"/>
      <c r="V61" s="833"/>
      <c r="W61" s="833"/>
      <c r="X61" s="833"/>
      <c r="Y61" s="833"/>
      <c r="Z61" s="833"/>
      <c r="AA61" s="833"/>
      <c r="AB61" s="833"/>
      <c r="AC61" s="833"/>
      <c r="AD61" s="833"/>
      <c r="AL61" s="832"/>
      <c r="AM61" s="832"/>
      <c r="AN61" s="832"/>
      <c r="AO61" s="832"/>
      <c r="AP61" s="832"/>
      <c r="AQ61" s="832"/>
      <c r="AR61" s="832"/>
      <c r="AS61" s="832"/>
      <c r="AT61" s="832"/>
      <c r="AU61" s="832"/>
      <c r="AV61" s="832"/>
      <c r="AW61" s="832"/>
      <c r="AX61" s="832"/>
      <c r="AY61" s="832"/>
      <c r="AZ61" s="832"/>
      <c r="BA61" s="832"/>
      <c r="BB61" s="832"/>
      <c r="BC61" s="832"/>
      <c r="BD61" s="832"/>
      <c r="BE61" s="832"/>
      <c r="BF61" s="832"/>
      <c r="BG61" s="832"/>
      <c r="BH61" s="832"/>
      <c r="BI61" s="832"/>
      <c r="BJ61" s="832"/>
    </row>
    <row r="62" spans="2:62" x14ac:dyDescent="0.2">
      <c r="B62" s="833"/>
      <c r="C62" s="833"/>
      <c r="D62" s="833"/>
      <c r="E62" s="833"/>
      <c r="F62" s="833"/>
      <c r="G62" s="833"/>
      <c r="H62" s="833"/>
      <c r="I62" s="833"/>
    </row>
    <row r="63" spans="2:62" x14ac:dyDescent="0.2">
      <c r="B63" s="833"/>
      <c r="C63" s="833"/>
      <c r="D63" s="833"/>
      <c r="E63" s="833"/>
      <c r="F63" s="833"/>
      <c r="G63" s="833"/>
      <c r="H63" s="833"/>
      <c r="I63" s="833"/>
      <c r="K63" s="832"/>
      <c r="L63" s="832"/>
      <c r="M63" s="832"/>
      <c r="N63" s="832"/>
      <c r="O63" s="832"/>
      <c r="P63" s="832"/>
    </row>
    <row r="64" spans="2:62" x14ac:dyDescent="0.2">
      <c r="B64" s="833"/>
      <c r="C64" s="833"/>
      <c r="D64" s="833"/>
      <c r="E64" s="833"/>
      <c r="F64" s="833"/>
      <c r="G64" s="833"/>
      <c r="H64" s="833"/>
      <c r="I64" s="833"/>
      <c r="K64" s="832"/>
      <c r="L64" s="832"/>
      <c r="M64" s="832"/>
      <c r="N64" s="832"/>
      <c r="O64" s="832"/>
      <c r="P64" s="832"/>
      <c r="Q64" s="832"/>
      <c r="R64" s="832"/>
      <c r="S64" s="832"/>
      <c r="X64" s="832"/>
      <c r="Y64" s="832"/>
      <c r="Z64" s="832"/>
      <c r="AE64" s="832">
        <f>AB37-AB64</f>
        <v>0</v>
      </c>
      <c r="AF64" s="832">
        <f t="shared" ref="AF64:AG67" si="3">AC37-AC64</f>
        <v>0</v>
      </c>
      <c r="AG64" s="832">
        <f t="shared" si="3"/>
        <v>0</v>
      </c>
    </row>
    <row r="65" spans="2:33" x14ac:dyDescent="0.2">
      <c r="B65" s="833"/>
      <c r="C65" s="833"/>
      <c r="D65" s="833"/>
      <c r="E65" s="833"/>
      <c r="F65" s="833"/>
      <c r="G65" s="833"/>
      <c r="H65" s="833"/>
      <c r="I65" s="833"/>
      <c r="K65" s="832"/>
      <c r="L65" s="832"/>
      <c r="M65" s="832"/>
      <c r="N65" s="832"/>
      <c r="O65" s="832"/>
      <c r="P65" s="832"/>
      <c r="Q65" s="832"/>
      <c r="R65" s="832"/>
      <c r="S65" s="832"/>
      <c r="X65" s="832"/>
      <c r="Y65" s="832"/>
      <c r="Z65" s="832"/>
      <c r="AE65" s="832">
        <f t="shared" ref="AE65:AE67" si="4">AB38-AB65</f>
        <v>0</v>
      </c>
      <c r="AF65" s="832">
        <f t="shared" si="3"/>
        <v>0</v>
      </c>
      <c r="AG65" s="832">
        <f t="shared" si="3"/>
        <v>0</v>
      </c>
    </row>
    <row r="66" spans="2:33" x14ac:dyDescent="0.2">
      <c r="B66" s="833"/>
      <c r="C66" s="833"/>
      <c r="D66" s="833"/>
      <c r="E66" s="833"/>
      <c r="F66" s="833"/>
      <c r="G66" s="833"/>
      <c r="H66" s="833"/>
      <c r="I66" s="833"/>
      <c r="K66" s="832"/>
      <c r="L66" s="832"/>
      <c r="M66" s="832"/>
      <c r="N66" s="832"/>
      <c r="O66" s="832"/>
      <c r="P66" s="832"/>
      <c r="Q66" s="832"/>
      <c r="R66" s="832"/>
      <c r="S66" s="832"/>
      <c r="X66" s="832"/>
      <c r="Y66" s="832"/>
      <c r="Z66" s="832"/>
      <c r="AE66" s="832">
        <f t="shared" si="4"/>
        <v>0</v>
      </c>
      <c r="AF66" s="832">
        <f t="shared" si="3"/>
        <v>0</v>
      </c>
      <c r="AG66" s="832">
        <f t="shared" si="3"/>
        <v>0</v>
      </c>
    </row>
    <row r="67" spans="2:33" x14ac:dyDescent="0.2">
      <c r="B67" s="833"/>
      <c r="C67" s="833"/>
      <c r="D67" s="833"/>
      <c r="E67" s="833"/>
      <c r="F67" s="833"/>
      <c r="G67" s="833"/>
      <c r="H67" s="833"/>
      <c r="I67" s="833"/>
      <c r="K67" s="832"/>
      <c r="L67" s="832"/>
      <c r="M67" s="832"/>
      <c r="N67" s="832"/>
      <c r="O67" s="832"/>
      <c r="P67" s="832"/>
      <c r="Q67" s="832"/>
      <c r="R67" s="832"/>
      <c r="S67" s="832"/>
      <c r="X67" s="832"/>
      <c r="Y67" s="832"/>
      <c r="Z67" s="832"/>
      <c r="AE67" s="832">
        <f t="shared" si="4"/>
        <v>0</v>
      </c>
      <c r="AF67" s="832">
        <f t="shared" si="3"/>
        <v>0</v>
      </c>
      <c r="AG67" s="832">
        <f t="shared" si="3"/>
        <v>0</v>
      </c>
    </row>
    <row r="68" spans="2:33" x14ac:dyDescent="0.2">
      <c r="B68" s="833"/>
      <c r="C68" s="833"/>
      <c r="D68" s="833"/>
      <c r="E68" s="833"/>
      <c r="F68" s="833"/>
      <c r="G68" s="833"/>
      <c r="H68" s="833"/>
      <c r="I68" s="833"/>
      <c r="K68" s="832"/>
      <c r="L68" s="832"/>
      <c r="M68" s="832"/>
      <c r="N68" s="832"/>
      <c r="O68" s="832"/>
      <c r="P68" s="832"/>
    </row>
    <row r="69" spans="2:33" x14ac:dyDescent="0.2">
      <c r="B69" s="833"/>
      <c r="C69" s="833"/>
      <c r="D69" s="833"/>
      <c r="E69" s="833"/>
      <c r="F69" s="833"/>
      <c r="G69" s="833"/>
      <c r="H69" s="833"/>
      <c r="I69" s="833"/>
      <c r="K69" s="832"/>
      <c r="L69" s="832"/>
      <c r="M69" s="832"/>
      <c r="N69" s="832"/>
      <c r="O69" s="832"/>
      <c r="P69" s="832"/>
      <c r="Q69" s="832"/>
      <c r="R69" s="832"/>
      <c r="S69" s="832"/>
      <c r="X69" s="832"/>
      <c r="Y69" s="832"/>
      <c r="Z69" s="832"/>
      <c r="AE69" s="832">
        <f t="shared" ref="AE69:AG88" si="5">AB41-AB69</f>
        <v>0</v>
      </c>
      <c r="AF69" s="832">
        <f t="shared" si="5"/>
        <v>0</v>
      </c>
      <c r="AG69" s="832">
        <f t="shared" si="5"/>
        <v>0</v>
      </c>
    </row>
    <row r="70" spans="2:33" x14ac:dyDescent="0.2">
      <c r="B70" s="833"/>
      <c r="C70" s="833"/>
      <c r="D70" s="833"/>
      <c r="E70" s="833"/>
      <c r="F70" s="833"/>
      <c r="G70" s="833"/>
      <c r="H70" s="833"/>
      <c r="I70" s="833"/>
      <c r="K70" s="832"/>
      <c r="L70" s="832"/>
      <c r="M70" s="832"/>
      <c r="N70" s="832"/>
      <c r="O70" s="832"/>
      <c r="P70" s="832"/>
      <c r="Q70" s="832"/>
      <c r="R70" s="832"/>
      <c r="S70" s="832"/>
      <c r="X70" s="832"/>
      <c r="Y70" s="832"/>
      <c r="Z70" s="832"/>
      <c r="AE70" s="832">
        <f t="shared" si="5"/>
        <v>0</v>
      </c>
      <c r="AF70" s="832">
        <f t="shared" si="5"/>
        <v>0</v>
      </c>
      <c r="AG70" s="832">
        <f t="shared" si="5"/>
        <v>0</v>
      </c>
    </row>
    <row r="71" spans="2:33" x14ac:dyDescent="0.2">
      <c r="B71" s="833"/>
      <c r="C71" s="833"/>
      <c r="D71" s="833"/>
      <c r="E71" s="833"/>
      <c r="F71" s="833"/>
      <c r="G71" s="833"/>
      <c r="H71" s="833"/>
      <c r="I71" s="833"/>
      <c r="K71" s="832"/>
      <c r="L71" s="832"/>
      <c r="M71" s="832"/>
      <c r="N71" s="832"/>
      <c r="O71" s="832"/>
      <c r="P71" s="832"/>
      <c r="Q71" s="832"/>
      <c r="R71" s="832"/>
      <c r="S71" s="832"/>
      <c r="X71" s="832"/>
      <c r="Y71" s="832"/>
      <c r="Z71" s="832"/>
      <c r="AE71" s="832">
        <f t="shared" si="5"/>
        <v>0</v>
      </c>
      <c r="AF71" s="832">
        <f t="shared" si="5"/>
        <v>0</v>
      </c>
      <c r="AG71" s="832">
        <f t="shared" si="5"/>
        <v>0</v>
      </c>
    </row>
    <row r="72" spans="2:33" x14ac:dyDescent="0.2">
      <c r="K72" s="832"/>
      <c r="L72" s="832"/>
      <c r="M72" s="832"/>
      <c r="N72" s="832"/>
      <c r="O72" s="832"/>
      <c r="P72" s="832"/>
      <c r="Q72" s="832"/>
      <c r="R72" s="832"/>
      <c r="S72" s="832"/>
      <c r="X72" s="832"/>
      <c r="Y72" s="832"/>
      <c r="Z72" s="832"/>
      <c r="AE72" s="832">
        <f t="shared" si="5"/>
        <v>0</v>
      </c>
      <c r="AF72" s="832">
        <f t="shared" si="5"/>
        <v>0</v>
      </c>
      <c r="AG72" s="832">
        <f t="shared" si="5"/>
        <v>0</v>
      </c>
    </row>
    <row r="73" spans="2:33" x14ac:dyDescent="0.2">
      <c r="K73" s="832"/>
      <c r="L73" s="832"/>
      <c r="M73" s="832"/>
      <c r="N73" s="832"/>
      <c r="O73" s="832"/>
      <c r="P73" s="832"/>
      <c r="Q73" s="832"/>
      <c r="R73" s="832"/>
      <c r="S73" s="832"/>
      <c r="X73" s="832"/>
      <c r="Y73" s="832"/>
      <c r="Z73" s="832"/>
      <c r="AE73" s="832">
        <f t="shared" si="5"/>
        <v>0</v>
      </c>
      <c r="AF73" s="832">
        <f t="shared" si="5"/>
        <v>0</v>
      </c>
      <c r="AG73" s="832">
        <f t="shared" si="5"/>
        <v>0</v>
      </c>
    </row>
    <row r="74" spans="2:33" x14ac:dyDescent="0.2">
      <c r="K74" s="832"/>
      <c r="L74" s="832"/>
      <c r="M74" s="832"/>
      <c r="N74" s="832"/>
      <c r="O74" s="832"/>
      <c r="P74" s="832"/>
      <c r="Q74" s="832"/>
      <c r="R74" s="832"/>
      <c r="S74" s="832"/>
      <c r="X74" s="832"/>
      <c r="Y74" s="832"/>
      <c r="Z74" s="832"/>
      <c r="AE74" s="832">
        <f t="shared" si="5"/>
        <v>0</v>
      </c>
      <c r="AF74" s="832">
        <f t="shared" si="5"/>
        <v>0</v>
      </c>
      <c r="AG74" s="832">
        <f t="shared" si="5"/>
        <v>0</v>
      </c>
    </row>
    <row r="75" spans="2:33" x14ac:dyDescent="0.2">
      <c r="K75" s="832"/>
      <c r="L75" s="832"/>
      <c r="M75" s="832"/>
      <c r="N75" s="832"/>
      <c r="O75" s="832"/>
      <c r="P75" s="832"/>
      <c r="Q75" s="832"/>
      <c r="R75" s="832"/>
      <c r="S75" s="832"/>
      <c r="X75" s="832"/>
      <c r="Y75" s="832"/>
      <c r="Z75" s="832"/>
      <c r="AE75" s="832">
        <f t="shared" si="5"/>
        <v>0</v>
      </c>
      <c r="AF75" s="832">
        <f t="shared" si="5"/>
        <v>0</v>
      </c>
      <c r="AG75" s="832">
        <f t="shared" si="5"/>
        <v>0</v>
      </c>
    </row>
    <row r="76" spans="2:33" x14ac:dyDescent="0.2">
      <c r="K76" s="832"/>
      <c r="L76" s="832"/>
      <c r="M76" s="832"/>
      <c r="N76" s="832"/>
      <c r="O76" s="832"/>
      <c r="P76" s="832"/>
      <c r="Q76" s="832"/>
      <c r="R76" s="832"/>
      <c r="S76" s="832"/>
      <c r="X76" s="832"/>
      <c r="Y76" s="832"/>
      <c r="Z76" s="832"/>
      <c r="AE76" s="832">
        <f t="shared" si="5"/>
        <v>0</v>
      </c>
      <c r="AF76" s="832">
        <f t="shared" si="5"/>
        <v>0</v>
      </c>
      <c r="AG76" s="832">
        <f t="shared" si="5"/>
        <v>0</v>
      </c>
    </row>
    <row r="77" spans="2:33" x14ac:dyDescent="0.2">
      <c r="K77" s="832"/>
      <c r="L77" s="832"/>
      <c r="M77" s="832"/>
      <c r="N77" s="832"/>
      <c r="O77" s="832"/>
      <c r="P77" s="832"/>
      <c r="Q77" s="832"/>
      <c r="R77" s="832"/>
      <c r="S77" s="832"/>
      <c r="X77" s="832"/>
      <c r="Y77" s="832"/>
      <c r="Z77" s="832"/>
      <c r="AE77" s="832">
        <f t="shared" si="5"/>
        <v>0</v>
      </c>
      <c r="AF77" s="832">
        <f t="shared" si="5"/>
        <v>0</v>
      </c>
      <c r="AG77" s="832">
        <f t="shared" si="5"/>
        <v>0</v>
      </c>
    </row>
    <row r="78" spans="2:33" x14ac:dyDescent="0.2">
      <c r="K78" s="832"/>
      <c r="L78" s="832"/>
      <c r="M78" s="832"/>
      <c r="N78" s="832"/>
      <c r="O78" s="832"/>
      <c r="P78" s="832"/>
      <c r="Q78" s="832"/>
      <c r="R78" s="832"/>
      <c r="S78" s="832"/>
      <c r="X78" s="832"/>
      <c r="Y78" s="832"/>
      <c r="Z78" s="832"/>
      <c r="AE78" s="832">
        <f t="shared" si="5"/>
        <v>0</v>
      </c>
      <c r="AF78" s="832">
        <f t="shared" si="5"/>
        <v>0</v>
      </c>
      <c r="AG78" s="832">
        <f t="shared" si="5"/>
        <v>0</v>
      </c>
    </row>
    <row r="79" spans="2:33" x14ac:dyDescent="0.2">
      <c r="K79" s="832"/>
      <c r="L79" s="832"/>
      <c r="M79" s="832"/>
      <c r="N79" s="832"/>
      <c r="O79" s="832"/>
      <c r="P79" s="832"/>
      <c r="Q79" s="832"/>
      <c r="R79" s="832"/>
      <c r="S79" s="832"/>
      <c r="X79" s="832"/>
      <c r="Y79" s="832"/>
      <c r="Z79" s="832"/>
      <c r="AE79" s="832">
        <f t="shared" si="5"/>
        <v>0</v>
      </c>
      <c r="AF79" s="832">
        <f t="shared" si="5"/>
        <v>0</v>
      </c>
      <c r="AG79" s="832">
        <f t="shared" si="5"/>
        <v>0</v>
      </c>
    </row>
    <row r="80" spans="2:33" x14ac:dyDescent="0.2">
      <c r="K80" s="832"/>
      <c r="L80" s="832"/>
      <c r="M80" s="832"/>
      <c r="N80" s="832"/>
      <c r="O80" s="832"/>
      <c r="P80" s="832"/>
      <c r="Q80" s="832"/>
      <c r="R80" s="832"/>
      <c r="S80" s="832"/>
      <c r="X80" s="832"/>
      <c r="Y80" s="832"/>
      <c r="Z80" s="832"/>
      <c r="AE80" s="832">
        <f t="shared" si="5"/>
        <v>0</v>
      </c>
      <c r="AF80" s="832">
        <f t="shared" si="5"/>
        <v>0</v>
      </c>
      <c r="AG80" s="832">
        <f t="shared" si="5"/>
        <v>0</v>
      </c>
    </row>
    <row r="81" spans="11:33" x14ac:dyDescent="0.2">
      <c r="K81" s="832"/>
      <c r="L81" s="832"/>
      <c r="M81" s="832"/>
      <c r="N81" s="832"/>
      <c r="O81" s="832"/>
      <c r="P81" s="832"/>
      <c r="Q81" s="832"/>
      <c r="R81" s="832"/>
      <c r="S81" s="832"/>
      <c r="X81" s="832"/>
      <c r="Y81" s="832"/>
      <c r="Z81" s="832"/>
      <c r="AE81" s="832">
        <f t="shared" si="5"/>
        <v>0</v>
      </c>
      <c r="AF81" s="832">
        <f t="shared" si="5"/>
        <v>0</v>
      </c>
      <c r="AG81" s="832">
        <f t="shared" si="5"/>
        <v>0</v>
      </c>
    </row>
    <row r="82" spans="11:33" x14ac:dyDescent="0.2">
      <c r="K82" s="832"/>
      <c r="L82" s="832"/>
      <c r="M82" s="832"/>
      <c r="N82" s="832"/>
      <c r="O82" s="832"/>
      <c r="P82" s="832"/>
      <c r="Q82" s="832"/>
      <c r="R82" s="832"/>
      <c r="S82" s="832"/>
      <c r="X82" s="832"/>
      <c r="Y82" s="832"/>
      <c r="Z82" s="832"/>
      <c r="AE82" s="832">
        <f t="shared" si="5"/>
        <v>0</v>
      </c>
      <c r="AF82" s="832">
        <f t="shared" si="5"/>
        <v>0</v>
      </c>
      <c r="AG82" s="832">
        <f t="shared" si="5"/>
        <v>0</v>
      </c>
    </row>
    <row r="83" spans="11:33" x14ac:dyDescent="0.2">
      <c r="K83" s="832"/>
      <c r="L83" s="832"/>
      <c r="M83" s="832"/>
      <c r="N83" s="832"/>
      <c r="O83" s="832"/>
      <c r="P83" s="832"/>
      <c r="Q83" s="832"/>
      <c r="R83" s="832"/>
      <c r="S83" s="832"/>
      <c r="X83" s="832"/>
      <c r="Y83" s="832"/>
      <c r="Z83" s="832"/>
      <c r="AE83" s="832">
        <f t="shared" si="5"/>
        <v>0</v>
      </c>
      <c r="AF83" s="832">
        <f t="shared" si="5"/>
        <v>0</v>
      </c>
      <c r="AG83" s="832">
        <f t="shared" si="5"/>
        <v>0</v>
      </c>
    </row>
    <row r="84" spans="11:33" x14ac:dyDescent="0.2">
      <c r="K84" s="832"/>
      <c r="L84" s="832"/>
      <c r="M84" s="832"/>
      <c r="N84" s="832"/>
      <c r="O84" s="832"/>
      <c r="P84" s="832"/>
      <c r="Q84" s="832"/>
      <c r="R84" s="832"/>
      <c r="S84" s="832"/>
      <c r="X84" s="832"/>
      <c r="Y84" s="832"/>
      <c r="Z84" s="832"/>
      <c r="AE84" s="832">
        <f t="shared" si="5"/>
        <v>0</v>
      </c>
      <c r="AF84" s="832">
        <f t="shared" si="5"/>
        <v>0</v>
      </c>
      <c r="AG84" s="832">
        <f t="shared" si="5"/>
        <v>0</v>
      </c>
    </row>
    <row r="85" spans="11:33" x14ac:dyDescent="0.2">
      <c r="K85" s="832"/>
      <c r="L85" s="832"/>
      <c r="M85" s="832"/>
      <c r="N85" s="832"/>
      <c r="O85" s="832"/>
      <c r="P85" s="832"/>
      <c r="Q85" s="832"/>
      <c r="R85" s="832"/>
      <c r="S85" s="832"/>
      <c r="X85" s="832"/>
      <c r="Y85" s="832"/>
      <c r="Z85" s="832"/>
      <c r="AE85" s="832">
        <f t="shared" si="5"/>
        <v>0</v>
      </c>
      <c r="AF85" s="832">
        <f t="shared" si="5"/>
        <v>0</v>
      </c>
      <c r="AG85" s="832">
        <f t="shared" si="5"/>
        <v>0</v>
      </c>
    </row>
    <row r="86" spans="11:33" x14ac:dyDescent="0.2">
      <c r="K86" s="832"/>
      <c r="L86" s="832"/>
      <c r="M86" s="832"/>
      <c r="N86" s="832"/>
      <c r="O86" s="832"/>
      <c r="P86" s="832"/>
      <c r="Q86" s="832"/>
      <c r="R86" s="832"/>
      <c r="S86" s="832"/>
      <c r="X86" s="832"/>
      <c r="Y86" s="832"/>
      <c r="Z86" s="832"/>
      <c r="AE86" s="832">
        <f t="shared" si="5"/>
        <v>0</v>
      </c>
      <c r="AF86" s="832">
        <f t="shared" si="5"/>
        <v>0</v>
      </c>
      <c r="AG86" s="832">
        <f t="shared" si="5"/>
        <v>0</v>
      </c>
    </row>
    <row r="87" spans="11:33" x14ac:dyDescent="0.2">
      <c r="K87" s="832"/>
      <c r="L87" s="832"/>
      <c r="M87" s="832"/>
      <c r="N87" s="832"/>
      <c r="O87" s="832"/>
      <c r="P87" s="832"/>
      <c r="Q87" s="832"/>
      <c r="R87" s="832"/>
      <c r="S87" s="832"/>
      <c r="X87" s="832"/>
      <c r="Y87" s="832"/>
      <c r="Z87" s="832"/>
      <c r="AE87" s="832">
        <f t="shared" si="5"/>
        <v>0</v>
      </c>
      <c r="AF87" s="832">
        <f t="shared" si="5"/>
        <v>0</v>
      </c>
      <c r="AG87" s="832">
        <f t="shared" si="5"/>
        <v>0</v>
      </c>
    </row>
    <row r="88" spans="11:33" x14ac:dyDescent="0.2">
      <c r="K88" s="832"/>
      <c r="L88" s="832"/>
      <c r="M88" s="832"/>
      <c r="N88" s="832"/>
      <c r="O88" s="832"/>
      <c r="P88" s="832"/>
      <c r="Q88" s="832"/>
      <c r="R88" s="832"/>
      <c r="S88" s="832"/>
      <c r="X88" s="832"/>
      <c r="Y88" s="832"/>
      <c r="Z88" s="832"/>
      <c r="AE88" s="832">
        <f t="shared" si="5"/>
        <v>0</v>
      </c>
      <c r="AF88" s="832">
        <f t="shared" si="5"/>
        <v>0</v>
      </c>
      <c r="AG88" s="832">
        <f t="shared" si="5"/>
        <v>0</v>
      </c>
    </row>
    <row r="89" spans="11:33" x14ac:dyDescent="0.2">
      <c r="K89" s="832"/>
      <c r="L89" s="832"/>
      <c r="M89" s="832"/>
      <c r="N89" s="832"/>
      <c r="O89" s="832"/>
      <c r="P89" s="832"/>
      <c r="Q89" s="832"/>
      <c r="R89" s="832"/>
      <c r="S89" s="832"/>
      <c r="AG89" s="832"/>
    </row>
    <row r="90" spans="11:33" x14ac:dyDescent="0.2">
      <c r="K90" s="832"/>
      <c r="L90" s="832"/>
      <c r="M90" s="832"/>
      <c r="N90" s="832"/>
      <c r="O90" s="832"/>
      <c r="P90" s="832"/>
      <c r="AG90" s="832"/>
    </row>
    <row r="91" spans="11:33" x14ac:dyDescent="0.2">
      <c r="K91" s="834"/>
      <c r="L91" s="834"/>
      <c r="M91" s="834"/>
      <c r="N91" s="834"/>
      <c r="O91" s="834"/>
      <c r="P91" s="834"/>
      <c r="AG91" s="832"/>
    </row>
    <row r="117" spans="31:33" x14ac:dyDescent="0.2">
      <c r="AE117" s="832"/>
      <c r="AF117" s="832"/>
      <c r="AG117" s="832"/>
    </row>
    <row r="118" spans="31:33" x14ac:dyDescent="0.2">
      <c r="AE118" s="832"/>
      <c r="AF118" s="832"/>
      <c r="AG118" s="832"/>
    </row>
    <row r="119" spans="31:33" x14ac:dyDescent="0.2">
      <c r="AE119" s="832"/>
      <c r="AF119" s="832"/>
      <c r="AG119" s="832"/>
    </row>
    <row r="120" spans="31:33" x14ac:dyDescent="0.2">
      <c r="AE120" s="832"/>
      <c r="AF120" s="832"/>
      <c r="AG120" s="832"/>
    </row>
    <row r="121" spans="31:33" x14ac:dyDescent="0.2">
      <c r="AE121" s="832"/>
      <c r="AF121" s="832"/>
      <c r="AG121" s="832"/>
    </row>
    <row r="122" spans="31:33" x14ac:dyDescent="0.2">
      <c r="AE122" s="832"/>
      <c r="AF122" s="832"/>
      <c r="AG122" s="832"/>
    </row>
    <row r="123" spans="31:33" x14ac:dyDescent="0.2">
      <c r="AE123" s="832"/>
      <c r="AF123" s="832"/>
      <c r="AG123" s="832"/>
    </row>
    <row r="124" spans="31:33" x14ac:dyDescent="0.2">
      <c r="AE124" s="832"/>
      <c r="AF124" s="832"/>
      <c r="AG124" s="832"/>
    </row>
    <row r="125" spans="31:33" x14ac:dyDescent="0.2">
      <c r="AE125" s="832"/>
      <c r="AF125" s="832"/>
      <c r="AG125" s="832"/>
    </row>
    <row r="126" spans="31:33" x14ac:dyDescent="0.2">
      <c r="AE126" s="832"/>
      <c r="AF126" s="832"/>
      <c r="AG126" s="832"/>
    </row>
  </sheetData>
  <mergeCells count="8">
    <mergeCell ref="A3:AK3"/>
    <mergeCell ref="A5:B7"/>
    <mergeCell ref="C5:I6"/>
    <mergeCell ref="J5:AD5"/>
    <mergeCell ref="AE5:AK6"/>
    <mergeCell ref="J6:P6"/>
    <mergeCell ref="Q6:W6"/>
    <mergeCell ref="X6:AD6"/>
  </mergeCells>
  <hyperlinks>
    <hyperlink ref="AK2" location="Contents!A1" display="Back to Contents ç" xr:uid="{0E29550C-4AB4-4941-964B-77DB17C7430A}"/>
  </hyperlinks>
  <printOptions horizontalCentered="1"/>
  <pageMargins left="0.31" right="0.25" top="0.69" bottom="0.98402777777777783" header="0.51180555555555562" footer="0.51180555555555562"/>
  <pageSetup paperSize="9" scale="60" firstPageNumber="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1819B-BD2B-4D4B-9A0E-0D07A53F027C}">
  <sheetPr codeName="Sheet58">
    <pageSetUpPr fitToPage="1"/>
  </sheetPr>
  <dimension ref="A1:W65"/>
  <sheetViews>
    <sheetView zoomScaleNormal="100" zoomScaleSheetLayoutView="100" workbookViewId="0">
      <pane xSplit="1" topLeftCell="B1" activePane="topRight" state="frozen"/>
      <selection activeCell="A67" sqref="A67"/>
      <selection pane="topRight" activeCell="L2" sqref="L2"/>
    </sheetView>
  </sheetViews>
  <sheetFormatPr defaultColWidth="9.140625" defaultRowHeight="15" x14ac:dyDescent="0.25"/>
  <cols>
    <col min="1" max="1" width="75.7109375" style="1104" customWidth="1"/>
    <col min="2" max="11" width="14.140625" style="1104" customWidth="1"/>
    <col min="12" max="12" width="13.5703125" style="1104" customWidth="1"/>
    <col min="13" max="13" width="9.140625" style="1104"/>
    <col min="14" max="18" width="15.140625" style="1104" bestFit="1" customWidth="1"/>
    <col min="19" max="19" width="9.140625" style="1104"/>
    <col min="20" max="23" width="15.140625" style="1104" hidden="1" customWidth="1"/>
    <col min="24" max="24" width="0" style="1104" hidden="1" customWidth="1"/>
    <col min="25" max="31" width="9.140625" style="1104"/>
    <col min="32" max="36" width="9.42578125" style="1104" bestFit="1" customWidth="1"/>
    <col min="37" max="16384" width="9.140625" style="1104"/>
  </cols>
  <sheetData>
    <row r="1" spans="1:12" s="1102" customFormat="1" ht="15.75" x14ac:dyDescent="0.25">
      <c r="A1" s="1100" t="s">
        <v>60</v>
      </c>
      <c r="H1" s="1103"/>
      <c r="I1" s="1103"/>
      <c r="L1" s="1103" t="s">
        <v>1491</v>
      </c>
    </row>
    <row r="2" spans="1:12" s="1102" customFormat="1" ht="15.75" x14ac:dyDescent="0.25">
      <c r="L2" s="405" t="s">
        <v>62</v>
      </c>
    </row>
    <row r="3" spans="1:12" s="1102" customFormat="1" ht="24.75" customHeight="1" x14ac:dyDescent="0.25">
      <c r="A3" s="1610" t="s">
        <v>1492</v>
      </c>
      <c r="B3" s="1610"/>
      <c r="C3" s="1610"/>
      <c r="D3" s="1610"/>
      <c r="E3" s="1610"/>
      <c r="F3" s="1610"/>
      <c r="G3" s="1610"/>
      <c r="H3" s="1610"/>
      <c r="I3" s="1610"/>
      <c r="J3" s="1610"/>
      <c r="K3" s="1610"/>
    </row>
    <row r="4" spans="1:12" s="1112" customFormat="1" ht="18" customHeight="1" thickBot="1" x14ac:dyDescent="0.3">
      <c r="H4" s="1105"/>
      <c r="I4" s="1105"/>
      <c r="J4" s="1105"/>
      <c r="K4" s="1105"/>
      <c r="L4" s="1105" t="s">
        <v>1485</v>
      </c>
    </row>
    <row r="5" spans="1:12" s="1112" customFormat="1" ht="18" customHeight="1" thickBot="1" x14ac:dyDescent="0.3">
      <c r="A5" s="1106" t="s">
        <v>1153</v>
      </c>
      <c r="B5" s="1107">
        <v>2015</v>
      </c>
      <c r="C5" s="1108">
        <v>2016</v>
      </c>
      <c r="D5" s="1108">
        <v>2017</v>
      </c>
      <c r="E5" s="1108">
        <v>2018</v>
      </c>
      <c r="F5" s="1108">
        <v>2019</v>
      </c>
      <c r="G5" s="1108">
        <v>2020</v>
      </c>
      <c r="H5" s="1108">
        <v>2021</v>
      </c>
      <c r="I5" s="1108">
        <v>2022</v>
      </c>
      <c r="J5" s="1108" t="s">
        <v>1154</v>
      </c>
      <c r="K5" s="1108" t="s">
        <v>1155</v>
      </c>
      <c r="L5" s="1460" t="s">
        <v>823</v>
      </c>
    </row>
    <row r="6" spans="1:12" s="1118" customFormat="1" ht="18" customHeight="1" x14ac:dyDescent="0.25">
      <c r="A6" s="1113" t="s">
        <v>1156</v>
      </c>
      <c r="B6" s="1595">
        <v>950452.28230769618</v>
      </c>
      <c r="C6" s="1465">
        <v>906100.21189905133</v>
      </c>
      <c r="D6" s="1465">
        <v>889557.09353990469</v>
      </c>
      <c r="E6" s="1465">
        <v>945291.95374204486</v>
      </c>
      <c r="F6" s="1465">
        <v>949581.78413218458</v>
      </c>
      <c r="G6" s="1465">
        <v>941046.05510057299</v>
      </c>
      <c r="H6" s="1595">
        <v>950548.4210600995</v>
      </c>
      <c r="I6" s="1465">
        <v>911252.03386211337</v>
      </c>
      <c r="J6" s="1466">
        <v>911838.84363882034</v>
      </c>
      <c r="K6" s="1466">
        <v>916971.04916821525</v>
      </c>
      <c r="L6" s="1467">
        <v>929668.2681916625</v>
      </c>
    </row>
    <row r="7" spans="1:12" s="1112" customFormat="1" ht="18" customHeight="1" x14ac:dyDescent="0.25">
      <c r="A7" s="1119" t="s">
        <v>1157</v>
      </c>
      <c r="B7" s="1596">
        <v>18063.138225749579</v>
      </c>
      <c r="C7" s="1469">
        <v>15971.847580786143</v>
      </c>
      <c r="D7" s="1469">
        <v>14370.842577521813</v>
      </c>
      <c r="E7" s="1469">
        <v>14675.781628131073</v>
      </c>
      <c r="F7" s="1469">
        <v>13354.958518700882</v>
      </c>
      <c r="G7" s="1469">
        <v>21341.529960303822</v>
      </c>
      <c r="H7" s="1596">
        <v>21949.427084609772</v>
      </c>
      <c r="I7" s="1469">
        <v>16507.364644390549</v>
      </c>
      <c r="J7" s="1470">
        <v>15971.026056099294</v>
      </c>
      <c r="K7" s="1470">
        <v>16634.621756021108</v>
      </c>
      <c r="L7" s="1471">
        <v>16675.922558298116</v>
      </c>
    </row>
    <row r="8" spans="1:12" s="1112" customFormat="1" ht="18" customHeight="1" x14ac:dyDescent="0.25">
      <c r="A8" s="1119" t="s">
        <v>1158</v>
      </c>
      <c r="B8" s="1596">
        <v>116706.01293742812</v>
      </c>
      <c r="C8" s="1469">
        <v>81150.882336363167</v>
      </c>
      <c r="D8" s="1469">
        <v>73246.944468787246</v>
      </c>
      <c r="E8" s="1469">
        <v>106333.20452178011</v>
      </c>
      <c r="F8" s="1469">
        <v>112918.97789297</v>
      </c>
      <c r="G8" s="1469">
        <v>121663.32749276356</v>
      </c>
      <c r="H8" s="1596">
        <v>107358.78043640888</v>
      </c>
      <c r="I8" s="1469">
        <v>94729.923313803549</v>
      </c>
      <c r="J8" s="1470">
        <v>110946.09232277136</v>
      </c>
      <c r="K8" s="1470">
        <v>115438.48327524676</v>
      </c>
      <c r="L8" s="1471">
        <v>121533.0104188377</v>
      </c>
    </row>
    <row r="9" spans="1:12" s="1112" customFormat="1" ht="18" customHeight="1" x14ac:dyDescent="0.25">
      <c r="A9" s="1119" t="s">
        <v>1159</v>
      </c>
      <c r="B9" s="1596">
        <v>107241.37852465489</v>
      </c>
      <c r="C9" s="1469">
        <v>110669.23485975657</v>
      </c>
      <c r="D9" s="1469">
        <v>104540.41421456312</v>
      </c>
      <c r="E9" s="1469">
        <v>105072.00750361013</v>
      </c>
      <c r="F9" s="1469">
        <v>102036.6706054395</v>
      </c>
      <c r="G9" s="1469">
        <v>111087.57973324432</v>
      </c>
      <c r="H9" s="1596">
        <v>109146.68764733327</v>
      </c>
      <c r="I9" s="1469">
        <v>103160.85013219342</v>
      </c>
      <c r="J9" s="1470">
        <v>97959.489929810283</v>
      </c>
      <c r="K9" s="1470">
        <v>97173.457205444734</v>
      </c>
      <c r="L9" s="1471">
        <v>90316.898172209854</v>
      </c>
    </row>
    <row r="10" spans="1:12" s="1112" customFormat="1" ht="18" customHeight="1" x14ac:dyDescent="0.25">
      <c r="A10" s="1119" t="s">
        <v>1160</v>
      </c>
      <c r="B10" s="1596">
        <v>3310.2456523056471</v>
      </c>
      <c r="C10" s="1469">
        <v>3892.0154861080414</v>
      </c>
      <c r="D10" s="1469">
        <v>3266.5640165161722</v>
      </c>
      <c r="E10" s="1469">
        <v>3116.0153659945508</v>
      </c>
      <c r="F10" s="1469">
        <v>3274.6229288315321</v>
      </c>
      <c r="G10" s="1469">
        <v>4021.1153664733392</v>
      </c>
      <c r="H10" s="1596">
        <v>3728.8391235094118</v>
      </c>
      <c r="I10" s="1469">
        <v>3802.7109779041989</v>
      </c>
      <c r="J10" s="1470">
        <v>3741.8361289286358</v>
      </c>
      <c r="K10" s="1470">
        <v>3696.813019084032</v>
      </c>
      <c r="L10" s="1471">
        <v>3850.4575929740549</v>
      </c>
    </row>
    <row r="11" spans="1:12" s="1112" customFormat="1" ht="18" customHeight="1" x14ac:dyDescent="0.25">
      <c r="A11" s="1119" t="s">
        <v>1161</v>
      </c>
      <c r="B11" s="1596">
        <v>60864.510253592249</v>
      </c>
      <c r="C11" s="1469">
        <v>59190.673691074844</v>
      </c>
      <c r="D11" s="1469">
        <v>63513.852108312334</v>
      </c>
      <c r="E11" s="1469">
        <v>70905.520668128403</v>
      </c>
      <c r="F11" s="1469">
        <v>77200.145312313252</v>
      </c>
      <c r="G11" s="1469">
        <v>81822.750497321802</v>
      </c>
      <c r="H11" s="1596">
        <v>72948.929990443372</v>
      </c>
      <c r="I11" s="1469">
        <v>73309.641531158661</v>
      </c>
      <c r="J11" s="1470">
        <v>73995.451811845167</v>
      </c>
      <c r="K11" s="1470">
        <v>75471.84131423154</v>
      </c>
      <c r="L11" s="1471">
        <v>76927.468152392961</v>
      </c>
    </row>
    <row r="12" spans="1:12" s="1112" customFormat="1" ht="18" customHeight="1" x14ac:dyDescent="0.25">
      <c r="A12" s="1119" t="s">
        <v>1162</v>
      </c>
      <c r="B12" s="1596">
        <v>104257.24646603764</v>
      </c>
      <c r="C12" s="1469">
        <v>103335.23225264454</v>
      </c>
      <c r="D12" s="1469">
        <v>85798.329785285372</v>
      </c>
      <c r="E12" s="1469">
        <v>89706.20100280366</v>
      </c>
      <c r="F12" s="1469">
        <v>102799.80091321778</v>
      </c>
      <c r="G12" s="1469">
        <v>92197.315755646996</v>
      </c>
      <c r="H12" s="1596">
        <v>102490.31639767201</v>
      </c>
      <c r="I12" s="1469">
        <v>111195.77819033651</v>
      </c>
      <c r="J12" s="1470">
        <v>104757.8677033703</v>
      </c>
      <c r="K12" s="1470">
        <v>92715.820129333675</v>
      </c>
      <c r="L12" s="1471">
        <v>100333.6451343856</v>
      </c>
    </row>
    <row r="13" spans="1:12" s="1112" customFormat="1" ht="18" customHeight="1" x14ac:dyDescent="0.25">
      <c r="A13" s="1119" t="s">
        <v>1163</v>
      </c>
      <c r="B13" s="1596">
        <v>80360.553304501052</v>
      </c>
      <c r="C13" s="1469">
        <v>70661.910335086941</v>
      </c>
      <c r="D13" s="1469">
        <v>73766.697573158599</v>
      </c>
      <c r="E13" s="1469">
        <v>75218.845579415458</v>
      </c>
      <c r="F13" s="1469">
        <v>72733.320184306445</v>
      </c>
      <c r="G13" s="1469">
        <v>67970.556243123196</v>
      </c>
      <c r="H13" s="1596">
        <v>74604.395731875236</v>
      </c>
      <c r="I13" s="1469">
        <v>62866.827203642453</v>
      </c>
      <c r="J13" s="1470">
        <v>61912.327475317245</v>
      </c>
      <c r="K13" s="1470">
        <v>63079.922467174125</v>
      </c>
      <c r="L13" s="1471">
        <v>63965.597629270211</v>
      </c>
    </row>
    <row r="14" spans="1:12" s="1112" customFormat="1" ht="18" customHeight="1" x14ac:dyDescent="0.25">
      <c r="A14" s="1119" t="s">
        <v>1164</v>
      </c>
      <c r="B14" s="1596">
        <v>1395.5776313903161</v>
      </c>
      <c r="C14" s="1469">
        <v>1491.6319048905825</v>
      </c>
      <c r="D14" s="1469">
        <v>1406.9839927879334</v>
      </c>
      <c r="E14" s="1469">
        <v>1747.5644726763931</v>
      </c>
      <c r="F14" s="1469">
        <v>1302.0679436955986</v>
      </c>
      <c r="G14" s="1469">
        <v>1613.0767007895236</v>
      </c>
      <c r="H14" s="1596">
        <v>1352.2363818457113</v>
      </c>
      <c r="I14" s="1469">
        <v>1228.9695180895096</v>
      </c>
      <c r="J14" s="1470">
        <v>1141.1585421722207</v>
      </c>
      <c r="K14" s="1470">
        <v>1169.1575246561424</v>
      </c>
      <c r="L14" s="1471">
        <v>1051.2474567076451</v>
      </c>
    </row>
    <row r="15" spans="1:12" s="1112" customFormat="1" ht="18" customHeight="1" x14ac:dyDescent="0.25">
      <c r="A15" s="1119" t="s">
        <v>1165</v>
      </c>
      <c r="B15" s="1596">
        <v>83404.338162366112</v>
      </c>
      <c r="C15" s="1469">
        <v>86233.74398197222</v>
      </c>
      <c r="D15" s="1469">
        <v>86727.24100024598</v>
      </c>
      <c r="E15" s="1469">
        <v>91543.405667134561</v>
      </c>
      <c r="F15" s="1469">
        <v>90879.774548364279</v>
      </c>
      <c r="G15" s="1469">
        <v>93775.62774370733</v>
      </c>
      <c r="H15" s="1596">
        <v>97766.748088987966</v>
      </c>
      <c r="I15" s="1469">
        <v>101652.87750618906</v>
      </c>
      <c r="J15" s="1470">
        <v>99981.632655641792</v>
      </c>
      <c r="K15" s="1470">
        <v>101491.97030320467</v>
      </c>
      <c r="L15" s="1471">
        <v>101792.40287917299</v>
      </c>
    </row>
    <row r="16" spans="1:12" s="1112" customFormat="1" ht="18" customHeight="1" x14ac:dyDescent="0.25">
      <c r="A16" s="1119" t="s">
        <v>1166</v>
      </c>
      <c r="B16" s="1596">
        <v>27915.304849056381</v>
      </c>
      <c r="C16" s="1469">
        <v>24525.866180119123</v>
      </c>
      <c r="D16" s="1469">
        <v>25582.854943349546</v>
      </c>
      <c r="E16" s="1469">
        <v>26050.153801614539</v>
      </c>
      <c r="F16" s="1469">
        <v>24028.991381269265</v>
      </c>
      <c r="G16" s="1469">
        <v>24081.071642688927</v>
      </c>
      <c r="H16" s="1596">
        <v>26463.783484241838</v>
      </c>
      <c r="I16" s="1469">
        <v>23871.463641170434</v>
      </c>
      <c r="J16" s="1470">
        <v>22024.275879189834</v>
      </c>
      <c r="K16" s="1470">
        <v>22910.435975590884</v>
      </c>
      <c r="L16" s="1471">
        <v>21541.178302055559</v>
      </c>
    </row>
    <row r="17" spans="1:12" s="1112" customFormat="1" ht="18" customHeight="1" x14ac:dyDescent="0.25">
      <c r="A17" s="1119" t="s">
        <v>1167</v>
      </c>
      <c r="B17" s="1596">
        <v>26077.471405896824</v>
      </c>
      <c r="C17" s="1469">
        <v>25437.578557881188</v>
      </c>
      <c r="D17" s="1469">
        <v>26157.431726567229</v>
      </c>
      <c r="E17" s="1469">
        <v>27185.326153413203</v>
      </c>
      <c r="F17" s="1469">
        <v>28751.395440514185</v>
      </c>
      <c r="G17" s="1469">
        <v>29780.587628181809</v>
      </c>
      <c r="H17" s="1596">
        <v>26963.05778694398</v>
      </c>
      <c r="I17" s="1469">
        <v>27532.676935923395</v>
      </c>
      <c r="J17" s="1470">
        <v>28086.337139019168</v>
      </c>
      <c r="K17" s="1470">
        <v>25004.953991301521</v>
      </c>
      <c r="L17" s="1471">
        <v>23728.841418274154</v>
      </c>
    </row>
    <row r="18" spans="1:12" s="1112" customFormat="1" ht="18" customHeight="1" x14ac:dyDescent="0.25">
      <c r="A18" s="1119" t="s">
        <v>1168</v>
      </c>
      <c r="B18" s="1596">
        <v>76612.519452007866</v>
      </c>
      <c r="C18" s="1469">
        <v>81671.86542160096</v>
      </c>
      <c r="D18" s="1469">
        <v>90821.751116118598</v>
      </c>
      <c r="E18" s="1469">
        <v>94582.143086079406</v>
      </c>
      <c r="F18" s="1469">
        <v>90284.001870595355</v>
      </c>
      <c r="G18" s="1469">
        <v>86906.552893319822</v>
      </c>
      <c r="H18" s="1596">
        <v>94039.147907302788</v>
      </c>
      <c r="I18" s="1469">
        <v>83306.726013386578</v>
      </c>
      <c r="J18" s="1470">
        <v>83645.496358258679</v>
      </c>
      <c r="K18" s="1470">
        <v>97155.377255293148</v>
      </c>
      <c r="L18" s="1471">
        <v>107308.84182815463</v>
      </c>
    </row>
    <row r="19" spans="1:12" s="1112" customFormat="1" ht="18" customHeight="1" x14ac:dyDescent="0.25">
      <c r="A19" s="1119" t="s">
        <v>1169</v>
      </c>
      <c r="B19" s="1596">
        <v>995.32600000000014</v>
      </c>
      <c r="C19" s="1469">
        <v>849.029</v>
      </c>
      <c r="D19" s="1469">
        <v>961.05899999999997</v>
      </c>
      <c r="E19" s="1469">
        <v>794.92475558610522</v>
      </c>
      <c r="F19" s="1469">
        <v>772.0255814996749</v>
      </c>
      <c r="G19" s="1469">
        <v>621.83399999999983</v>
      </c>
      <c r="H19" s="1596">
        <v>813.43000000000006</v>
      </c>
      <c r="I19" s="1469">
        <v>965.41</v>
      </c>
      <c r="J19" s="1470">
        <v>728.06600000000003</v>
      </c>
      <c r="K19" s="1470">
        <v>595.99000000000012</v>
      </c>
      <c r="L19" s="1471">
        <v>763.21999999999991</v>
      </c>
    </row>
    <row r="20" spans="1:12" s="1112" customFormat="1" ht="18" customHeight="1" x14ac:dyDescent="0.25">
      <c r="A20" s="1119" t="s">
        <v>1170</v>
      </c>
      <c r="B20" s="1596">
        <v>29724.438000000002</v>
      </c>
      <c r="C20" s="1469">
        <v>23155.668999999998</v>
      </c>
      <c r="D20" s="1469">
        <v>16810.563999999998</v>
      </c>
      <c r="E20" s="1469">
        <v>23158.929830333447</v>
      </c>
      <c r="F20" s="1469">
        <v>22968.734516093071</v>
      </c>
      <c r="G20" s="1469">
        <v>26102.46</v>
      </c>
      <c r="H20" s="1596">
        <v>29019.172000000002</v>
      </c>
      <c r="I20" s="1469">
        <v>33061.652999999998</v>
      </c>
      <c r="J20" s="1470">
        <v>32888.326000000001</v>
      </c>
      <c r="K20" s="1470">
        <v>28966.337</v>
      </c>
      <c r="L20" s="1471">
        <v>30551.851000000002</v>
      </c>
    </row>
    <row r="21" spans="1:12" s="1112" customFormat="1" ht="18" customHeight="1" x14ac:dyDescent="0.25">
      <c r="A21" s="1119" t="s">
        <v>1171</v>
      </c>
      <c r="B21" s="1596">
        <v>44506.961657636384</v>
      </c>
      <c r="C21" s="1469">
        <v>46078.170668845094</v>
      </c>
      <c r="D21" s="1469">
        <v>51611.015265914168</v>
      </c>
      <c r="E21" s="1469">
        <v>44605.79331568614</v>
      </c>
      <c r="F21" s="1469">
        <v>43133.078935596641</v>
      </c>
      <c r="G21" s="1469">
        <v>42587.449800818918</v>
      </c>
      <c r="H21" s="1596">
        <v>44348.139632415507</v>
      </c>
      <c r="I21" s="1469">
        <v>50930.756367756752</v>
      </c>
      <c r="J21" s="1470">
        <v>47221.226270675485</v>
      </c>
      <c r="K21" s="1470">
        <v>46227.498696444825</v>
      </c>
      <c r="L21" s="1471">
        <v>51190.607393715276</v>
      </c>
    </row>
    <row r="22" spans="1:12" s="1112" customFormat="1" ht="18" customHeight="1" x14ac:dyDescent="0.25">
      <c r="A22" s="1119" t="s">
        <v>1172</v>
      </c>
      <c r="B22" s="1596">
        <v>153055.21316038884</v>
      </c>
      <c r="C22" s="1469">
        <v>154248.84197546402</v>
      </c>
      <c r="D22" s="1469">
        <v>151557.55574411433</v>
      </c>
      <c r="E22" s="1469">
        <v>149781.54346994395</v>
      </c>
      <c r="F22" s="1469">
        <v>141699.57622641374</v>
      </c>
      <c r="G22" s="1469">
        <v>111306.98779203868</v>
      </c>
      <c r="H22" s="1596">
        <v>112813.52360796502</v>
      </c>
      <c r="I22" s="1469">
        <v>95446.670570092858</v>
      </c>
      <c r="J22" s="1470">
        <v>100098.84127490652</v>
      </c>
      <c r="K22" s="1470">
        <v>104948.64809247489</v>
      </c>
      <c r="L22" s="1471">
        <v>104849.50724328273</v>
      </c>
    </row>
    <row r="23" spans="1:12" s="1112" customFormat="1" ht="18" customHeight="1" x14ac:dyDescent="0.25">
      <c r="A23" s="1119" t="s">
        <v>1173</v>
      </c>
      <c r="B23" s="1596">
        <v>15962.046624684343</v>
      </c>
      <c r="C23" s="1469">
        <v>17536.018666457891</v>
      </c>
      <c r="D23" s="1469">
        <v>19416.99200666216</v>
      </c>
      <c r="E23" s="1469">
        <v>20814.592919713799</v>
      </c>
      <c r="F23" s="1469">
        <v>21443.641332363371</v>
      </c>
      <c r="G23" s="1469">
        <v>24166.231850150867</v>
      </c>
      <c r="H23" s="1596">
        <v>24741.805758544702</v>
      </c>
      <c r="I23" s="1469">
        <v>27681.734316075366</v>
      </c>
      <c r="J23" s="1470">
        <v>26739.392090814345</v>
      </c>
      <c r="K23" s="1470">
        <v>24289.721162713347</v>
      </c>
      <c r="L23" s="1471">
        <v>13287.571011930951</v>
      </c>
    </row>
    <row r="24" spans="1:12" s="1118" customFormat="1" ht="18" customHeight="1" x14ac:dyDescent="0.25">
      <c r="A24" s="1113" t="s">
        <v>1174</v>
      </c>
      <c r="B24" s="1595">
        <v>3416358.0548352646</v>
      </c>
      <c r="C24" s="1465">
        <v>3670105.6654274375</v>
      </c>
      <c r="D24" s="1465">
        <v>4145812.6520238384</v>
      </c>
      <c r="E24" s="1465">
        <v>4101466.9423834756</v>
      </c>
      <c r="F24" s="1465">
        <v>3933728.0185532155</v>
      </c>
      <c r="G24" s="1465">
        <v>3724566.0378653798</v>
      </c>
      <c r="H24" s="1595">
        <v>3937895.3542244406</v>
      </c>
      <c r="I24" s="1465">
        <v>3308573.4305837033</v>
      </c>
      <c r="J24" s="1466">
        <v>3002981.0972432089</v>
      </c>
      <c r="K24" s="1466">
        <v>3337230.8365213322</v>
      </c>
      <c r="L24" s="1467">
        <v>3597326.1637081113</v>
      </c>
    </row>
    <row r="25" spans="1:12" s="1112" customFormat="1" ht="18" customHeight="1" x14ac:dyDescent="0.25">
      <c r="A25" s="1119" t="s">
        <v>1175</v>
      </c>
      <c r="B25" s="1596">
        <v>260710.28029448222</v>
      </c>
      <c r="C25" s="1469">
        <v>296762.6096904102</v>
      </c>
      <c r="D25" s="1469">
        <v>331386.37872141902</v>
      </c>
      <c r="E25" s="1469">
        <v>322522.18126424187</v>
      </c>
      <c r="F25" s="1469">
        <v>318657.92098165012</v>
      </c>
      <c r="G25" s="1469">
        <v>284078.97792161786</v>
      </c>
      <c r="H25" s="1596">
        <v>287969.3601528001</v>
      </c>
      <c r="I25" s="1469">
        <v>198612.61652870834</v>
      </c>
      <c r="J25" s="1470">
        <v>154313.03273067169</v>
      </c>
      <c r="K25" s="1470">
        <v>184430.42229080093</v>
      </c>
      <c r="L25" s="1471">
        <v>215567.88493368629</v>
      </c>
    </row>
    <row r="26" spans="1:12" s="1112" customFormat="1" ht="18" customHeight="1" x14ac:dyDescent="0.25">
      <c r="A26" s="1119" t="s">
        <v>1176</v>
      </c>
      <c r="B26" s="1596">
        <v>827248.29743942572</v>
      </c>
      <c r="C26" s="1469">
        <v>838355.01462956332</v>
      </c>
      <c r="D26" s="1469">
        <v>855603.05733680539</v>
      </c>
      <c r="E26" s="1469">
        <v>896813.00031474931</v>
      </c>
      <c r="F26" s="1469">
        <v>929370.69051022618</v>
      </c>
      <c r="G26" s="1469">
        <v>980863.21461635595</v>
      </c>
      <c r="H26" s="1596">
        <v>1014149.7103157938</v>
      </c>
      <c r="I26" s="1469">
        <v>869370.84217115724</v>
      </c>
      <c r="J26" s="1470">
        <v>899738.8982527086</v>
      </c>
      <c r="K26" s="1470">
        <v>954559.44412662811</v>
      </c>
      <c r="L26" s="1471">
        <v>1004412.7335981266</v>
      </c>
    </row>
    <row r="27" spans="1:12" s="1112" customFormat="1" ht="18" customHeight="1" x14ac:dyDescent="0.25">
      <c r="A27" s="1119" t="s">
        <v>1177</v>
      </c>
      <c r="B27" s="1596">
        <v>407635.43264815561</v>
      </c>
      <c r="C27" s="1469">
        <v>419018.20499171433</v>
      </c>
      <c r="D27" s="1469">
        <v>441181.3837380684</v>
      </c>
      <c r="E27" s="1469">
        <v>463618.11322567426</v>
      </c>
      <c r="F27" s="1469">
        <v>469027.66692356789</v>
      </c>
      <c r="G27" s="1469">
        <v>416311.53679728205</v>
      </c>
      <c r="H27" s="1596">
        <v>473911.26504525682</v>
      </c>
      <c r="I27" s="1469">
        <v>511859.7200099309</v>
      </c>
      <c r="J27" s="1470">
        <v>450438.29596803221</v>
      </c>
      <c r="K27" s="1470">
        <v>500445.44179016235</v>
      </c>
      <c r="L27" s="1471">
        <v>540557.51884679566</v>
      </c>
    </row>
    <row r="28" spans="1:12" s="1112" customFormat="1" ht="18" customHeight="1" x14ac:dyDescent="0.25">
      <c r="A28" s="1119" t="s">
        <v>1178</v>
      </c>
      <c r="B28" s="1596">
        <v>31874.22516281985</v>
      </c>
      <c r="C28" s="1469">
        <v>38341.313598802401</v>
      </c>
      <c r="D28" s="1469">
        <v>38345.95676727836</v>
      </c>
      <c r="E28" s="1469">
        <v>39878.910655606524</v>
      </c>
      <c r="F28" s="1469">
        <v>36321.163958603982</v>
      </c>
      <c r="G28" s="1469">
        <v>32830.855201173596</v>
      </c>
      <c r="H28" s="1596">
        <v>35579.485382031307</v>
      </c>
      <c r="I28" s="1469">
        <v>29757.551612808682</v>
      </c>
      <c r="J28" s="1470">
        <v>23806.719617103085</v>
      </c>
      <c r="K28" s="1470">
        <v>24975.351683888781</v>
      </c>
      <c r="L28" s="1471">
        <v>26231.889052009225</v>
      </c>
    </row>
    <row r="29" spans="1:12" s="1112" customFormat="1" ht="18" customHeight="1" x14ac:dyDescent="0.25">
      <c r="A29" s="1119" t="s">
        <v>1179</v>
      </c>
      <c r="B29" s="1596">
        <v>48577.564453171115</v>
      </c>
      <c r="C29" s="1469">
        <v>53084.59303454755</v>
      </c>
      <c r="D29" s="1469">
        <v>56009.13234798098</v>
      </c>
      <c r="E29" s="1469">
        <v>57716.194063493633</v>
      </c>
      <c r="F29" s="1469">
        <v>54063.979344327352</v>
      </c>
      <c r="G29" s="1469">
        <v>51895.764399354259</v>
      </c>
      <c r="H29" s="1596">
        <v>56811.450447777694</v>
      </c>
      <c r="I29" s="1469">
        <v>52068.581616621872</v>
      </c>
      <c r="J29" s="1470">
        <v>47258.817383910718</v>
      </c>
      <c r="K29" s="1470">
        <v>48733.964407165971</v>
      </c>
      <c r="L29" s="1471">
        <v>53846.064322177772</v>
      </c>
    </row>
    <row r="30" spans="1:12" s="1112" customFormat="1" ht="18" customHeight="1" x14ac:dyDescent="0.25">
      <c r="A30" s="1119" t="s">
        <v>1180</v>
      </c>
      <c r="B30" s="1596">
        <v>21738.890748157122</v>
      </c>
      <c r="C30" s="1469">
        <v>22237.1220955998</v>
      </c>
      <c r="D30" s="1469">
        <v>21394.931168526731</v>
      </c>
      <c r="E30" s="1469">
        <v>19845.54573227276</v>
      </c>
      <c r="F30" s="1469">
        <v>24629.556144648581</v>
      </c>
      <c r="G30" s="1469">
        <v>22107.987488029481</v>
      </c>
      <c r="H30" s="1596">
        <v>15491.625805895921</v>
      </c>
      <c r="I30" s="1469">
        <v>6474.1520244055355</v>
      </c>
      <c r="J30" s="1470">
        <v>21894.534560991422</v>
      </c>
      <c r="K30" s="1470">
        <v>19690.36291535935</v>
      </c>
      <c r="L30" s="1471">
        <v>23025.775335624145</v>
      </c>
    </row>
    <row r="31" spans="1:12" s="1112" customFormat="1" ht="18" customHeight="1" x14ac:dyDescent="0.25">
      <c r="A31" s="1119" t="s">
        <v>1181</v>
      </c>
      <c r="B31" s="1596">
        <v>74477.779348448108</v>
      </c>
      <c r="C31" s="1469">
        <v>80785.456302656195</v>
      </c>
      <c r="D31" s="1469">
        <v>84781.132364332836</v>
      </c>
      <c r="E31" s="1469">
        <v>88398.971683213313</v>
      </c>
      <c r="F31" s="1469">
        <v>90144.200510196417</v>
      </c>
      <c r="G31" s="1469">
        <v>92157.363533626893</v>
      </c>
      <c r="H31" s="1596">
        <v>95792.919178428594</v>
      </c>
      <c r="I31" s="1469">
        <v>82349.34519266295</v>
      </c>
      <c r="J31" s="1470">
        <v>82949.138843248758</v>
      </c>
      <c r="K31" s="1470">
        <v>90994.537263904145</v>
      </c>
      <c r="L31" s="1471">
        <v>93548.717724830844</v>
      </c>
    </row>
    <row r="32" spans="1:12" s="1112" customFormat="1" ht="18" customHeight="1" x14ac:dyDescent="0.25">
      <c r="A32" s="1119" t="s">
        <v>1182</v>
      </c>
      <c r="B32" s="1596">
        <v>90681.189649313281</v>
      </c>
      <c r="C32" s="1469">
        <v>91787.103390791352</v>
      </c>
      <c r="D32" s="1469">
        <v>102245.8437858556</v>
      </c>
      <c r="E32" s="1469">
        <v>101890.41564632706</v>
      </c>
      <c r="F32" s="1469">
        <v>98428.622466478264</v>
      </c>
      <c r="G32" s="1469">
        <v>81182.451590984943</v>
      </c>
      <c r="H32" s="1596">
        <v>97435.53201615873</v>
      </c>
      <c r="I32" s="1469">
        <v>67505.460611313523</v>
      </c>
      <c r="J32" s="1470">
        <v>56156.854756742352</v>
      </c>
      <c r="K32" s="1470">
        <v>60972.903508331969</v>
      </c>
      <c r="L32" s="1471">
        <v>62587.167015655039</v>
      </c>
    </row>
    <row r="33" spans="1:12" s="1112" customFormat="1" ht="18" customHeight="1" x14ac:dyDescent="0.25">
      <c r="A33" s="1119" t="s">
        <v>1183</v>
      </c>
      <c r="B33" s="1596">
        <v>94374.464614346973</v>
      </c>
      <c r="C33" s="1469">
        <v>87492.462892960757</v>
      </c>
      <c r="D33" s="1469">
        <v>97743.190234906448</v>
      </c>
      <c r="E33" s="1469">
        <v>102553.72034871014</v>
      </c>
      <c r="F33" s="1469">
        <v>107061.82260858506</v>
      </c>
      <c r="G33" s="1469">
        <v>102684.97146095254</v>
      </c>
      <c r="H33" s="1596">
        <v>119973.20429314626</v>
      </c>
      <c r="I33" s="1469">
        <v>85182.109030237712</v>
      </c>
      <c r="J33" s="1470">
        <v>84670.489561186114</v>
      </c>
      <c r="K33" s="1470">
        <v>86815.801158361312</v>
      </c>
      <c r="L33" s="1471">
        <v>100889.73894445709</v>
      </c>
    </row>
    <row r="34" spans="1:12" s="1112" customFormat="1" ht="18" customHeight="1" x14ac:dyDescent="0.25">
      <c r="A34" s="1119" t="s">
        <v>1184</v>
      </c>
      <c r="B34" s="1596">
        <v>50239.141457915044</v>
      </c>
      <c r="C34" s="1469">
        <v>66088.872211636044</v>
      </c>
      <c r="D34" s="1469">
        <v>76380.070856074366</v>
      </c>
      <c r="E34" s="1469">
        <v>84101.626896405825</v>
      </c>
      <c r="F34" s="1469">
        <v>80312.392759619164</v>
      </c>
      <c r="G34" s="1469">
        <v>77858.928637255769</v>
      </c>
      <c r="H34" s="1596">
        <v>81173.836155462515</v>
      </c>
      <c r="I34" s="1469">
        <v>58780.36449665192</v>
      </c>
      <c r="J34" s="1470">
        <v>60303.093740076773</v>
      </c>
      <c r="K34" s="1470">
        <v>70963.495571590815</v>
      </c>
      <c r="L34" s="1471">
        <v>82144.07145827412</v>
      </c>
    </row>
    <row r="35" spans="1:12" s="1112" customFormat="1" ht="18" customHeight="1" x14ac:dyDescent="0.25">
      <c r="A35" s="1119" t="s">
        <v>1185</v>
      </c>
      <c r="B35" s="1596">
        <v>49144.047160622416</v>
      </c>
      <c r="C35" s="1469">
        <v>58082.532841580047</v>
      </c>
      <c r="D35" s="1469">
        <v>63884.775342124412</v>
      </c>
      <c r="E35" s="1469">
        <v>64637.999988322001</v>
      </c>
      <c r="F35" s="1469">
        <v>66113.636032429684</v>
      </c>
      <c r="G35" s="1469">
        <v>65187.466156985131</v>
      </c>
      <c r="H35" s="1596">
        <v>73090.177847719606</v>
      </c>
      <c r="I35" s="1469">
        <v>59181.016689818454</v>
      </c>
      <c r="J35" s="1470">
        <v>50229.316659128657</v>
      </c>
      <c r="K35" s="1470">
        <v>53371.584552913511</v>
      </c>
      <c r="L35" s="1471">
        <v>54145.430626099856</v>
      </c>
    </row>
    <row r="36" spans="1:12" s="1112" customFormat="1" ht="18" customHeight="1" x14ac:dyDescent="0.25">
      <c r="A36" s="1119" t="s">
        <v>1186</v>
      </c>
      <c r="B36" s="1596">
        <v>89571.19730896657</v>
      </c>
      <c r="C36" s="1469">
        <v>91297.364351217722</v>
      </c>
      <c r="D36" s="1469">
        <v>92649.848891917078</v>
      </c>
      <c r="E36" s="1469">
        <v>88077.745984593144</v>
      </c>
      <c r="F36" s="1469">
        <v>95470.34540726745</v>
      </c>
      <c r="G36" s="1469">
        <v>81650.868391862343</v>
      </c>
      <c r="H36" s="1596">
        <v>82693.846285937514</v>
      </c>
      <c r="I36" s="1469">
        <v>60836.547314529642</v>
      </c>
      <c r="J36" s="1470">
        <v>56089.243031578422</v>
      </c>
      <c r="K36" s="1470">
        <v>61740.267923647334</v>
      </c>
      <c r="L36" s="1471">
        <v>63528.255364650118</v>
      </c>
    </row>
    <row r="37" spans="1:12" s="1112" customFormat="1" ht="18" customHeight="1" x14ac:dyDescent="0.25">
      <c r="A37" s="1119" t="s">
        <v>1187</v>
      </c>
      <c r="B37" s="1596">
        <v>85624.67572407554</v>
      </c>
      <c r="C37" s="1469">
        <v>88688.807210360537</v>
      </c>
      <c r="D37" s="1469">
        <v>97692.310494166202</v>
      </c>
      <c r="E37" s="1469">
        <v>97154.573850251822</v>
      </c>
      <c r="F37" s="1469">
        <v>96431.610529632002</v>
      </c>
      <c r="G37" s="1469">
        <v>87585.657761242794</v>
      </c>
      <c r="H37" s="1596">
        <v>101047.86332969484</v>
      </c>
      <c r="I37" s="1469">
        <v>79087.704515574849</v>
      </c>
      <c r="J37" s="1470">
        <v>66746.787235208234</v>
      </c>
      <c r="K37" s="1470">
        <v>72427.075025403872</v>
      </c>
      <c r="L37" s="1471">
        <v>68238.581696548281</v>
      </c>
    </row>
    <row r="38" spans="1:12" s="1112" customFormat="1" ht="18" customHeight="1" x14ac:dyDescent="0.25">
      <c r="A38" s="1119" t="s">
        <v>1188</v>
      </c>
      <c r="B38" s="1596">
        <v>150038.09081646422</v>
      </c>
      <c r="C38" s="1469">
        <v>154071.88766585494</v>
      </c>
      <c r="D38" s="1469">
        <v>159607.01736672042</v>
      </c>
      <c r="E38" s="1469">
        <v>175518.40849777084</v>
      </c>
      <c r="F38" s="1469">
        <v>184040.79640724623</v>
      </c>
      <c r="G38" s="1469">
        <v>180175.64711329172</v>
      </c>
      <c r="H38" s="1596">
        <v>188923.86221525894</v>
      </c>
      <c r="I38" s="1469">
        <v>178059.26085146211</v>
      </c>
      <c r="J38" s="1470">
        <v>174017.18690760568</v>
      </c>
      <c r="K38" s="1470">
        <v>184480.49466151895</v>
      </c>
      <c r="L38" s="1471">
        <v>201471.55592509068</v>
      </c>
    </row>
    <row r="39" spans="1:12" s="1112" customFormat="1" ht="18" customHeight="1" x14ac:dyDescent="0.25">
      <c r="A39" s="1119" t="s">
        <v>1189</v>
      </c>
      <c r="B39" s="1596">
        <v>16064.714812399634</v>
      </c>
      <c r="C39" s="1469">
        <v>17811.764611984108</v>
      </c>
      <c r="D39" s="1469">
        <v>18948.177738715771</v>
      </c>
      <c r="E39" s="1469">
        <v>15856.804689983072</v>
      </c>
      <c r="F39" s="1469">
        <v>14701.005695789245</v>
      </c>
      <c r="G39" s="1469">
        <v>15907.633493461559</v>
      </c>
      <c r="H39" s="1596">
        <v>13098.979288726667</v>
      </c>
      <c r="I39" s="1469">
        <v>14058.717933196353</v>
      </c>
      <c r="J39" s="1470">
        <v>11590.210947660835</v>
      </c>
      <c r="K39" s="1470">
        <v>11900.35210400902</v>
      </c>
      <c r="L39" s="1471">
        <v>12584.393661149013</v>
      </c>
    </row>
    <row r="40" spans="1:12" s="1112" customFormat="1" ht="18" customHeight="1" x14ac:dyDescent="0.25">
      <c r="A40" s="1119" t="s">
        <v>1190</v>
      </c>
      <c r="B40" s="1596">
        <v>19691.607591594613</v>
      </c>
      <c r="C40" s="1469">
        <v>23195.614460278121</v>
      </c>
      <c r="D40" s="1469">
        <v>25562.32562954085</v>
      </c>
      <c r="E40" s="1469">
        <v>27270.861567152613</v>
      </c>
      <c r="F40" s="1469">
        <v>29253.070582567456</v>
      </c>
      <c r="G40" s="1469">
        <v>28959.878235526005</v>
      </c>
      <c r="H40" s="1596">
        <v>27991.600130043138</v>
      </c>
      <c r="I40" s="1469">
        <v>28070.345260183803</v>
      </c>
      <c r="J40" s="1470">
        <v>27955.234995187358</v>
      </c>
      <c r="K40" s="1470">
        <v>28318.521278607204</v>
      </c>
      <c r="L40" s="1471">
        <v>30611.667740429915</v>
      </c>
    </row>
    <row r="41" spans="1:12" s="1112" customFormat="1" ht="18" customHeight="1" x14ac:dyDescent="0.25">
      <c r="A41" s="1119" t="s">
        <v>1191</v>
      </c>
      <c r="B41" s="1596">
        <v>1098666.455604906</v>
      </c>
      <c r="C41" s="1469">
        <v>1243004.9414474801</v>
      </c>
      <c r="D41" s="1469">
        <v>1582397.1192394053</v>
      </c>
      <c r="E41" s="1469">
        <v>1455611.8679747079</v>
      </c>
      <c r="F41" s="1469">
        <v>1239699.5376903811</v>
      </c>
      <c r="G41" s="1469">
        <v>1123126.8350663772</v>
      </c>
      <c r="H41" s="1596">
        <v>1172760.636334308</v>
      </c>
      <c r="I41" s="1469">
        <v>927319.09472444013</v>
      </c>
      <c r="J41" s="1470">
        <v>734823.24205216824</v>
      </c>
      <c r="K41" s="1470">
        <v>882410.81625903863</v>
      </c>
      <c r="L41" s="1471">
        <v>963934.71746250731</v>
      </c>
    </row>
    <row r="42" spans="1:12" s="1118" customFormat="1" ht="18" customHeight="1" x14ac:dyDescent="0.25">
      <c r="A42" s="1113" t="s">
        <v>164</v>
      </c>
      <c r="B42" s="1595">
        <v>6270535.5236003911</v>
      </c>
      <c r="C42" s="1465">
        <v>6567891.778461447</v>
      </c>
      <c r="D42" s="1465">
        <v>6807556.9102048744</v>
      </c>
      <c r="E42" s="1465">
        <v>7099083.6020952538</v>
      </c>
      <c r="F42" s="1465">
        <v>7307036.0484345062</v>
      </c>
      <c r="G42" s="1465">
        <v>7166505.6369202659</v>
      </c>
      <c r="H42" s="1595">
        <v>7410704.9406988565</v>
      </c>
      <c r="I42" s="1465">
        <v>7217485.1485427739</v>
      </c>
      <c r="J42" s="1466">
        <v>7256689.9778725617</v>
      </c>
      <c r="K42" s="1466">
        <v>7431129.6751419967</v>
      </c>
      <c r="L42" s="1467">
        <v>7676443.1576088518</v>
      </c>
    </row>
    <row r="43" spans="1:12" s="1112" customFormat="1" ht="18" customHeight="1" x14ac:dyDescent="0.25">
      <c r="A43" s="1119" t="s">
        <v>1192</v>
      </c>
      <c r="B43" s="1596">
        <v>1417860.9756732231</v>
      </c>
      <c r="C43" s="1469">
        <v>1453288.7208045125</v>
      </c>
      <c r="D43" s="1469">
        <v>1509059.0000028678</v>
      </c>
      <c r="E43" s="1469">
        <v>1579590.0262309695</v>
      </c>
      <c r="F43" s="1469">
        <v>1636751.8309733472</v>
      </c>
      <c r="G43" s="1469">
        <v>1650888.5084362384</v>
      </c>
      <c r="H43" s="1596">
        <v>1675083.0372586097</v>
      </c>
      <c r="I43" s="1469">
        <v>1675527.5523029964</v>
      </c>
      <c r="J43" s="1470">
        <v>1677941.0394869207</v>
      </c>
      <c r="K43" s="1470">
        <v>1697913.8499367796</v>
      </c>
      <c r="L43" s="1471">
        <v>1722222.8780548223</v>
      </c>
    </row>
    <row r="44" spans="1:12" s="1112" customFormat="1" ht="18" customHeight="1" x14ac:dyDescent="0.25">
      <c r="A44" s="1119" t="s">
        <v>1193</v>
      </c>
      <c r="B44" s="1596">
        <v>1228777.4257949765</v>
      </c>
      <c r="C44" s="1469">
        <v>1299605.2237860877</v>
      </c>
      <c r="D44" s="1469">
        <v>1342326.0915388383</v>
      </c>
      <c r="E44" s="1469">
        <v>1370263.0420060158</v>
      </c>
      <c r="F44" s="1469">
        <v>1398229.6768835329</v>
      </c>
      <c r="G44" s="1469">
        <v>1313311.8924560775</v>
      </c>
      <c r="H44" s="1596">
        <v>1325232.5741786906</v>
      </c>
      <c r="I44" s="1469">
        <v>1364676.6138449018</v>
      </c>
      <c r="J44" s="1470">
        <v>1428380.9161027672</v>
      </c>
      <c r="K44" s="1470">
        <v>1461417.2565628346</v>
      </c>
      <c r="L44" s="1471">
        <v>1505213.9585361173</v>
      </c>
    </row>
    <row r="45" spans="1:12" s="1112" customFormat="1" ht="18" customHeight="1" x14ac:dyDescent="0.25">
      <c r="A45" s="1119" t="s">
        <v>1194</v>
      </c>
      <c r="B45" s="1596">
        <v>15391.906038022549</v>
      </c>
      <c r="C45" s="1469">
        <v>15957.233974116356</v>
      </c>
      <c r="D45" s="1469">
        <v>16384.559943379576</v>
      </c>
      <c r="E45" s="1469">
        <v>16495.370843650013</v>
      </c>
      <c r="F45" s="1469">
        <v>17098.770960743102</v>
      </c>
      <c r="G45" s="1469">
        <v>17619.647534833366</v>
      </c>
      <c r="H45" s="1596">
        <v>18886.279591689403</v>
      </c>
      <c r="I45" s="1469">
        <v>19779.568836637984</v>
      </c>
      <c r="J45" s="1470">
        <v>20349.395294030663</v>
      </c>
      <c r="K45" s="1470">
        <v>21415.867234025238</v>
      </c>
      <c r="L45" s="1471">
        <v>23320.434122044568</v>
      </c>
    </row>
    <row r="46" spans="1:12" s="1112" customFormat="1" ht="18" customHeight="1" x14ac:dyDescent="0.25">
      <c r="A46" s="1119" t="s">
        <v>1195</v>
      </c>
      <c r="B46" s="1596">
        <v>200624.11115537462</v>
      </c>
      <c r="C46" s="1469">
        <v>213001.16971101088</v>
      </c>
      <c r="D46" s="1469">
        <v>219700.80312884424</v>
      </c>
      <c r="E46" s="1469">
        <v>230929.06601054245</v>
      </c>
      <c r="F46" s="1469">
        <v>216976.12358091463</v>
      </c>
      <c r="G46" s="1469">
        <v>128555.5849320128</v>
      </c>
      <c r="H46" s="1596">
        <v>130742.95954368899</v>
      </c>
      <c r="I46" s="1469">
        <v>166029.68999377661</v>
      </c>
      <c r="J46" s="1470">
        <v>209105.82961529141</v>
      </c>
      <c r="K46" s="1470">
        <v>276975.21693889628</v>
      </c>
      <c r="L46" s="1471">
        <v>311444.03984861809</v>
      </c>
    </row>
    <row r="47" spans="1:12" s="1112" customFormat="1" ht="18" customHeight="1" x14ac:dyDescent="0.25">
      <c r="A47" s="1119" t="s">
        <v>1196</v>
      </c>
      <c r="B47" s="1596">
        <v>42534.801368199667</v>
      </c>
      <c r="C47" s="1469">
        <v>45735.997923071627</v>
      </c>
      <c r="D47" s="1469">
        <v>45416.432526603901</v>
      </c>
      <c r="E47" s="1469">
        <v>40838.999094539206</v>
      </c>
      <c r="F47" s="1469">
        <v>42752.382367750339</v>
      </c>
      <c r="G47" s="1469">
        <v>43840.855498633849</v>
      </c>
      <c r="H47" s="1596">
        <v>42160.916315567942</v>
      </c>
      <c r="I47" s="1469">
        <v>37349.527062183239</v>
      </c>
      <c r="J47" s="1470">
        <v>36551.102608251473</v>
      </c>
      <c r="K47" s="1470">
        <v>37759.896483749661</v>
      </c>
      <c r="L47" s="1471">
        <v>38502.333121574105</v>
      </c>
    </row>
    <row r="48" spans="1:12" s="1112" customFormat="1" ht="18" customHeight="1" x14ac:dyDescent="0.25">
      <c r="A48" s="1119" t="s">
        <v>1197</v>
      </c>
      <c r="B48" s="1596">
        <v>65273.838392833175</v>
      </c>
      <c r="C48" s="1469">
        <v>70726.522920422954</v>
      </c>
      <c r="D48" s="1469">
        <v>79288.084121155145</v>
      </c>
      <c r="E48" s="1469">
        <v>87839.853868957085</v>
      </c>
      <c r="F48" s="1469">
        <v>103324.62413533533</v>
      </c>
      <c r="G48" s="1469">
        <v>118844.64286869162</v>
      </c>
      <c r="H48" s="1596">
        <v>131951.99512528908</v>
      </c>
      <c r="I48" s="1469">
        <v>140523.53734005513</v>
      </c>
      <c r="J48" s="1470">
        <v>137078.01679878286</v>
      </c>
      <c r="K48" s="1470">
        <v>142539.67779628586</v>
      </c>
      <c r="L48" s="1471">
        <v>146975.95487520119</v>
      </c>
    </row>
    <row r="49" spans="1:23" s="1112" customFormat="1" ht="18" customHeight="1" x14ac:dyDescent="0.25">
      <c r="A49" s="1124" t="s">
        <v>1198</v>
      </c>
      <c r="B49" s="1597">
        <v>113552.00523955212</v>
      </c>
      <c r="C49" s="1598">
        <v>124840.42429478277</v>
      </c>
      <c r="D49" s="1598">
        <v>143359.90291515493</v>
      </c>
      <c r="E49" s="1598">
        <v>158564.9348863287</v>
      </c>
      <c r="F49" s="1598">
        <v>175634.00901211452</v>
      </c>
      <c r="G49" s="1598">
        <v>194892.51507177099</v>
      </c>
      <c r="H49" s="1597">
        <v>243970.50913288468</v>
      </c>
      <c r="I49" s="1598">
        <v>238454.81055590583</v>
      </c>
      <c r="J49" s="1599">
        <v>232330.94300286585</v>
      </c>
      <c r="K49" s="1599">
        <v>246184.95249326812</v>
      </c>
      <c r="L49" s="1600">
        <v>277593.6496233886</v>
      </c>
      <c r="N49" s="1129"/>
      <c r="O49" s="1129"/>
      <c r="P49" s="1129"/>
      <c r="Q49" s="1129"/>
      <c r="R49" s="1129"/>
      <c r="T49" s="1129"/>
      <c r="U49" s="1129"/>
      <c r="V49" s="1129"/>
      <c r="W49" s="1129"/>
    </row>
    <row r="50" spans="1:23" s="1112" customFormat="1" ht="18" customHeight="1" x14ac:dyDescent="0.25">
      <c r="A50" s="1119" t="s">
        <v>1199</v>
      </c>
      <c r="B50" s="1597">
        <v>370615.5713337186</v>
      </c>
      <c r="C50" s="1469">
        <v>405267.62632403011</v>
      </c>
      <c r="D50" s="1469">
        <v>439437.41472843708</v>
      </c>
      <c r="E50" s="1469">
        <v>511417.5574406081</v>
      </c>
      <c r="F50" s="1469">
        <v>510367.07537172479</v>
      </c>
      <c r="G50" s="1469">
        <v>557356.75539933494</v>
      </c>
      <c r="H50" s="1597">
        <v>596105.54216712294</v>
      </c>
      <c r="I50" s="1598">
        <v>529744.23068139562</v>
      </c>
      <c r="J50" s="1599">
        <v>475200.63691587379</v>
      </c>
      <c r="K50" s="1599">
        <v>491206.10740044015</v>
      </c>
      <c r="L50" s="1600">
        <v>543448.95383696305</v>
      </c>
      <c r="N50" s="1129"/>
      <c r="O50" s="1129"/>
      <c r="P50" s="1129"/>
      <c r="Q50" s="1129"/>
      <c r="R50" s="1129"/>
      <c r="T50" s="1129"/>
      <c r="U50" s="1129"/>
      <c r="V50" s="1129"/>
      <c r="W50" s="1129"/>
    </row>
    <row r="51" spans="1:23" s="1112" customFormat="1" ht="18" customHeight="1" x14ac:dyDescent="0.25">
      <c r="A51" s="1124" t="s">
        <v>1200</v>
      </c>
      <c r="B51" s="1597">
        <v>80879.452998521476</v>
      </c>
      <c r="C51" s="1598">
        <v>91882.329674810491</v>
      </c>
      <c r="D51" s="1598">
        <v>95003.638080322999</v>
      </c>
      <c r="E51" s="1598">
        <v>111837.80173986417</v>
      </c>
      <c r="F51" s="1598">
        <v>120549.60389022515</v>
      </c>
      <c r="G51" s="1598">
        <v>117594.5516168843</v>
      </c>
      <c r="H51" s="1597">
        <v>148658.14989998881</v>
      </c>
      <c r="I51" s="1598">
        <v>78187.009154364787</v>
      </c>
      <c r="J51" s="1599">
        <v>103518.61304234847</v>
      </c>
      <c r="K51" s="1599">
        <v>88933.887057568645</v>
      </c>
      <c r="L51" s="1600">
        <v>101900.50361394708</v>
      </c>
      <c r="N51" s="1129"/>
      <c r="O51" s="1129"/>
      <c r="P51" s="1129"/>
      <c r="Q51" s="1129"/>
      <c r="R51" s="1129"/>
      <c r="T51" s="1129"/>
      <c r="U51" s="1129"/>
      <c r="V51" s="1129"/>
      <c r="W51" s="1129"/>
    </row>
    <row r="52" spans="1:23" s="1112" customFormat="1" ht="18" customHeight="1" x14ac:dyDescent="0.25">
      <c r="A52" s="1124" t="s">
        <v>1201</v>
      </c>
      <c r="B52" s="1597">
        <v>466485.7197330005</v>
      </c>
      <c r="C52" s="1598">
        <v>512192.13544345071</v>
      </c>
      <c r="D52" s="1598">
        <v>549510.75338756514</v>
      </c>
      <c r="E52" s="1598">
        <v>580367.48037849821</v>
      </c>
      <c r="F52" s="1598">
        <v>610230.76475902554</v>
      </c>
      <c r="G52" s="1598">
        <v>604258.5928042602</v>
      </c>
      <c r="H52" s="1597">
        <v>630570.46558975941</v>
      </c>
      <c r="I52" s="1598">
        <v>554455.71544965543</v>
      </c>
      <c r="J52" s="1599">
        <v>521463.48370341701</v>
      </c>
      <c r="K52" s="1599">
        <v>543273.13685908588</v>
      </c>
      <c r="L52" s="1600">
        <v>562910.52185092028</v>
      </c>
      <c r="N52" s="1129"/>
      <c r="O52" s="1129"/>
      <c r="P52" s="1129"/>
      <c r="Q52" s="1129"/>
      <c r="R52" s="1129"/>
      <c r="T52" s="1129"/>
      <c r="U52" s="1129"/>
      <c r="V52" s="1129"/>
      <c r="W52" s="1129"/>
    </row>
    <row r="53" spans="1:23" s="1112" customFormat="1" ht="18" customHeight="1" x14ac:dyDescent="0.25">
      <c r="A53" s="1124" t="s">
        <v>1202</v>
      </c>
      <c r="B53" s="1597">
        <v>261582.64846535283</v>
      </c>
      <c r="C53" s="1598">
        <v>266732.62765336968</v>
      </c>
      <c r="D53" s="1598">
        <v>271832.30365848076</v>
      </c>
      <c r="E53" s="1598">
        <v>282095.14729412575</v>
      </c>
      <c r="F53" s="1598">
        <v>297461.68418568885</v>
      </c>
      <c r="G53" s="1598">
        <v>287780.62600304815</v>
      </c>
      <c r="H53" s="1597">
        <v>301889.59298605495</v>
      </c>
      <c r="I53" s="1598">
        <v>248467.22732607357</v>
      </c>
      <c r="J53" s="1599">
        <v>254359.67980247579</v>
      </c>
      <c r="K53" s="1599">
        <v>263382.33067949972</v>
      </c>
      <c r="L53" s="1600">
        <v>269828.51769795327</v>
      </c>
      <c r="N53" s="1129"/>
      <c r="O53" s="1129"/>
      <c r="P53" s="1129"/>
      <c r="Q53" s="1129"/>
      <c r="R53" s="1129"/>
      <c r="T53" s="1129"/>
      <c r="U53" s="1129"/>
      <c r="V53" s="1129"/>
      <c r="W53" s="1129"/>
    </row>
    <row r="54" spans="1:23" s="1112" customFormat="1" ht="18" customHeight="1" x14ac:dyDescent="0.25">
      <c r="A54" s="1124" t="s">
        <v>1203</v>
      </c>
      <c r="B54" s="1597">
        <v>594839.82173976919</v>
      </c>
      <c r="C54" s="1598">
        <v>616411.74686527194</v>
      </c>
      <c r="D54" s="1598">
        <v>589828.5399788327</v>
      </c>
      <c r="E54" s="1598">
        <v>600931.58307168982</v>
      </c>
      <c r="F54" s="1598">
        <v>605938.47004462685</v>
      </c>
      <c r="G54" s="1598">
        <v>616175.65378368297</v>
      </c>
      <c r="H54" s="1597">
        <v>621834.34285295452</v>
      </c>
      <c r="I54" s="1598">
        <v>629031.16259685904</v>
      </c>
      <c r="J54" s="1599">
        <v>618541.96158791776</v>
      </c>
      <c r="K54" s="1599">
        <v>600313.93335504737</v>
      </c>
      <c r="L54" s="1600">
        <v>592528.64014613279</v>
      </c>
      <c r="N54" s="1129"/>
      <c r="O54" s="1129"/>
      <c r="P54" s="1129"/>
      <c r="Q54" s="1129"/>
      <c r="R54" s="1129"/>
      <c r="T54" s="1129"/>
      <c r="U54" s="1129"/>
      <c r="V54" s="1129"/>
      <c r="W54" s="1129"/>
    </row>
    <row r="55" spans="1:23" s="1112" customFormat="1" ht="18" customHeight="1" x14ac:dyDescent="0.25">
      <c r="A55" s="1124" t="s">
        <v>1204</v>
      </c>
      <c r="B55" s="1597">
        <v>240036.68989517266</v>
      </c>
      <c r="C55" s="1598">
        <v>256480.54797549662</v>
      </c>
      <c r="D55" s="1598">
        <v>269953.03770295228</v>
      </c>
      <c r="E55" s="1598">
        <v>267447.87585783697</v>
      </c>
      <c r="F55" s="1598">
        <v>283604.56388754293</v>
      </c>
      <c r="G55" s="1598">
        <v>284750.91572172294</v>
      </c>
      <c r="H55" s="1597">
        <v>290475.22468705045</v>
      </c>
      <c r="I55" s="1598">
        <v>302434.55180689029</v>
      </c>
      <c r="J55" s="1599">
        <v>307711.88183625217</v>
      </c>
      <c r="K55" s="1599">
        <v>314759.04754431185</v>
      </c>
      <c r="L55" s="1600">
        <v>318736.08206686185</v>
      </c>
      <c r="N55" s="1129"/>
      <c r="O55" s="1129"/>
      <c r="P55" s="1129"/>
      <c r="Q55" s="1129"/>
      <c r="R55" s="1129"/>
      <c r="T55" s="1129"/>
      <c r="U55" s="1129"/>
      <c r="V55" s="1129"/>
      <c r="W55" s="1129"/>
    </row>
    <row r="56" spans="1:23" s="1112" customFormat="1" ht="18" customHeight="1" x14ac:dyDescent="0.25">
      <c r="A56" s="1124" t="s">
        <v>1205</v>
      </c>
      <c r="B56" s="1597">
        <v>201178.93214835139</v>
      </c>
      <c r="C56" s="1598">
        <v>207484.19587016432</v>
      </c>
      <c r="D56" s="1598">
        <v>219153.4777790035</v>
      </c>
      <c r="E56" s="1598">
        <v>228367.57828274445</v>
      </c>
      <c r="F56" s="1598">
        <v>235136.18285846454</v>
      </c>
      <c r="G56" s="1598">
        <v>246735.24383200915</v>
      </c>
      <c r="H56" s="1597">
        <v>260481.84740499686</v>
      </c>
      <c r="I56" s="1598">
        <v>237677.10375007772</v>
      </c>
      <c r="J56" s="1599">
        <v>236087.33069790894</v>
      </c>
      <c r="K56" s="1599">
        <v>234361.05365714597</v>
      </c>
      <c r="L56" s="1600">
        <v>241336.6325137603</v>
      </c>
      <c r="N56" s="1129"/>
      <c r="O56" s="1129"/>
      <c r="P56" s="1129"/>
      <c r="Q56" s="1129"/>
      <c r="R56" s="1129"/>
      <c r="T56" s="1129"/>
      <c r="U56" s="1129"/>
      <c r="V56" s="1129"/>
      <c r="W56" s="1129"/>
    </row>
    <row r="57" spans="1:23" s="1112" customFormat="1" ht="18" customHeight="1" x14ac:dyDescent="0.25">
      <c r="A57" s="1124" t="s">
        <v>1206</v>
      </c>
      <c r="B57" s="1597">
        <v>970901.62362432317</v>
      </c>
      <c r="C57" s="1598">
        <v>988285.27524084819</v>
      </c>
      <c r="D57" s="1598">
        <v>1017302.8707124359</v>
      </c>
      <c r="E57" s="1598">
        <v>1032097.2850888835</v>
      </c>
      <c r="F57" s="1598">
        <v>1052980.2855234686</v>
      </c>
      <c r="G57" s="1598">
        <v>983899.65096106473</v>
      </c>
      <c r="H57" s="1597">
        <v>992661.50396450912</v>
      </c>
      <c r="I57" s="1598">
        <v>995146.84784100053</v>
      </c>
      <c r="J57" s="1599">
        <v>998069.14737745863</v>
      </c>
      <c r="K57" s="1599">
        <v>1010693.461143059</v>
      </c>
      <c r="L57" s="1600">
        <v>1020480.0577005474</v>
      </c>
      <c r="N57" s="1129"/>
      <c r="O57" s="1129"/>
      <c r="P57" s="1129"/>
      <c r="Q57" s="1129"/>
      <c r="R57" s="1129"/>
      <c r="T57" s="1129"/>
      <c r="U57" s="1129"/>
      <c r="V57" s="1129"/>
      <c r="W57" s="1129"/>
    </row>
    <row r="58" spans="1:23" s="1118" customFormat="1" ht="18" customHeight="1" x14ac:dyDescent="0.25">
      <c r="A58" s="1130" t="s">
        <v>1207</v>
      </c>
      <c r="B58" s="1601">
        <v>10637345.860743351</v>
      </c>
      <c r="C58" s="1602">
        <v>11144097.655787935</v>
      </c>
      <c r="D58" s="1602">
        <v>11842926.655768618</v>
      </c>
      <c r="E58" s="1602">
        <v>12145842.498220775</v>
      </c>
      <c r="F58" s="1602">
        <v>12190345.851119906</v>
      </c>
      <c r="G58" s="1602">
        <v>11832117.729886219</v>
      </c>
      <c r="H58" s="1601">
        <v>12299148.715983396</v>
      </c>
      <c r="I58" s="1602">
        <v>11437310.612988591</v>
      </c>
      <c r="J58" s="1603">
        <v>11171509.918754591</v>
      </c>
      <c r="K58" s="1603">
        <v>11685331.560831543</v>
      </c>
      <c r="L58" s="1604">
        <v>12203437.589508627</v>
      </c>
      <c r="N58" s="1129"/>
      <c r="O58" s="1129"/>
      <c r="P58" s="1129"/>
      <c r="Q58" s="1129"/>
      <c r="R58" s="1129"/>
      <c r="T58" s="1129"/>
      <c r="U58" s="1129"/>
      <c r="V58" s="1129"/>
      <c r="W58" s="1129"/>
    </row>
    <row r="59" spans="1:23" s="1112" customFormat="1" ht="18" customHeight="1" x14ac:dyDescent="0.25">
      <c r="A59" s="1135" t="s">
        <v>1208</v>
      </c>
      <c r="B59" s="1597">
        <v>929641.50834369007</v>
      </c>
      <c r="C59" s="1598">
        <v>1007441.866</v>
      </c>
      <c r="D59" s="1598">
        <v>1093685.1040000001</v>
      </c>
      <c r="E59" s="1598">
        <v>1089615.8930000002</v>
      </c>
      <c r="F59" s="1598">
        <v>1015930.487</v>
      </c>
      <c r="G59" s="1598">
        <v>763432.37308414094</v>
      </c>
      <c r="H59" s="1597">
        <v>826356.19699999993</v>
      </c>
      <c r="I59" s="1598">
        <v>723575.61</v>
      </c>
      <c r="J59" s="1599">
        <v>742640.46299999999</v>
      </c>
      <c r="K59" s="1599">
        <v>823622.78799999994</v>
      </c>
      <c r="L59" s="1600">
        <v>925139.54599999997</v>
      </c>
      <c r="N59" s="1129"/>
      <c r="O59" s="1129"/>
      <c r="P59" s="1129"/>
      <c r="Q59" s="1129"/>
      <c r="R59" s="1129"/>
      <c r="T59" s="1129"/>
      <c r="U59" s="1129"/>
      <c r="V59" s="1129"/>
      <c r="W59" s="1129"/>
    </row>
    <row r="60" spans="1:23" s="1118" customFormat="1" ht="18" customHeight="1" x14ac:dyDescent="0.25">
      <c r="A60" s="1130" t="s">
        <v>1209</v>
      </c>
      <c r="B60" s="1601">
        <v>11566987.36908704</v>
      </c>
      <c r="C60" s="1602">
        <v>12151539.521787936</v>
      </c>
      <c r="D60" s="1602">
        <v>12936611.759768618</v>
      </c>
      <c r="E60" s="1602">
        <v>13235458.391220776</v>
      </c>
      <c r="F60" s="1602">
        <v>13206276.338119905</v>
      </c>
      <c r="G60" s="1602">
        <v>12595550.10297036</v>
      </c>
      <c r="H60" s="1601">
        <v>13125504.912983395</v>
      </c>
      <c r="I60" s="1602">
        <v>12160886.222988592</v>
      </c>
      <c r="J60" s="1603">
        <v>11914150.38175459</v>
      </c>
      <c r="K60" s="1603">
        <v>12508954.348831544</v>
      </c>
      <c r="L60" s="1604">
        <v>13128577.135508627</v>
      </c>
      <c r="N60" s="1129"/>
      <c r="O60" s="1129"/>
      <c r="P60" s="1129"/>
      <c r="Q60" s="1129"/>
      <c r="R60" s="1129"/>
      <c r="T60" s="1129"/>
      <c r="U60" s="1129"/>
      <c r="V60" s="1129"/>
      <c r="W60" s="1129"/>
    </row>
    <row r="61" spans="1:23" s="1112" customFormat="1" ht="18" customHeight="1" x14ac:dyDescent="0.25">
      <c r="A61" s="1135" t="s">
        <v>1493</v>
      </c>
      <c r="B61" s="1597">
        <f>B62-B60</f>
        <v>-274740.36908704042</v>
      </c>
      <c r="C61" s="1597">
        <f t="shared" ref="C61:L61" si="0">C62-C60</f>
        <v>-307479.52178793587</v>
      </c>
      <c r="D61" s="1597">
        <f t="shared" si="0"/>
        <v>-315138.75976861827</v>
      </c>
      <c r="E61" s="1597">
        <f t="shared" si="0"/>
        <v>-340683.39122077636</v>
      </c>
      <c r="F61" s="1597">
        <f t="shared" si="0"/>
        <v>-372819.33811990544</v>
      </c>
      <c r="G61" s="1597">
        <f t="shared" si="0"/>
        <v>-336620.10297035985</v>
      </c>
      <c r="H61" s="1597">
        <f t="shared" si="0"/>
        <v>-294090.91298339516</v>
      </c>
      <c r="I61" s="1598">
        <f t="shared" si="0"/>
        <v>-304988.22298859246</v>
      </c>
      <c r="J61" s="1599">
        <f t="shared" si="0"/>
        <v>-353590.3817545902</v>
      </c>
      <c r="K61" s="1599">
        <f t="shared" si="0"/>
        <v>-327584.3488315437</v>
      </c>
      <c r="L61" s="1600">
        <f t="shared" si="0"/>
        <v>-253578.1355086267</v>
      </c>
      <c r="M61" s="1136"/>
      <c r="N61" s="1129"/>
      <c r="O61" s="1129"/>
      <c r="P61" s="1129"/>
      <c r="Q61" s="1129"/>
      <c r="R61" s="1129"/>
      <c r="T61" s="1129"/>
      <c r="U61" s="1129"/>
      <c r="V61" s="1129"/>
      <c r="W61" s="1129"/>
    </row>
    <row r="62" spans="1:23" s="1118" customFormat="1" ht="18" customHeight="1" thickBot="1" x14ac:dyDescent="0.3">
      <c r="A62" s="1137" t="s">
        <v>1211</v>
      </c>
      <c r="B62" s="1138">
        <v>11292247</v>
      </c>
      <c r="C62" s="1138">
        <v>11844060</v>
      </c>
      <c r="D62" s="1138">
        <v>12621473</v>
      </c>
      <c r="E62" s="1138">
        <v>12894775</v>
      </c>
      <c r="F62" s="1138">
        <v>12833457</v>
      </c>
      <c r="G62" s="1138">
        <v>12258930</v>
      </c>
      <c r="H62" s="1138">
        <v>12831414</v>
      </c>
      <c r="I62" s="1139">
        <v>11855898</v>
      </c>
      <c r="J62" s="1140">
        <v>11560560</v>
      </c>
      <c r="K62" s="1140">
        <v>12181370</v>
      </c>
      <c r="L62" s="1141">
        <v>12874999</v>
      </c>
      <c r="N62" s="1129"/>
      <c r="O62" s="1129"/>
      <c r="P62" s="1129"/>
      <c r="Q62" s="1129"/>
      <c r="R62" s="1129"/>
      <c r="T62" s="1129">
        <v>14962332.551327178</v>
      </c>
      <c r="U62" s="1129">
        <v>15469582</v>
      </c>
      <c r="V62" s="1129">
        <v>15248473</v>
      </c>
      <c r="W62" s="1129">
        <v>17204651</v>
      </c>
    </row>
    <row r="63" spans="1:23" s="1112" customFormat="1" ht="18" customHeight="1" x14ac:dyDescent="0.25">
      <c r="A63" s="1142" t="s">
        <v>1212</v>
      </c>
      <c r="B63" s="1143"/>
      <c r="C63" s="1143"/>
      <c r="D63" s="1143"/>
      <c r="E63" s="1143"/>
      <c r="F63" s="1143"/>
      <c r="G63" s="1143"/>
      <c r="H63" s="1143"/>
      <c r="I63" s="1143"/>
      <c r="J63" s="1143"/>
      <c r="K63" s="1143"/>
      <c r="L63" s="1144" t="s">
        <v>1213</v>
      </c>
    </row>
    <row r="64" spans="1:23" s="1112" customFormat="1" ht="18" customHeight="1" x14ac:dyDescent="0.25">
      <c r="A64" s="1112" t="s">
        <v>691</v>
      </c>
      <c r="B64" s="1145"/>
      <c r="C64" s="1145"/>
      <c r="D64" s="1145"/>
      <c r="E64" s="1145"/>
      <c r="F64" s="1145"/>
      <c r="G64" s="1145"/>
      <c r="H64" s="1145"/>
      <c r="I64" s="1145"/>
      <c r="J64" s="1145"/>
      <c r="K64" s="1145"/>
      <c r="L64" s="1145"/>
    </row>
    <row r="65" spans="1:12" s="1112" customFormat="1" ht="18" customHeight="1" x14ac:dyDescent="0.25">
      <c r="A65" s="1112" t="s">
        <v>692</v>
      </c>
      <c r="B65" s="1145"/>
      <c r="C65" s="1145"/>
      <c r="D65" s="1145"/>
      <c r="E65" s="1145"/>
      <c r="F65" s="1145"/>
      <c r="G65" s="1145"/>
      <c r="H65" s="1145"/>
      <c r="I65" s="1145"/>
      <c r="J65" s="1145"/>
      <c r="K65" s="1145"/>
      <c r="L65" s="1145"/>
    </row>
  </sheetData>
  <mergeCells count="1">
    <mergeCell ref="A3:K3"/>
  </mergeCells>
  <hyperlinks>
    <hyperlink ref="L2" location="Contents!A1" display="Back to Contents ç" xr:uid="{3845C02D-1751-4B80-8EED-B07530754F36}"/>
  </hyperlinks>
  <pageMargins left="0.59027777777777801" right="0.196527777777778" top="0.39374999999999999" bottom="0.39305555555555599" header="0.51180555555555596" footer="0.196527777777778"/>
  <pageSetup paperSize="9" scale="43" firstPageNumber="0" orientation="portrait" r:id="rId1"/>
  <headerFooter alignWithMargins="0">
    <oddHeader>&amp;L&amp;"Calibri"&amp;10&amp;K000000 [Limited Sharing]&amp;1#_x000D_</oddHeader>
    <oddFooter>&amp;L&amp;"Century Gothic,Italic"&amp;8NA &amp;D &amp;T</oddFooter>
  </headerFooter>
  <rowBreaks count="1" manualBreakCount="1">
    <brk id="6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E8398-5315-44C8-B33F-EE8FA2B038D3}">
  <sheetPr codeName="Sheet25">
    <pageSetUpPr fitToPage="1"/>
  </sheetPr>
  <dimension ref="A1:XFA87"/>
  <sheetViews>
    <sheetView zoomScaleNormal="100" workbookViewId="0">
      <pane xSplit="2" ySplit="5" topLeftCell="C6" activePane="bottomRight" state="frozen"/>
      <selection activeCell="O76" sqref="O76"/>
      <selection pane="topRight" activeCell="O76" sqref="O76"/>
      <selection pane="bottomLeft" activeCell="O76" sqref="O76"/>
      <selection pane="bottomRight" activeCell="O2" sqref="O2"/>
    </sheetView>
  </sheetViews>
  <sheetFormatPr defaultColWidth="9.140625" defaultRowHeight="12.75" x14ac:dyDescent="0.2"/>
  <cols>
    <col min="1" max="1" width="10.140625" style="94" customWidth="1"/>
    <col min="2" max="2" width="12.28515625" style="94" customWidth="1"/>
    <col min="3" max="3" width="8.7109375" style="94" customWidth="1"/>
    <col min="4" max="4" width="13.42578125" style="94" customWidth="1"/>
    <col min="5" max="5" width="14" style="94" customWidth="1"/>
    <col min="6" max="7" width="13.5703125" style="94" customWidth="1"/>
    <col min="8" max="9" width="13.28515625" style="94" customWidth="1"/>
    <col min="10" max="10" width="15.85546875" style="94" customWidth="1"/>
    <col min="11" max="11" width="15" style="94" customWidth="1"/>
    <col min="12" max="12" width="13.42578125" style="94" customWidth="1"/>
    <col min="13" max="13" width="14.85546875" style="94" customWidth="1"/>
    <col min="14" max="14" width="13.28515625" style="94" customWidth="1"/>
    <col min="15" max="16" width="13.140625" style="94" customWidth="1"/>
    <col min="17" max="16384" width="9.140625" style="94"/>
  </cols>
  <sheetData>
    <row r="1" spans="1:16381" s="199" customFormat="1" ht="15.75" x14ac:dyDescent="0.25">
      <c r="A1" s="662" t="s">
        <v>60</v>
      </c>
      <c r="B1" s="664"/>
      <c r="C1" s="664"/>
      <c r="D1" s="664"/>
      <c r="E1" s="664"/>
      <c r="F1" s="664"/>
      <c r="G1" s="664"/>
      <c r="H1" s="664"/>
      <c r="I1" s="664"/>
      <c r="J1" s="664"/>
      <c r="K1" s="664"/>
      <c r="L1" s="664"/>
      <c r="M1" s="664"/>
      <c r="N1" s="664"/>
      <c r="O1" s="665" t="s">
        <v>817</v>
      </c>
    </row>
    <row r="2" spans="1:16381" s="199" customFormat="1" ht="15.75" x14ac:dyDescent="0.25">
      <c r="A2" s="662"/>
      <c r="B2" s="664"/>
      <c r="C2" s="664"/>
      <c r="D2" s="664"/>
      <c r="E2" s="664"/>
      <c r="F2" s="664"/>
      <c r="G2" s="664"/>
      <c r="H2" s="664"/>
      <c r="I2" s="664"/>
      <c r="J2" s="664"/>
      <c r="K2" s="664"/>
      <c r="L2" s="664"/>
      <c r="M2" s="664"/>
      <c r="N2" s="664"/>
      <c r="O2" s="405" t="s">
        <v>62</v>
      </c>
    </row>
    <row r="3" spans="1:16381" s="199" customFormat="1" ht="15.75" x14ac:dyDescent="0.25">
      <c r="A3" s="1672" t="s">
        <v>818</v>
      </c>
      <c r="B3" s="1672"/>
      <c r="C3" s="1672"/>
      <c r="D3" s="1672"/>
      <c r="E3" s="1672"/>
      <c r="F3" s="1672"/>
      <c r="G3" s="1672"/>
      <c r="H3" s="1672"/>
      <c r="I3" s="1672"/>
      <c r="J3" s="1672"/>
      <c r="K3" s="1672"/>
      <c r="L3" s="1672"/>
      <c r="M3" s="1672"/>
      <c r="N3" s="1672"/>
      <c r="O3" s="1672"/>
    </row>
    <row r="4" spans="1:16381" x14ac:dyDescent="0.2">
      <c r="O4" s="296" t="s">
        <v>819</v>
      </c>
    </row>
    <row r="5" spans="1:16381" ht="51" x14ac:dyDescent="0.2">
      <c r="A5" s="1697" t="s">
        <v>150</v>
      </c>
      <c r="B5" s="1697"/>
      <c r="C5" s="835" t="s">
        <v>820</v>
      </c>
      <c r="D5" s="835" t="s">
        <v>712</v>
      </c>
      <c r="E5" s="835" t="s">
        <v>713</v>
      </c>
      <c r="F5" s="835" t="s">
        <v>714</v>
      </c>
      <c r="G5" s="835" t="s">
        <v>715</v>
      </c>
      <c r="H5" s="835" t="s">
        <v>716</v>
      </c>
      <c r="I5" s="835" t="s">
        <v>719</v>
      </c>
      <c r="J5" s="835" t="s">
        <v>821</v>
      </c>
      <c r="K5" s="835" t="s">
        <v>722</v>
      </c>
      <c r="L5" s="835" t="s">
        <v>724</v>
      </c>
      <c r="M5" s="835" t="s">
        <v>725</v>
      </c>
      <c r="N5" s="835" t="s">
        <v>726</v>
      </c>
      <c r="O5" s="835" t="s">
        <v>728</v>
      </c>
      <c r="IR5" s="318"/>
      <c r="IS5" s="318"/>
    </row>
    <row r="6" spans="1:16381" ht="15" customHeight="1" x14ac:dyDescent="0.2">
      <c r="A6" s="836">
        <v>2019</v>
      </c>
      <c r="B6" s="837"/>
      <c r="C6" s="838">
        <v>108.1</v>
      </c>
      <c r="D6" s="839">
        <v>105.6</v>
      </c>
      <c r="E6" s="839">
        <v>103.4</v>
      </c>
      <c r="F6" s="839">
        <v>81</v>
      </c>
      <c r="G6" s="839">
        <v>108.3</v>
      </c>
      <c r="H6" s="839">
        <v>117.2</v>
      </c>
      <c r="I6" s="839">
        <v>96.7</v>
      </c>
      <c r="J6" s="839">
        <v>106.8</v>
      </c>
      <c r="K6" s="839">
        <v>102.2</v>
      </c>
      <c r="L6" s="839">
        <v>106.4</v>
      </c>
      <c r="M6" s="839">
        <v>117.8</v>
      </c>
      <c r="N6" s="840">
        <v>124.2</v>
      </c>
      <c r="O6" s="839">
        <v>86.9</v>
      </c>
      <c r="AC6" s="841"/>
      <c r="AD6" s="841"/>
      <c r="AE6" s="841"/>
      <c r="AF6" s="841"/>
      <c r="AG6" s="841"/>
      <c r="AH6" s="841"/>
      <c r="AI6" s="841"/>
      <c r="AJ6" s="841"/>
      <c r="AK6" s="841"/>
      <c r="AL6" s="841"/>
      <c r="AM6" s="841"/>
      <c r="AN6" s="841"/>
      <c r="AO6" s="841"/>
    </row>
    <row r="7" spans="1:16381" ht="15" customHeight="1" x14ac:dyDescent="0.2">
      <c r="A7" s="836">
        <v>2020</v>
      </c>
      <c r="B7" s="837"/>
      <c r="C7" s="838">
        <v>97.1</v>
      </c>
      <c r="D7" s="839">
        <v>109.1</v>
      </c>
      <c r="E7" s="838">
        <v>96.5</v>
      </c>
      <c r="F7" s="839">
        <v>72.099999999999994</v>
      </c>
      <c r="G7" s="838">
        <v>102.2</v>
      </c>
      <c r="H7" s="839">
        <v>81.2</v>
      </c>
      <c r="I7" s="838">
        <v>81.8</v>
      </c>
      <c r="J7" s="838">
        <v>97.2</v>
      </c>
      <c r="K7" s="839">
        <v>94.2</v>
      </c>
      <c r="L7" s="839">
        <v>75.8</v>
      </c>
      <c r="M7" s="839">
        <v>111.7</v>
      </c>
      <c r="N7" s="838">
        <v>110.7</v>
      </c>
      <c r="O7" s="839">
        <v>67.5</v>
      </c>
      <c r="AC7" s="841"/>
      <c r="AD7" s="841"/>
      <c r="AE7" s="841"/>
      <c r="AF7" s="841"/>
      <c r="AG7" s="841"/>
      <c r="AH7" s="841"/>
      <c r="AI7" s="841"/>
      <c r="AJ7" s="841"/>
      <c r="AK7" s="841"/>
      <c r="AL7" s="841"/>
      <c r="AM7" s="841"/>
      <c r="AN7" s="841"/>
      <c r="AO7" s="841"/>
    </row>
    <row r="8" spans="1:16381" ht="15" customHeight="1" x14ac:dyDescent="0.2">
      <c r="A8" s="836">
        <v>2021</v>
      </c>
      <c r="B8" s="837"/>
      <c r="C8" s="838">
        <v>104.2</v>
      </c>
      <c r="D8" s="839">
        <v>109.3</v>
      </c>
      <c r="E8" s="839">
        <v>106</v>
      </c>
      <c r="F8" s="839">
        <v>77.900000000000006</v>
      </c>
      <c r="G8" s="839">
        <v>128.69999999999999</v>
      </c>
      <c r="H8" s="839">
        <v>95.4</v>
      </c>
      <c r="I8" s="839">
        <v>86.5</v>
      </c>
      <c r="J8" s="839">
        <v>71.099999999999994</v>
      </c>
      <c r="K8" s="839">
        <v>89.8</v>
      </c>
      <c r="L8" s="839">
        <v>102.9</v>
      </c>
      <c r="M8" s="839">
        <v>137.4</v>
      </c>
      <c r="N8" s="840">
        <v>133.6</v>
      </c>
      <c r="O8" s="839">
        <v>81.400000000000006</v>
      </c>
      <c r="AC8" s="841"/>
      <c r="AD8" s="841"/>
      <c r="AE8" s="841"/>
      <c r="AF8" s="841"/>
      <c r="AG8" s="841"/>
      <c r="AH8" s="841"/>
      <c r="AI8" s="841"/>
      <c r="AJ8" s="841"/>
      <c r="AK8" s="841"/>
      <c r="AL8" s="841"/>
      <c r="AM8" s="841"/>
      <c r="AN8" s="841"/>
      <c r="AO8" s="841"/>
    </row>
    <row r="9" spans="1:16381" ht="15" customHeight="1" x14ac:dyDescent="0.2">
      <c r="A9" s="836">
        <v>2022</v>
      </c>
      <c r="B9" s="837"/>
      <c r="C9" s="838">
        <v>91.6</v>
      </c>
      <c r="D9" s="838">
        <v>93.1</v>
      </c>
      <c r="E9" s="838">
        <v>127.5</v>
      </c>
      <c r="F9" s="838">
        <v>83.2</v>
      </c>
      <c r="G9" s="838">
        <v>101.5</v>
      </c>
      <c r="H9" s="838">
        <v>100.5</v>
      </c>
      <c r="I9" s="838">
        <v>49</v>
      </c>
      <c r="J9" s="838">
        <v>30</v>
      </c>
      <c r="K9" s="838">
        <v>98.6</v>
      </c>
      <c r="L9" s="838">
        <v>92.7</v>
      </c>
      <c r="M9" s="838">
        <v>113.5</v>
      </c>
      <c r="N9" s="838">
        <v>88.1</v>
      </c>
      <c r="O9" s="842">
        <v>65.099999999999994</v>
      </c>
      <c r="AC9" s="841"/>
      <c r="AD9" s="841"/>
      <c r="AE9" s="841"/>
      <c r="AF9" s="841"/>
      <c r="AG9" s="841"/>
      <c r="AH9" s="841"/>
      <c r="AI9" s="841"/>
      <c r="AJ9" s="841"/>
      <c r="AK9" s="841"/>
      <c r="AL9" s="841"/>
      <c r="AM9" s="841"/>
      <c r="AN9" s="841"/>
      <c r="AO9" s="841"/>
    </row>
    <row r="10" spans="1:16381" ht="15" customHeight="1" x14ac:dyDescent="0.2">
      <c r="A10" s="836">
        <v>2023</v>
      </c>
      <c r="B10" s="837"/>
      <c r="C10" s="838">
        <v>88.2</v>
      </c>
      <c r="D10" s="838">
        <v>91.6</v>
      </c>
      <c r="E10" s="838">
        <v>118.8</v>
      </c>
      <c r="F10" s="838">
        <v>80.2</v>
      </c>
      <c r="G10" s="838">
        <v>95</v>
      </c>
      <c r="H10" s="838">
        <v>83.1</v>
      </c>
      <c r="I10" s="838">
        <v>29.9</v>
      </c>
      <c r="J10" s="838">
        <v>97.5</v>
      </c>
      <c r="K10" s="838">
        <v>71.5</v>
      </c>
      <c r="L10" s="838">
        <v>78.599999999999994</v>
      </c>
      <c r="M10" s="838">
        <v>97.7</v>
      </c>
      <c r="N10" s="838">
        <v>99.2</v>
      </c>
      <c r="O10" s="842">
        <v>50.1</v>
      </c>
      <c r="AC10" s="841"/>
      <c r="AD10" s="841"/>
      <c r="AE10" s="841"/>
      <c r="AF10" s="841"/>
      <c r="AG10" s="841"/>
      <c r="AH10" s="841"/>
      <c r="AI10" s="841"/>
      <c r="AJ10" s="841"/>
      <c r="AK10" s="841"/>
      <c r="AL10" s="841"/>
      <c r="AM10" s="841"/>
      <c r="AN10" s="841"/>
      <c r="AO10" s="841"/>
    </row>
    <row r="11" spans="1:16381" ht="15" customHeight="1" x14ac:dyDescent="0.2">
      <c r="A11" s="836" t="s">
        <v>822</v>
      </c>
      <c r="B11" s="837"/>
      <c r="C11" s="838">
        <v>93.2</v>
      </c>
      <c r="D11" s="838">
        <v>98.7</v>
      </c>
      <c r="E11" s="838">
        <v>122.6</v>
      </c>
      <c r="F11" s="838">
        <v>77</v>
      </c>
      <c r="G11" s="838">
        <v>106.1</v>
      </c>
      <c r="H11" s="838">
        <v>87.9</v>
      </c>
      <c r="I11" s="838">
        <v>50</v>
      </c>
      <c r="J11" s="838">
        <v>91.2</v>
      </c>
      <c r="K11" s="838">
        <v>79.599999999999994</v>
      </c>
      <c r="L11" s="838">
        <v>87.5</v>
      </c>
      <c r="M11" s="838">
        <v>97.1</v>
      </c>
      <c r="N11" s="838">
        <v>99.5</v>
      </c>
      <c r="O11" s="842">
        <v>67.2</v>
      </c>
      <c r="AC11" s="841"/>
      <c r="AD11" s="841"/>
      <c r="AE11" s="841"/>
      <c r="AF11" s="841"/>
      <c r="AG11" s="841"/>
      <c r="AH11" s="841"/>
      <c r="AI11" s="841"/>
      <c r="AJ11" s="841"/>
      <c r="AK11" s="841"/>
      <c r="AL11" s="841"/>
      <c r="AM11" s="841"/>
      <c r="AN11" s="841"/>
      <c r="AO11" s="841"/>
    </row>
    <row r="12" spans="1:16381" ht="15" customHeight="1" x14ac:dyDescent="0.2">
      <c r="A12" s="836" t="s">
        <v>823</v>
      </c>
      <c r="B12" s="837"/>
      <c r="C12" s="838">
        <v>97.8</v>
      </c>
      <c r="D12" s="838">
        <v>102.1</v>
      </c>
      <c r="E12" s="838">
        <v>122.5</v>
      </c>
      <c r="F12" s="838">
        <v>70.3</v>
      </c>
      <c r="G12" s="838">
        <v>103.7</v>
      </c>
      <c r="H12" s="838">
        <v>96</v>
      </c>
      <c r="I12" s="838">
        <v>48.7</v>
      </c>
      <c r="J12" s="838">
        <v>102.2</v>
      </c>
      <c r="K12" s="838">
        <v>78.5</v>
      </c>
      <c r="L12" s="838">
        <v>82.1</v>
      </c>
      <c r="M12" s="838">
        <v>112.5</v>
      </c>
      <c r="N12" s="838">
        <v>115.9</v>
      </c>
      <c r="O12" s="842">
        <v>55.5</v>
      </c>
      <c r="AC12" s="841"/>
      <c r="AD12" s="841"/>
      <c r="AE12" s="841"/>
      <c r="AF12" s="841"/>
      <c r="AG12" s="841"/>
      <c r="AH12" s="841"/>
      <c r="AI12" s="841"/>
      <c r="AJ12" s="841"/>
      <c r="AK12" s="841"/>
      <c r="AL12" s="841"/>
      <c r="AM12" s="841"/>
      <c r="AN12" s="841"/>
      <c r="AO12" s="841"/>
    </row>
    <row r="13" spans="1:16381" ht="15" customHeight="1" x14ac:dyDescent="0.2">
      <c r="A13" s="836"/>
      <c r="B13" s="837"/>
      <c r="C13" s="838"/>
      <c r="D13" s="839"/>
      <c r="E13" s="839"/>
      <c r="F13" s="839"/>
      <c r="G13" s="840"/>
      <c r="H13" s="839"/>
      <c r="I13" s="839"/>
      <c r="J13" s="839"/>
      <c r="K13" s="839"/>
      <c r="L13" s="839"/>
      <c r="M13" s="843"/>
      <c r="N13" s="840"/>
      <c r="O13" s="839"/>
      <c r="AC13" s="841"/>
      <c r="AD13" s="841"/>
      <c r="AE13" s="841"/>
      <c r="AF13" s="841"/>
      <c r="AG13" s="841"/>
      <c r="AH13" s="841"/>
      <c r="AI13" s="841"/>
      <c r="AJ13" s="841"/>
      <c r="AK13" s="841"/>
      <c r="AL13" s="841"/>
      <c r="AM13" s="841"/>
      <c r="AN13" s="841"/>
      <c r="AO13" s="841"/>
    </row>
    <row r="14" spans="1:16381" ht="15" customHeight="1" x14ac:dyDescent="0.2">
      <c r="A14" s="836">
        <v>2022</v>
      </c>
      <c r="B14" s="837" t="s">
        <v>824</v>
      </c>
      <c r="C14" s="838">
        <v>103.3</v>
      </c>
      <c r="D14" s="838">
        <v>100.6</v>
      </c>
      <c r="E14" s="838">
        <v>142.19999999999999</v>
      </c>
      <c r="F14" s="844">
        <v>83.5</v>
      </c>
      <c r="G14" s="838">
        <v>120.5</v>
      </c>
      <c r="H14" s="838">
        <v>103.8</v>
      </c>
      <c r="I14" s="844">
        <v>76.7</v>
      </c>
      <c r="J14" s="844">
        <v>41.5</v>
      </c>
      <c r="K14" s="844">
        <v>107</v>
      </c>
      <c r="L14" s="844">
        <v>104.6</v>
      </c>
      <c r="M14" s="838">
        <v>137.69999999999999</v>
      </c>
      <c r="N14" s="845">
        <v>129.5</v>
      </c>
      <c r="O14" s="844">
        <v>91</v>
      </c>
      <c r="AB14" s="841"/>
      <c r="AC14" s="841"/>
      <c r="AD14" s="841"/>
      <c r="AE14" s="841"/>
      <c r="AF14" s="841"/>
      <c r="AG14" s="841"/>
      <c r="AH14" s="841"/>
      <c r="AI14" s="841"/>
      <c r="AJ14" s="841"/>
      <c r="AK14" s="841"/>
      <c r="AL14" s="841"/>
      <c r="AM14" s="841"/>
      <c r="AN14" s="841"/>
      <c r="AO14" s="841"/>
    </row>
    <row r="15" spans="1:16381" ht="15" customHeight="1" x14ac:dyDescent="0.2">
      <c r="A15" s="779"/>
      <c r="B15" s="837" t="s">
        <v>825</v>
      </c>
      <c r="C15" s="838">
        <v>91.5</v>
      </c>
      <c r="D15" s="838">
        <v>92.8</v>
      </c>
      <c r="E15" s="838">
        <v>125.7</v>
      </c>
      <c r="F15" s="844">
        <v>87.9</v>
      </c>
      <c r="G15" s="838">
        <v>104.3</v>
      </c>
      <c r="H15" s="844">
        <v>102.7</v>
      </c>
      <c r="I15" s="844">
        <v>40.6</v>
      </c>
      <c r="J15" s="844">
        <v>19.899999999999999</v>
      </c>
      <c r="K15" s="844">
        <v>112.8</v>
      </c>
      <c r="L15" s="844">
        <v>100.7</v>
      </c>
      <c r="M15" s="838">
        <v>110.8</v>
      </c>
      <c r="N15" s="845">
        <v>88.9</v>
      </c>
      <c r="O15" s="844">
        <v>61.1</v>
      </c>
      <c r="AB15" s="841"/>
      <c r="AC15" s="841"/>
      <c r="AD15" s="841"/>
      <c r="AE15" s="841"/>
      <c r="AF15" s="841"/>
      <c r="AG15" s="841"/>
      <c r="AH15" s="841"/>
      <c r="AI15" s="841"/>
      <c r="AJ15" s="841"/>
      <c r="AK15" s="841"/>
      <c r="AL15" s="841"/>
      <c r="AM15" s="841"/>
      <c r="AN15" s="841"/>
      <c r="AO15" s="841"/>
    </row>
    <row r="16" spans="1:16381" s="846" customFormat="1" ht="15" customHeight="1" x14ac:dyDescent="0.2">
      <c r="A16" s="779"/>
      <c r="B16" s="837" t="s">
        <v>826</v>
      </c>
      <c r="C16" s="838">
        <v>89.1</v>
      </c>
      <c r="D16" s="838">
        <v>90.4</v>
      </c>
      <c r="E16" s="838">
        <v>124.9</v>
      </c>
      <c r="F16" s="838">
        <v>79.5</v>
      </c>
      <c r="G16" s="838">
        <v>106</v>
      </c>
      <c r="H16" s="844">
        <v>99.5</v>
      </c>
      <c r="I16" s="844">
        <v>31.7</v>
      </c>
      <c r="J16" s="844">
        <v>42.6</v>
      </c>
      <c r="K16" s="838">
        <v>96.6</v>
      </c>
      <c r="L16" s="838">
        <v>88.9</v>
      </c>
      <c r="M16" s="838">
        <v>106.7</v>
      </c>
      <c r="N16" s="845">
        <v>73.3</v>
      </c>
      <c r="O16" s="844">
        <v>57.2</v>
      </c>
      <c r="P16" s="94"/>
      <c r="Q16" s="94"/>
      <c r="R16" s="94"/>
      <c r="S16" s="94"/>
      <c r="T16" s="94"/>
      <c r="U16" s="94"/>
      <c r="V16" s="94"/>
      <c r="W16" s="94"/>
      <c r="X16" s="94"/>
      <c r="Y16" s="94"/>
      <c r="Z16" s="94"/>
      <c r="AA16" s="94"/>
      <c r="AB16" s="841"/>
      <c r="AC16" s="841"/>
      <c r="AD16" s="841"/>
      <c r="AE16" s="841"/>
      <c r="AF16" s="841"/>
      <c r="AG16" s="841"/>
      <c r="AH16" s="841"/>
      <c r="AI16" s="841"/>
      <c r="AJ16" s="841"/>
      <c r="AK16" s="841"/>
      <c r="AL16" s="841"/>
      <c r="AM16" s="841"/>
      <c r="AN16" s="841"/>
      <c r="AO16" s="841"/>
      <c r="AP16" s="94"/>
      <c r="AQ16" s="94"/>
      <c r="AR16" s="94"/>
      <c r="AS16" s="94"/>
      <c r="AT16" s="94"/>
      <c r="AU16" s="94"/>
      <c r="AV16" s="94"/>
      <c r="AW16" s="94"/>
      <c r="AX16" s="94"/>
      <c r="AY16" s="94"/>
      <c r="AZ16" s="94"/>
      <c r="BA16" s="94"/>
      <c r="BB16" s="94"/>
      <c r="BC16" s="94"/>
      <c r="BD16" s="94"/>
      <c r="BE16" s="94"/>
      <c r="BF16" s="94"/>
      <c r="BG16" s="94"/>
      <c r="BH16" s="94"/>
      <c r="BI16" s="94"/>
      <c r="BJ16" s="94"/>
      <c r="BK16" s="94"/>
      <c r="BL16" s="94"/>
      <c r="BM16" s="94"/>
      <c r="BN16" s="94"/>
      <c r="BO16" s="94"/>
      <c r="BP16" s="94"/>
      <c r="BQ16" s="94"/>
      <c r="BR16" s="94"/>
      <c r="BS16" s="94"/>
      <c r="BT16" s="94"/>
      <c r="BU16" s="94"/>
      <c r="BV16" s="94"/>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94"/>
      <c r="CY16" s="94"/>
      <c r="CZ16" s="94"/>
      <c r="DA16" s="94"/>
      <c r="DB16" s="94"/>
      <c r="DC16" s="94"/>
      <c r="DD16" s="94"/>
      <c r="DE16" s="94"/>
      <c r="DF16" s="94"/>
      <c r="DG16" s="94"/>
      <c r="DH16" s="94"/>
      <c r="DI16" s="94"/>
      <c r="DJ16" s="94"/>
      <c r="DK16" s="94"/>
      <c r="DL16" s="94"/>
      <c r="DM16" s="94"/>
      <c r="DN16" s="94"/>
      <c r="DO16" s="94"/>
      <c r="DP16" s="94"/>
      <c r="DQ16" s="94"/>
      <c r="DR16" s="94"/>
      <c r="DS16" s="94"/>
      <c r="DT16" s="94"/>
      <c r="DU16" s="94"/>
      <c r="DV16" s="94"/>
      <c r="DW16" s="94"/>
      <c r="DX16" s="94"/>
      <c r="DY16" s="94"/>
      <c r="DZ16" s="94"/>
      <c r="EA16" s="94"/>
      <c r="EB16" s="94"/>
      <c r="EC16" s="94"/>
      <c r="ED16" s="94"/>
      <c r="EE16" s="94"/>
      <c r="EF16" s="94"/>
      <c r="EG16" s="94"/>
      <c r="EH16" s="94"/>
      <c r="EI16" s="94"/>
      <c r="EJ16" s="94"/>
      <c r="EK16" s="94"/>
      <c r="EL16" s="94"/>
      <c r="EM16" s="94"/>
      <c r="EN16" s="94"/>
      <c r="EO16" s="94"/>
      <c r="EP16" s="94"/>
      <c r="EQ16" s="94"/>
      <c r="ER16" s="94"/>
      <c r="ES16" s="94"/>
      <c r="ET16" s="94"/>
      <c r="EU16" s="94"/>
      <c r="EV16" s="94"/>
      <c r="EW16" s="94"/>
      <c r="EX16" s="94"/>
      <c r="EY16" s="94"/>
      <c r="EZ16" s="94"/>
      <c r="FA16" s="94"/>
      <c r="FB16" s="94"/>
      <c r="FC16" s="94"/>
      <c r="FD16" s="94"/>
      <c r="FE16" s="94"/>
      <c r="FF16" s="94"/>
      <c r="FG16" s="94"/>
      <c r="FH16" s="94"/>
      <c r="FI16" s="94"/>
      <c r="FJ16" s="94"/>
      <c r="FK16" s="94"/>
      <c r="FL16" s="94"/>
      <c r="FM16" s="94"/>
      <c r="FN16" s="94"/>
      <c r="FO16" s="94"/>
      <c r="FP16" s="94"/>
      <c r="FQ16" s="94"/>
      <c r="FR16" s="94"/>
      <c r="FS16" s="94"/>
      <c r="FT16" s="94"/>
      <c r="FU16" s="94"/>
      <c r="FV16" s="94"/>
      <c r="FW16" s="94"/>
      <c r="FX16" s="94"/>
      <c r="FY16" s="94"/>
      <c r="FZ16" s="94"/>
      <c r="GA16" s="94"/>
      <c r="GB16" s="94"/>
      <c r="GC16" s="94"/>
      <c r="GD16" s="94"/>
      <c r="GE16" s="94"/>
      <c r="GF16" s="94"/>
      <c r="GG16" s="94"/>
      <c r="GH16" s="94"/>
      <c r="GI16" s="94"/>
      <c r="GJ16" s="94"/>
      <c r="GK16" s="94"/>
      <c r="GL16" s="94"/>
      <c r="GM16" s="94"/>
      <c r="GN16" s="94"/>
      <c r="GO16" s="94"/>
      <c r="GP16" s="94"/>
      <c r="GQ16" s="94"/>
      <c r="GR16" s="94"/>
      <c r="GS16" s="94"/>
      <c r="GT16" s="94"/>
      <c r="GU16" s="94"/>
      <c r="GV16" s="94"/>
      <c r="GW16" s="94"/>
      <c r="GX16" s="94"/>
      <c r="GY16" s="94"/>
      <c r="GZ16" s="94"/>
      <c r="HA16" s="94"/>
      <c r="HB16" s="94"/>
      <c r="HC16" s="94"/>
      <c r="HD16" s="94"/>
      <c r="HE16" s="94"/>
      <c r="HF16" s="94"/>
      <c r="HG16" s="94"/>
      <c r="HH16" s="94"/>
      <c r="HI16" s="94"/>
      <c r="HJ16" s="94"/>
      <c r="HK16" s="94"/>
      <c r="HL16" s="94"/>
      <c r="HM16" s="94"/>
      <c r="HN16" s="94"/>
      <c r="HO16" s="94"/>
      <c r="HP16" s="94"/>
      <c r="HQ16" s="94"/>
      <c r="HR16" s="94"/>
      <c r="HS16" s="94"/>
      <c r="HT16" s="94"/>
      <c r="HU16" s="94"/>
      <c r="HV16" s="94"/>
      <c r="HW16" s="94"/>
      <c r="HX16" s="94"/>
      <c r="HY16" s="94"/>
      <c r="HZ16" s="94"/>
      <c r="IA16" s="94"/>
      <c r="IB16" s="94"/>
      <c r="IC16" s="94"/>
      <c r="ID16" s="94"/>
      <c r="IE16" s="94"/>
      <c r="IF16" s="94"/>
      <c r="IG16" s="94"/>
      <c r="IH16" s="94"/>
      <c r="II16" s="94"/>
      <c r="IJ16" s="94"/>
      <c r="IK16" s="94"/>
      <c r="IL16" s="94"/>
      <c r="IM16" s="94"/>
      <c r="IN16" s="94"/>
      <c r="IO16" s="94"/>
      <c r="IP16" s="94"/>
      <c r="IQ16" s="94"/>
      <c r="IR16" s="94"/>
      <c r="IS16" s="94"/>
      <c r="IT16" s="94"/>
      <c r="IU16" s="94"/>
      <c r="IV16" s="94"/>
      <c r="IW16" s="94"/>
      <c r="IX16" s="94"/>
      <c r="IY16" s="94"/>
      <c r="IZ16" s="94"/>
      <c r="JA16" s="94"/>
      <c r="JB16" s="94"/>
      <c r="JC16" s="94"/>
      <c r="JD16" s="94"/>
      <c r="JE16" s="94"/>
      <c r="JF16" s="94"/>
      <c r="JG16" s="94"/>
      <c r="JH16" s="94"/>
      <c r="JI16" s="94"/>
      <c r="JJ16" s="94"/>
      <c r="JK16" s="94"/>
      <c r="JL16" s="94"/>
      <c r="JM16" s="94"/>
      <c r="JN16" s="94"/>
      <c r="JO16" s="94"/>
      <c r="JP16" s="94"/>
      <c r="JQ16" s="94"/>
      <c r="JR16" s="94"/>
      <c r="JS16" s="94"/>
      <c r="JT16" s="94"/>
      <c r="JU16" s="94"/>
      <c r="JV16" s="94"/>
      <c r="JW16" s="94"/>
      <c r="JX16" s="94"/>
      <c r="JY16" s="94"/>
      <c r="JZ16" s="94"/>
      <c r="KA16" s="94"/>
      <c r="KB16" s="94"/>
      <c r="KC16" s="94"/>
      <c r="KD16" s="94"/>
      <c r="KE16" s="94"/>
      <c r="KF16" s="94"/>
      <c r="KG16" s="94"/>
      <c r="KH16" s="94"/>
      <c r="KI16" s="94"/>
      <c r="KJ16" s="94"/>
      <c r="KK16" s="94"/>
      <c r="KL16" s="94"/>
      <c r="KM16" s="94"/>
      <c r="KN16" s="94"/>
      <c r="KO16" s="94"/>
      <c r="KP16" s="94"/>
      <c r="KQ16" s="94"/>
      <c r="KR16" s="94"/>
      <c r="KS16" s="94"/>
      <c r="KT16" s="94"/>
      <c r="KU16" s="94"/>
      <c r="KV16" s="94"/>
      <c r="KW16" s="94"/>
      <c r="KX16" s="94"/>
      <c r="KY16" s="94"/>
      <c r="KZ16" s="94"/>
      <c r="LA16" s="94"/>
      <c r="LB16" s="94"/>
      <c r="LC16" s="94"/>
      <c r="LD16" s="94"/>
      <c r="LE16" s="94"/>
      <c r="LF16" s="94"/>
      <c r="LG16" s="94"/>
      <c r="LH16" s="94"/>
      <c r="LI16" s="94"/>
      <c r="LJ16" s="94"/>
      <c r="LK16" s="94"/>
      <c r="LL16" s="94"/>
      <c r="LM16" s="94"/>
      <c r="LN16" s="94"/>
      <c r="LO16" s="94"/>
      <c r="LP16" s="94"/>
      <c r="LQ16" s="94"/>
      <c r="LR16" s="94"/>
      <c r="LS16" s="94"/>
      <c r="LT16" s="94"/>
      <c r="LU16" s="94"/>
      <c r="LV16" s="94"/>
      <c r="LW16" s="94"/>
      <c r="LX16" s="94"/>
      <c r="LY16" s="94"/>
      <c r="LZ16" s="94"/>
      <c r="MA16" s="94"/>
      <c r="MB16" s="94"/>
      <c r="MC16" s="94"/>
      <c r="MD16" s="94"/>
      <c r="ME16" s="94"/>
      <c r="MF16" s="94"/>
      <c r="MG16" s="94"/>
      <c r="MH16" s="94"/>
      <c r="MI16" s="94"/>
      <c r="MJ16" s="94"/>
      <c r="MK16" s="94"/>
      <c r="ML16" s="94"/>
      <c r="MM16" s="94"/>
      <c r="MN16" s="94"/>
      <c r="MO16" s="94"/>
      <c r="MP16" s="94"/>
      <c r="MQ16" s="94"/>
      <c r="MR16" s="94"/>
      <c r="MS16" s="94"/>
      <c r="MT16" s="94"/>
      <c r="MU16" s="94"/>
      <c r="MV16" s="94"/>
      <c r="MW16" s="94"/>
      <c r="MX16" s="94"/>
      <c r="MY16" s="94"/>
      <c r="MZ16" s="94"/>
      <c r="NA16" s="94"/>
      <c r="NB16" s="94"/>
      <c r="NC16" s="94"/>
      <c r="ND16" s="94"/>
      <c r="NE16" s="94"/>
      <c r="NF16" s="94"/>
      <c r="NG16" s="94"/>
      <c r="NH16" s="94"/>
      <c r="NI16" s="94"/>
      <c r="NJ16" s="94"/>
      <c r="NK16" s="94"/>
      <c r="NL16" s="94"/>
      <c r="NM16" s="94"/>
      <c r="NN16" s="94"/>
      <c r="NO16" s="94"/>
      <c r="NP16" s="94"/>
      <c r="NQ16" s="94"/>
      <c r="NR16" s="94"/>
      <c r="NS16" s="94"/>
      <c r="NT16" s="94"/>
      <c r="NU16" s="94"/>
      <c r="NV16" s="94"/>
      <c r="NW16" s="94"/>
      <c r="NX16" s="94"/>
      <c r="NY16" s="94"/>
      <c r="NZ16" s="94"/>
      <c r="OA16" s="94"/>
      <c r="OB16" s="94"/>
      <c r="OC16" s="94"/>
      <c r="OD16" s="94"/>
      <c r="OE16" s="94"/>
      <c r="OF16" s="94"/>
      <c r="OG16" s="94"/>
      <c r="OH16" s="94"/>
      <c r="OI16" s="94"/>
      <c r="OJ16" s="94"/>
      <c r="OK16" s="94"/>
      <c r="OL16" s="94"/>
      <c r="OM16" s="94"/>
      <c r="ON16" s="94"/>
      <c r="OO16" s="94"/>
      <c r="OP16" s="94"/>
      <c r="OQ16" s="94"/>
      <c r="OR16" s="94"/>
      <c r="OS16" s="94"/>
      <c r="OT16" s="94"/>
      <c r="OU16" s="94"/>
      <c r="OV16" s="94"/>
      <c r="OW16" s="94"/>
      <c r="OX16" s="94"/>
      <c r="OY16" s="94"/>
      <c r="OZ16" s="94"/>
      <c r="PA16" s="94"/>
      <c r="PB16" s="94"/>
      <c r="PC16" s="94"/>
      <c r="PD16" s="94"/>
      <c r="PE16" s="94"/>
      <c r="PF16" s="94"/>
      <c r="PG16" s="94"/>
      <c r="PH16" s="94"/>
      <c r="PI16" s="94"/>
      <c r="PJ16" s="94"/>
      <c r="PK16" s="94"/>
      <c r="PL16" s="94"/>
      <c r="PM16" s="94"/>
      <c r="PN16" s="94"/>
      <c r="PO16" s="94"/>
      <c r="PP16" s="94"/>
      <c r="PQ16" s="94"/>
      <c r="PR16" s="94"/>
      <c r="PS16" s="94"/>
      <c r="PT16" s="94"/>
      <c r="PU16" s="94"/>
      <c r="PV16" s="94"/>
      <c r="PW16" s="94"/>
      <c r="PX16" s="94"/>
      <c r="PY16" s="94"/>
      <c r="PZ16" s="94"/>
      <c r="QA16" s="94"/>
      <c r="QB16" s="94"/>
      <c r="QC16" s="94"/>
      <c r="QD16" s="94"/>
      <c r="QE16" s="94"/>
      <c r="QF16" s="94"/>
      <c r="QG16" s="94"/>
      <c r="QH16" s="94"/>
      <c r="QI16" s="94"/>
      <c r="QJ16" s="94"/>
      <c r="QK16" s="94"/>
      <c r="QL16" s="94"/>
      <c r="QM16" s="94"/>
      <c r="QN16" s="94"/>
      <c r="QO16" s="94"/>
      <c r="QP16" s="94"/>
      <c r="QQ16" s="94"/>
      <c r="QR16" s="94"/>
      <c r="QS16" s="94"/>
      <c r="QT16" s="94"/>
      <c r="QU16" s="94"/>
      <c r="QV16" s="94"/>
      <c r="QW16" s="94"/>
      <c r="QX16" s="94"/>
      <c r="QY16" s="94"/>
      <c r="QZ16" s="94"/>
      <c r="RA16" s="94"/>
      <c r="RB16" s="94"/>
      <c r="RC16" s="94"/>
      <c r="RD16" s="94"/>
      <c r="RE16" s="94"/>
      <c r="RF16" s="94"/>
      <c r="RG16" s="94"/>
      <c r="RH16" s="94"/>
      <c r="RI16" s="94"/>
      <c r="RJ16" s="94"/>
      <c r="RK16" s="94"/>
      <c r="RL16" s="94"/>
      <c r="RM16" s="94"/>
      <c r="RN16" s="94"/>
      <c r="RO16" s="94"/>
      <c r="RP16" s="94"/>
      <c r="RQ16" s="94"/>
      <c r="RR16" s="94"/>
      <c r="RS16" s="94"/>
      <c r="RT16" s="94"/>
      <c r="RU16" s="94"/>
      <c r="RV16" s="94"/>
      <c r="RW16" s="94"/>
      <c r="RX16" s="94"/>
      <c r="RY16" s="94"/>
      <c r="RZ16" s="94"/>
      <c r="SA16" s="94"/>
      <c r="SB16" s="94"/>
      <c r="SC16" s="94"/>
      <c r="SD16" s="94"/>
      <c r="SE16" s="94"/>
      <c r="SF16" s="94"/>
      <c r="SG16" s="94"/>
      <c r="SH16" s="94"/>
      <c r="SI16" s="94"/>
      <c r="SJ16" s="94"/>
      <c r="SK16" s="94"/>
      <c r="SL16" s="94"/>
      <c r="SM16" s="94"/>
      <c r="SN16" s="94"/>
      <c r="SO16" s="94"/>
      <c r="SP16" s="94"/>
      <c r="SQ16" s="94"/>
      <c r="SR16" s="94"/>
      <c r="SS16" s="94"/>
      <c r="ST16" s="94"/>
      <c r="SU16" s="94"/>
      <c r="SV16" s="94"/>
      <c r="SW16" s="94"/>
      <c r="SX16" s="94"/>
      <c r="SY16" s="94"/>
      <c r="SZ16" s="94"/>
      <c r="TA16" s="94"/>
      <c r="TB16" s="94"/>
      <c r="TC16" s="94"/>
      <c r="TD16" s="94"/>
      <c r="TE16" s="94"/>
      <c r="TF16" s="94"/>
      <c r="TG16" s="94"/>
      <c r="TH16" s="94"/>
      <c r="TI16" s="94"/>
      <c r="TJ16" s="94"/>
      <c r="TK16" s="94"/>
      <c r="TL16" s="94"/>
      <c r="TM16" s="94"/>
      <c r="TN16" s="94"/>
      <c r="TO16" s="94"/>
      <c r="TP16" s="94"/>
      <c r="TQ16" s="94"/>
      <c r="TR16" s="94"/>
      <c r="TS16" s="94"/>
      <c r="TT16" s="94"/>
      <c r="TU16" s="94"/>
      <c r="TV16" s="94"/>
      <c r="TW16" s="94"/>
      <c r="TX16" s="94"/>
      <c r="TY16" s="94"/>
      <c r="TZ16" s="94"/>
      <c r="UA16" s="94"/>
      <c r="UB16" s="94"/>
      <c r="UC16" s="94"/>
      <c r="UD16" s="94"/>
      <c r="UE16" s="94"/>
      <c r="UF16" s="94"/>
      <c r="UG16" s="94"/>
      <c r="UH16" s="94"/>
      <c r="UI16" s="94"/>
      <c r="UJ16" s="94"/>
      <c r="UK16" s="94"/>
      <c r="UL16" s="94"/>
      <c r="UM16" s="94"/>
      <c r="UN16" s="94"/>
      <c r="UO16" s="94"/>
      <c r="UP16" s="94"/>
      <c r="UQ16" s="94"/>
      <c r="UR16" s="94"/>
      <c r="US16" s="94"/>
      <c r="UT16" s="94"/>
      <c r="UU16" s="94"/>
      <c r="UV16" s="94"/>
      <c r="UW16" s="94"/>
      <c r="UX16" s="94"/>
      <c r="UY16" s="94"/>
      <c r="UZ16" s="94"/>
      <c r="VA16" s="94"/>
      <c r="VB16" s="94"/>
      <c r="VC16" s="94"/>
      <c r="VD16" s="94"/>
      <c r="VE16" s="94"/>
      <c r="VF16" s="94"/>
      <c r="VG16" s="94"/>
      <c r="VH16" s="94"/>
      <c r="VI16" s="94"/>
      <c r="VJ16" s="94"/>
      <c r="VK16" s="94"/>
      <c r="VL16" s="94"/>
      <c r="VM16" s="94"/>
      <c r="VN16" s="94"/>
      <c r="VO16" s="94"/>
      <c r="VP16" s="94"/>
      <c r="VQ16" s="94"/>
      <c r="VR16" s="94"/>
      <c r="VS16" s="94"/>
      <c r="VT16" s="94"/>
      <c r="VU16" s="94"/>
      <c r="VV16" s="94"/>
      <c r="VW16" s="94"/>
      <c r="VX16" s="94"/>
      <c r="VY16" s="94"/>
      <c r="VZ16" s="94"/>
      <c r="WA16" s="94"/>
      <c r="WB16" s="94"/>
      <c r="WC16" s="94"/>
      <c r="WD16" s="94"/>
      <c r="WE16" s="94"/>
      <c r="WF16" s="94"/>
      <c r="WG16" s="94"/>
      <c r="WH16" s="94"/>
      <c r="WI16" s="94"/>
      <c r="WJ16" s="94"/>
      <c r="WK16" s="94"/>
      <c r="WL16" s="94"/>
      <c r="WM16" s="94"/>
      <c r="WN16" s="94"/>
      <c r="WO16" s="94"/>
      <c r="WP16" s="94"/>
      <c r="WQ16" s="94"/>
      <c r="WR16" s="94"/>
      <c r="WS16" s="94"/>
      <c r="WT16" s="94"/>
      <c r="WU16" s="94"/>
      <c r="WV16" s="94"/>
      <c r="WW16" s="94"/>
      <c r="WX16" s="94"/>
      <c r="WY16" s="94"/>
      <c r="WZ16" s="94"/>
      <c r="XA16" s="94"/>
      <c r="XB16" s="94"/>
      <c r="XC16" s="94"/>
      <c r="XD16" s="94"/>
      <c r="XE16" s="94"/>
      <c r="XF16" s="94"/>
      <c r="XG16" s="94"/>
      <c r="XH16" s="94"/>
      <c r="XI16" s="94"/>
      <c r="XJ16" s="94"/>
      <c r="XK16" s="94"/>
      <c r="XL16" s="94"/>
      <c r="XM16" s="94"/>
      <c r="XN16" s="94"/>
      <c r="XO16" s="94"/>
      <c r="XP16" s="94"/>
      <c r="XQ16" s="94"/>
      <c r="XR16" s="94"/>
      <c r="XS16" s="94"/>
      <c r="XT16" s="94"/>
      <c r="XU16" s="94"/>
      <c r="XV16" s="94"/>
      <c r="XW16" s="94"/>
      <c r="XX16" s="94"/>
      <c r="XY16" s="94"/>
      <c r="XZ16" s="94"/>
      <c r="YA16" s="94"/>
      <c r="YB16" s="94"/>
      <c r="YC16" s="94"/>
      <c r="YD16" s="94"/>
      <c r="YE16" s="94"/>
      <c r="YF16" s="94"/>
      <c r="YG16" s="94"/>
      <c r="YH16" s="94"/>
      <c r="YI16" s="94"/>
      <c r="YJ16" s="94"/>
      <c r="YK16" s="94"/>
      <c r="YL16" s="94"/>
      <c r="YM16" s="94"/>
      <c r="YN16" s="94"/>
      <c r="YO16" s="94"/>
      <c r="YP16" s="94"/>
      <c r="YQ16" s="94"/>
      <c r="YR16" s="94"/>
      <c r="YS16" s="94"/>
      <c r="YT16" s="94"/>
      <c r="YU16" s="94"/>
      <c r="YV16" s="94"/>
      <c r="YW16" s="94"/>
      <c r="YX16" s="94"/>
      <c r="YY16" s="94"/>
      <c r="YZ16" s="94"/>
      <c r="ZA16" s="94"/>
      <c r="ZB16" s="94"/>
      <c r="ZC16" s="94"/>
      <c r="ZD16" s="94"/>
      <c r="ZE16" s="94"/>
      <c r="ZF16" s="94"/>
      <c r="ZG16" s="94"/>
      <c r="ZH16" s="94"/>
      <c r="ZI16" s="94"/>
      <c r="ZJ16" s="94"/>
      <c r="ZK16" s="94"/>
      <c r="ZL16" s="94"/>
      <c r="ZM16" s="94"/>
      <c r="ZN16" s="94"/>
      <c r="ZO16" s="94"/>
      <c r="ZP16" s="94"/>
      <c r="ZQ16" s="94"/>
      <c r="ZR16" s="94"/>
      <c r="ZS16" s="94"/>
      <c r="ZT16" s="94"/>
      <c r="ZU16" s="94"/>
      <c r="ZV16" s="94"/>
      <c r="ZW16" s="94"/>
      <c r="ZX16" s="94"/>
      <c r="ZY16" s="94"/>
      <c r="ZZ16" s="94"/>
      <c r="AAA16" s="94"/>
      <c r="AAB16" s="94"/>
      <c r="AAC16" s="94"/>
      <c r="AAD16" s="94"/>
      <c r="AAE16" s="94"/>
      <c r="AAF16" s="94"/>
      <c r="AAG16" s="94"/>
      <c r="AAH16" s="94"/>
      <c r="AAI16" s="94"/>
      <c r="AAJ16" s="94"/>
      <c r="AAK16" s="94"/>
      <c r="AAL16" s="94"/>
      <c r="AAM16" s="94"/>
      <c r="AAN16" s="94"/>
      <c r="AAO16" s="94"/>
      <c r="AAP16" s="94"/>
      <c r="AAQ16" s="94"/>
      <c r="AAR16" s="94"/>
      <c r="AAS16" s="94"/>
      <c r="AAT16" s="94"/>
      <c r="AAU16" s="94"/>
      <c r="AAV16" s="94"/>
      <c r="AAW16" s="94"/>
      <c r="AAX16" s="94"/>
      <c r="AAY16" s="94"/>
      <c r="AAZ16" s="94"/>
      <c r="ABA16" s="94"/>
      <c r="ABB16" s="94"/>
      <c r="ABC16" s="94"/>
      <c r="ABD16" s="94"/>
      <c r="ABE16" s="94"/>
      <c r="ABF16" s="94"/>
      <c r="ABG16" s="94"/>
      <c r="ABH16" s="94"/>
      <c r="ABI16" s="94"/>
      <c r="ABJ16" s="94"/>
      <c r="ABK16" s="94"/>
      <c r="ABL16" s="94"/>
      <c r="ABM16" s="94"/>
      <c r="ABN16" s="94"/>
      <c r="ABO16" s="94"/>
      <c r="ABP16" s="94"/>
      <c r="ABQ16" s="94"/>
      <c r="ABR16" s="94"/>
      <c r="ABS16" s="94"/>
      <c r="ABT16" s="94"/>
      <c r="ABU16" s="94"/>
      <c r="ABV16" s="94"/>
      <c r="ABW16" s="94"/>
      <c r="ABX16" s="94"/>
      <c r="ABY16" s="94"/>
      <c r="ABZ16" s="94"/>
      <c r="ACA16" s="94"/>
      <c r="ACB16" s="94"/>
      <c r="ACC16" s="94"/>
      <c r="ACD16" s="94"/>
      <c r="ACE16" s="94"/>
      <c r="ACF16" s="94"/>
      <c r="ACG16" s="94"/>
      <c r="ACH16" s="94"/>
      <c r="ACI16" s="94"/>
      <c r="ACJ16" s="94"/>
      <c r="ACK16" s="94"/>
      <c r="ACL16" s="94"/>
      <c r="ACM16" s="94"/>
      <c r="ACN16" s="94"/>
      <c r="ACO16" s="94"/>
      <c r="ACP16" s="94"/>
      <c r="ACQ16" s="94"/>
      <c r="ACR16" s="94"/>
      <c r="ACS16" s="94"/>
      <c r="ACT16" s="94"/>
      <c r="ACU16" s="94"/>
      <c r="ACV16" s="94"/>
      <c r="ACW16" s="94"/>
      <c r="ACX16" s="94"/>
      <c r="ACY16" s="94"/>
      <c r="ACZ16" s="94"/>
      <c r="ADA16" s="94"/>
      <c r="ADB16" s="94"/>
      <c r="ADC16" s="94"/>
      <c r="ADD16" s="94"/>
      <c r="ADE16" s="94"/>
      <c r="ADF16" s="94"/>
      <c r="ADG16" s="94"/>
      <c r="ADH16" s="94"/>
      <c r="ADI16" s="94"/>
      <c r="ADJ16" s="94"/>
      <c r="ADK16" s="94"/>
      <c r="ADL16" s="94"/>
      <c r="ADM16" s="94"/>
      <c r="ADN16" s="94"/>
      <c r="ADO16" s="94"/>
      <c r="ADP16" s="94"/>
      <c r="ADQ16" s="94"/>
      <c r="ADR16" s="94"/>
      <c r="ADS16" s="94"/>
      <c r="ADT16" s="94"/>
      <c r="ADU16" s="94"/>
      <c r="ADV16" s="94"/>
      <c r="ADW16" s="94"/>
      <c r="ADX16" s="94"/>
      <c r="ADY16" s="94"/>
      <c r="ADZ16" s="94"/>
      <c r="AEA16" s="94"/>
      <c r="AEB16" s="94"/>
      <c r="AEC16" s="94"/>
      <c r="AED16" s="94"/>
      <c r="AEE16" s="94"/>
      <c r="AEF16" s="94"/>
      <c r="AEG16" s="94"/>
      <c r="AEH16" s="94"/>
      <c r="AEI16" s="94"/>
      <c r="AEJ16" s="94"/>
      <c r="AEK16" s="94"/>
      <c r="AEL16" s="94"/>
      <c r="AEM16" s="94"/>
      <c r="AEN16" s="94"/>
      <c r="AEO16" s="94"/>
      <c r="AEP16" s="94"/>
      <c r="AEQ16" s="94"/>
      <c r="AER16" s="94"/>
      <c r="AES16" s="94"/>
      <c r="AET16" s="94"/>
      <c r="AEU16" s="94"/>
      <c r="AEV16" s="94"/>
      <c r="AEW16" s="94"/>
      <c r="AEX16" s="94"/>
      <c r="AEY16" s="94"/>
      <c r="AEZ16" s="94"/>
      <c r="AFA16" s="94"/>
      <c r="AFB16" s="94"/>
      <c r="AFC16" s="94"/>
      <c r="AFD16" s="94"/>
      <c r="AFE16" s="94"/>
      <c r="AFF16" s="94"/>
      <c r="AFG16" s="94"/>
      <c r="AFH16" s="94"/>
      <c r="AFI16" s="94"/>
      <c r="AFJ16" s="94"/>
      <c r="AFK16" s="94"/>
      <c r="AFL16" s="94"/>
      <c r="AFM16" s="94"/>
      <c r="AFN16" s="94"/>
      <c r="AFO16" s="94"/>
      <c r="AFP16" s="94"/>
      <c r="AFQ16" s="94"/>
      <c r="AFR16" s="94"/>
      <c r="AFS16" s="94"/>
      <c r="AFT16" s="94"/>
      <c r="AFU16" s="94"/>
      <c r="AFV16" s="94"/>
      <c r="AFW16" s="94"/>
      <c r="AFX16" s="94"/>
      <c r="AFY16" s="94"/>
      <c r="AFZ16" s="94"/>
      <c r="AGA16" s="94"/>
      <c r="AGB16" s="94"/>
      <c r="AGC16" s="94"/>
      <c r="AGD16" s="94"/>
      <c r="AGE16" s="94"/>
      <c r="AGF16" s="94"/>
      <c r="AGG16" s="94"/>
      <c r="AGH16" s="94"/>
      <c r="AGI16" s="94"/>
      <c r="AGJ16" s="94"/>
      <c r="AGK16" s="94"/>
      <c r="AGL16" s="94"/>
      <c r="AGM16" s="94"/>
      <c r="AGN16" s="94"/>
      <c r="AGO16" s="94"/>
      <c r="AGP16" s="94"/>
      <c r="AGQ16" s="94"/>
      <c r="AGR16" s="94"/>
      <c r="AGS16" s="94"/>
      <c r="AGT16" s="94"/>
      <c r="AGU16" s="94"/>
      <c r="AGV16" s="94"/>
      <c r="AGW16" s="94"/>
      <c r="AGX16" s="94"/>
      <c r="AGY16" s="94"/>
      <c r="AGZ16" s="94"/>
      <c r="AHA16" s="94"/>
      <c r="AHB16" s="94"/>
      <c r="AHC16" s="94"/>
      <c r="AHD16" s="94"/>
      <c r="AHE16" s="94"/>
      <c r="AHF16" s="94"/>
      <c r="AHG16" s="94"/>
      <c r="AHH16" s="94"/>
      <c r="AHI16" s="94"/>
      <c r="AHJ16" s="94"/>
      <c r="AHK16" s="94"/>
      <c r="AHL16" s="94"/>
      <c r="AHM16" s="94"/>
      <c r="AHN16" s="94"/>
      <c r="AHO16" s="94"/>
      <c r="AHP16" s="94"/>
      <c r="AHQ16" s="94"/>
      <c r="AHR16" s="94"/>
      <c r="AHS16" s="94"/>
      <c r="AHT16" s="94"/>
      <c r="AHU16" s="94"/>
      <c r="AHV16" s="94"/>
      <c r="AHW16" s="94"/>
      <c r="AHX16" s="94"/>
      <c r="AHY16" s="94"/>
      <c r="AHZ16" s="94"/>
      <c r="AIA16" s="94"/>
      <c r="AIB16" s="94"/>
      <c r="AIC16" s="94"/>
      <c r="AID16" s="94"/>
      <c r="AIE16" s="94"/>
      <c r="AIF16" s="94"/>
      <c r="AIG16" s="94"/>
      <c r="AIH16" s="94"/>
      <c r="AII16" s="94"/>
      <c r="AIJ16" s="94"/>
      <c r="AIK16" s="94"/>
      <c r="AIL16" s="94"/>
      <c r="AIM16" s="94"/>
      <c r="AIN16" s="94"/>
      <c r="AIO16" s="94"/>
      <c r="AIP16" s="94"/>
      <c r="AIQ16" s="94"/>
      <c r="AIR16" s="94"/>
      <c r="AIS16" s="94"/>
      <c r="AIT16" s="94"/>
      <c r="AIU16" s="94"/>
      <c r="AIV16" s="94"/>
      <c r="AIW16" s="94"/>
      <c r="AIX16" s="94"/>
      <c r="AIY16" s="94"/>
      <c r="AIZ16" s="94"/>
      <c r="AJA16" s="94"/>
      <c r="AJB16" s="94"/>
      <c r="AJC16" s="94"/>
      <c r="AJD16" s="94"/>
      <c r="AJE16" s="94"/>
      <c r="AJF16" s="94"/>
      <c r="AJG16" s="94"/>
      <c r="AJH16" s="94"/>
      <c r="AJI16" s="94"/>
      <c r="AJJ16" s="94"/>
      <c r="AJK16" s="94"/>
      <c r="AJL16" s="94"/>
      <c r="AJM16" s="94"/>
      <c r="AJN16" s="94"/>
      <c r="AJO16" s="94"/>
      <c r="AJP16" s="94"/>
      <c r="AJQ16" s="94"/>
      <c r="AJR16" s="94"/>
      <c r="AJS16" s="94"/>
      <c r="AJT16" s="94"/>
      <c r="AJU16" s="94"/>
      <c r="AJV16" s="94"/>
      <c r="AJW16" s="94"/>
      <c r="AJX16" s="94"/>
      <c r="AJY16" s="94"/>
      <c r="AJZ16" s="94"/>
      <c r="AKA16" s="94"/>
      <c r="AKB16" s="94"/>
      <c r="AKC16" s="94"/>
      <c r="AKD16" s="94"/>
      <c r="AKE16" s="94"/>
      <c r="AKF16" s="94"/>
      <c r="AKG16" s="94"/>
      <c r="AKH16" s="94"/>
      <c r="AKI16" s="94"/>
      <c r="AKJ16" s="94"/>
      <c r="AKK16" s="94"/>
      <c r="AKL16" s="94"/>
      <c r="AKM16" s="94"/>
      <c r="AKN16" s="94"/>
      <c r="AKO16" s="94"/>
      <c r="AKP16" s="94"/>
      <c r="AKQ16" s="94"/>
      <c r="AKR16" s="94"/>
      <c r="AKS16" s="94"/>
      <c r="AKT16" s="94"/>
      <c r="AKU16" s="94"/>
      <c r="AKV16" s="94"/>
      <c r="AKW16" s="94"/>
      <c r="AKX16" s="94"/>
      <c r="AKY16" s="94"/>
      <c r="AKZ16" s="94"/>
      <c r="ALA16" s="94"/>
      <c r="ALB16" s="94"/>
      <c r="ALC16" s="94"/>
      <c r="ALD16" s="94"/>
      <c r="ALE16" s="94"/>
      <c r="ALF16" s="94"/>
      <c r="ALG16" s="94"/>
      <c r="ALH16" s="94"/>
      <c r="ALI16" s="94"/>
      <c r="ALJ16" s="94"/>
      <c r="ALK16" s="94"/>
      <c r="ALL16" s="94"/>
      <c r="ALM16" s="94"/>
      <c r="ALN16" s="94"/>
      <c r="ALO16" s="94"/>
      <c r="ALP16" s="94"/>
      <c r="ALQ16" s="94"/>
      <c r="ALR16" s="94"/>
      <c r="ALS16" s="94"/>
      <c r="ALT16" s="94"/>
      <c r="ALU16" s="94"/>
      <c r="ALV16" s="94"/>
      <c r="ALW16" s="94"/>
      <c r="ALX16" s="94"/>
      <c r="ALY16" s="94"/>
      <c r="ALZ16" s="94"/>
      <c r="AMA16" s="94"/>
      <c r="AMB16" s="94"/>
      <c r="AMC16" s="94"/>
      <c r="AMD16" s="94"/>
      <c r="AME16" s="94"/>
      <c r="AMF16" s="94"/>
      <c r="AMG16" s="94"/>
      <c r="AMH16" s="94"/>
      <c r="AMI16" s="94"/>
      <c r="AMJ16" s="94"/>
      <c r="AMK16" s="94"/>
      <c r="AML16" s="94"/>
      <c r="AMM16" s="94"/>
      <c r="AMN16" s="94"/>
      <c r="AMO16" s="94"/>
      <c r="AMP16" s="94"/>
      <c r="AMQ16" s="94"/>
      <c r="AMR16" s="94"/>
      <c r="AMS16" s="94"/>
      <c r="AMT16" s="94"/>
      <c r="AMU16" s="94"/>
      <c r="AMV16" s="94"/>
      <c r="AMW16" s="94"/>
      <c r="AMX16" s="94"/>
      <c r="AMY16" s="94"/>
      <c r="AMZ16" s="94"/>
      <c r="ANA16" s="94"/>
      <c r="ANB16" s="94"/>
      <c r="ANC16" s="94"/>
      <c r="AND16" s="94"/>
      <c r="ANE16" s="94"/>
      <c r="ANF16" s="94"/>
      <c r="ANG16" s="94"/>
      <c r="ANH16" s="94"/>
      <c r="ANI16" s="94"/>
      <c r="ANJ16" s="94"/>
      <c r="ANK16" s="94"/>
      <c r="ANL16" s="94"/>
      <c r="ANM16" s="94"/>
      <c r="ANN16" s="94"/>
      <c r="ANO16" s="94"/>
      <c r="ANP16" s="94"/>
      <c r="ANQ16" s="94"/>
      <c r="ANR16" s="94"/>
      <c r="ANS16" s="94"/>
      <c r="ANT16" s="94"/>
      <c r="ANU16" s="94"/>
      <c r="ANV16" s="94"/>
      <c r="ANW16" s="94"/>
      <c r="ANX16" s="94"/>
      <c r="ANY16" s="94"/>
      <c r="ANZ16" s="94"/>
      <c r="AOA16" s="94"/>
      <c r="AOB16" s="94"/>
      <c r="AOC16" s="94"/>
      <c r="AOD16" s="94"/>
      <c r="AOE16" s="94"/>
      <c r="AOF16" s="94"/>
      <c r="AOG16" s="94"/>
      <c r="AOH16" s="94"/>
      <c r="AOI16" s="94"/>
      <c r="AOJ16" s="94"/>
      <c r="AOK16" s="94"/>
      <c r="AOL16" s="94"/>
      <c r="AOM16" s="94"/>
      <c r="AON16" s="94"/>
      <c r="AOO16" s="94"/>
      <c r="AOP16" s="94"/>
      <c r="AOQ16" s="94"/>
      <c r="AOR16" s="94"/>
      <c r="AOS16" s="94"/>
      <c r="AOT16" s="94"/>
      <c r="AOU16" s="94"/>
      <c r="AOV16" s="94"/>
      <c r="AOW16" s="94"/>
      <c r="AOX16" s="94"/>
      <c r="AOY16" s="94"/>
      <c r="AOZ16" s="94"/>
      <c r="APA16" s="94"/>
      <c r="APB16" s="94"/>
      <c r="APC16" s="94"/>
      <c r="APD16" s="94"/>
      <c r="APE16" s="94"/>
      <c r="APF16" s="94"/>
      <c r="APG16" s="94"/>
      <c r="APH16" s="94"/>
      <c r="API16" s="94"/>
      <c r="APJ16" s="94"/>
      <c r="APK16" s="94"/>
      <c r="APL16" s="94"/>
      <c r="APM16" s="94"/>
      <c r="APN16" s="94"/>
      <c r="APO16" s="94"/>
      <c r="APP16" s="94"/>
      <c r="APQ16" s="94"/>
      <c r="APR16" s="94"/>
      <c r="APS16" s="94"/>
      <c r="APT16" s="94"/>
      <c r="APU16" s="94"/>
      <c r="APV16" s="94"/>
      <c r="APW16" s="94"/>
      <c r="APX16" s="94"/>
      <c r="APY16" s="94"/>
      <c r="APZ16" s="94"/>
      <c r="AQA16" s="94"/>
      <c r="AQB16" s="94"/>
      <c r="AQC16" s="94"/>
      <c r="AQD16" s="94"/>
      <c r="AQE16" s="94"/>
      <c r="AQF16" s="94"/>
      <c r="AQG16" s="94"/>
      <c r="AQH16" s="94"/>
      <c r="AQI16" s="94"/>
      <c r="AQJ16" s="94"/>
      <c r="AQK16" s="94"/>
      <c r="AQL16" s="94"/>
      <c r="AQM16" s="94"/>
      <c r="AQN16" s="94"/>
      <c r="AQO16" s="94"/>
      <c r="AQP16" s="94"/>
      <c r="AQQ16" s="94"/>
      <c r="AQR16" s="94"/>
      <c r="AQS16" s="94"/>
      <c r="AQT16" s="94"/>
      <c r="AQU16" s="94"/>
      <c r="AQV16" s="94"/>
      <c r="AQW16" s="94"/>
      <c r="AQX16" s="94"/>
      <c r="AQY16" s="94"/>
      <c r="AQZ16" s="94"/>
      <c r="ARA16" s="94"/>
      <c r="ARB16" s="94"/>
      <c r="ARC16" s="94"/>
      <c r="ARD16" s="94"/>
      <c r="ARE16" s="94"/>
      <c r="ARF16" s="94"/>
      <c r="ARG16" s="94"/>
      <c r="ARH16" s="94"/>
      <c r="ARI16" s="94"/>
      <c r="ARJ16" s="94"/>
      <c r="ARK16" s="94"/>
      <c r="ARL16" s="94"/>
      <c r="ARM16" s="94"/>
      <c r="ARN16" s="94"/>
      <c r="ARO16" s="94"/>
      <c r="ARP16" s="94"/>
      <c r="ARQ16" s="94"/>
      <c r="ARR16" s="94"/>
      <c r="ARS16" s="94"/>
      <c r="ART16" s="94"/>
      <c r="ARU16" s="94"/>
      <c r="ARV16" s="94"/>
      <c r="ARW16" s="94"/>
      <c r="ARX16" s="94"/>
      <c r="ARY16" s="94"/>
      <c r="ARZ16" s="94"/>
      <c r="ASA16" s="94"/>
      <c r="ASB16" s="94"/>
      <c r="ASC16" s="94"/>
      <c r="ASD16" s="94"/>
      <c r="ASE16" s="94"/>
      <c r="ASF16" s="94"/>
      <c r="ASG16" s="94"/>
      <c r="ASH16" s="94"/>
      <c r="ASI16" s="94"/>
      <c r="ASJ16" s="94"/>
      <c r="ASK16" s="94"/>
      <c r="ASL16" s="94"/>
      <c r="ASM16" s="94"/>
      <c r="ASN16" s="94"/>
      <c r="ASO16" s="94"/>
      <c r="ASP16" s="94"/>
      <c r="ASQ16" s="94"/>
      <c r="ASR16" s="94"/>
      <c r="ASS16" s="94"/>
      <c r="AST16" s="94"/>
      <c r="ASU16" s="94"/>
      <c r="ASV16" s="94"/>
      <c r="ASW16" s="94"/>
      <c r="ASX16" s="94"/>
      <c r="ASY16" s="94"/>
      <c r="ASZ16" s="94"/>
      <c r="ATA16" s="94"/>
      <c r="ATB16" s="94"/>
      <c r="ATC16" s="94"/>
      <c r="ATD16" s="94"/>
      <c r="ATE16" s="94"/>
      <c r="ATF16" s="94"/>
      <c r="ATG16" s="94"/>
      <c r="ATH16" s="94"/>
      <c r="ATI16" s="94"/>
      <c r="ATJ16" s="94"/>
      <c r="ATK16" s="94"/>
      <c r="ATL16" s="94"/>
      <c r="ATM16" s="94"/>
      <c r="ATN16" s="94"/>
      <c r="ATO16" s="94"/>
      <c r="ATP16" s="94"/>
      <c r="ATQ16" s="94"/>
      <c r="ATR16" s="94"/>
      <c r="ATS16" s="94"/>
      <c r="ATT16" s="94"/>
      <c r="ATU16" s="94"/>
      <c r="ATV16" s="94"/>
      <c r="ATW16" s="94"/>
      <c r="ATX16" s="94"/>
      <c r="ATY16" s="94"/>
      <c r="ATZ16" s="94"/>
      <c r="AUA16" s="94"/>
      <c r="AUB16" s="94"/>
      <c r="AUC16" s="94"/>
      <c r="AUD16" s="94"/>
      <c r="AUE16" s="94"/>
      <c r="AUF16" s="94"/>
      <c r="AUG16" s="94"/>
      <c r="AUH16" s="94"/>
      <c r="AUI16" s="94"/>
      <c r="AUJ16" s="94"/>
      <c r="AUK16" s="94"/>
      <c r="AUL16" s="94"/>
      <c r="AUM16" s="94"/>
      <c r="AUN16" s="94"/>
      <c r="AUO16" s="94"/>
      <c r="AUP16" s="94"/>
      <c r="AUQ16" s="94"/>
      <c r="AUR16" s="94"/>
      <c r="AUS16" s="94"/>
      <c r="AUT16" s="94"/>
      <c r="AUU16" s="94"/>
      <c r="AUV16" s="94"/>
      <c r="AUW16" s="94"/>
      <c r="AUX16" s="94"/>
      <c r="AUY16" s="94"/>
      <c r="AUZ16" s="94"/>
      <c r="AVA16" s="94"/>
      <c r="AVB16" s="94"/>
      <c r="AVC16" s="94"/>
      <c r="AVD16" s="94"/>
      <c r="AVE16" s="94"/>
      <c r="AVF16" s="94"/>
      <c r="AVG16" s="94"/>
      <c r="AVH16" s="94"/>
      <c r="AVI16" s="94"/>
      <c r="AVJ16" s="94"/>
      <c r="AVK16" s="94"/>
      <c r="AVL16" s="94"/>
      <c r="AVM16" s="94"/>
      <c r="AVN16" s="94"/>
      <c r="AVO16" s="94"/>
      <c r="AVP16" s="94"/>
      <c r="AVQ16" s="94"/>
      <c r="AVR16" s="94"/>
      <c r="AVS16" s="94"/>
      <c r="AVT16" s="94"/>
      <c r="AVU16" s="94"/>
      <c r="AVV16" s="94"/>
      <c r="AVW16" s="94"/>
      <c r="AVX16" s="94"/>
      <c r="AVY16" s="94"/>
      <c r="AVZ16" s="94"/>
      <c r="AWA16" s="94"/>
      <c r="AWB16" s="94"/>
      <c r="AWC16" s="94"/>
      <c r="AWD16" s="94"/>
      <c r="AWE16" s="94"/>
      <c r="AWF16" s="94"/>
      <c r="AWG16" s="94"/>
      <c r="AWH16" s="94"/>
      <c r="AWI16" s="94"/>
      <c r="AWJ16" s="94"/>
      <c r="AWK16" s="94"/>
      <c r="AWL16" s="94"/>
      <c r="AWM16" s="94"/>
      <c r="AWN16" s="94"/>
      <c r="AWO16" s="94"/>
      <c r="AWP16" s="94"/>
      <c r="AWQ16" s="94"/>
      <c r="AWR16" s="94"/>
      <c r="AWS16" s="94"/>
      <c r="AWT16" s="94"/>
      <c r="AWU16" s="94"/>
      <c r="AWV16" s="94"/>
      <c r="AWW16" s="94"/>
      <c r="AWX16" s="94"/>
      <c r="AWY16" s="94"/>
      <c r="AWZ16" s="94"/>
      <c r="AXA16" s="94"/>
      <c r="AXB16" s="94"/>
      <c r="AXC16" s="94"/>
      <c r="AXD16" s="94"/>
      <c r="AXE16" s="94"/>
      <c r="AXF16" s="94"/>
      <c r="AXG16" s="94"/>
      <c r="AXH16" s="94"/>
      <c r="AXI16" s="94"/>
      <c r="AXJ16" s="94"/>
      <c r="AXK16" s="94"/>
      <c r="AXL16" s="94"/>
      <c r="AXM16" s="94"/>
      <c r="AXN16" s="94"/>
      <c r="AXO16" s="94"/>
      <c r="AXP16" s="94"/>
      <c r="AXQ16" s="94"/>
      <c r="AXR16" s="94"/>
      <c r="AXS16" s="94"/>
      <c r="AXT16" s="94"/>
      <c r="AXU16" s="94"/>
      <c r="AXV16" s="94"/>
      <c r="AXW16" s="94"/>
      <c r="AXX16" s="94"/>
      <c r="AXY16" s="94"/>
      <c r="AXZ16" s="94"/>
      <c r="AYA16" s="94"/>
      <c r="AYB16" s="94"/>
      <c r="AYC16" s="94"/>
      <c r="AYD16" s="94"/>
      <c r="AYE16" s="94"/>
      <c r="AYF16" s="94"/>
      <c r="AYG16" s="94"/>
      <c r="AYH16" s="94"/>
      <c r="AYI16" s="94"/>
      <c r="AYJ16" s="94"/>
      <c r="AYK16" s="94"/>
      <c r="AYL16" s="94"/>
      <c r="AYM16" s="94"/>
      <c r="AYN16" s="94"/>
      <c r="AYO16" s="94"/>
      <c r="AYP16" s="94"/>
      <c r="AYQ16" s="94"/>
      <c r="AYR16" s="94"/>
      <c r="AYS16" s="94"/>
      <c r="AYT16" s="94"/>
      <c r="AYU16" s="94"/>
      <c r="AYV16" s="94"/>
      <c r="AYW16" s="94"/>
      <c r="AYX16" s="94"/>
      <c r="AYY16" s="94"/>
      <c r="AYZ16" s="94"/>
      <c r="AZA16" s="94"/>
      <c r="AZB16" s="94"/>
      <c r="AZC16" s="94"/>
      <c r="AZD16" s="94"/>
      <c r="AZE16" s="94"/>
      <c r="AZF16" s="94"/>
      <c r="AZG16" s="94"/>
      <c r="AZH16" s="94"/>
      <c r="AZI16" s="94"/>
      <c r="AZJ16" s="94"/>
      <c r="AZK16" s="94"/>
      <c r="AZL16" s="94"/>
      <c r="AZM16" s="94"/>
      <c r="AZN16" s="94"/>
      <c r="AZO16" s="94"/>
      <c r="AZP16" s="94"/>
      <c r="AZQ16" s="94"/>
      <c r="AZR16" s="94"/>
      <c r="AZS16" s="94"/>
      <c r="AZT16" s="94"/>
      <c r="AZU16" s="94"/>
      <c r="AZV16" s="94"/>
      <c r="AZW16" s="94"/>
      <c r="AZX16" s="94"/>
      <c r="AZY16" s="94"/>
      <c r="AZZ16" s="94"/>
      <c r="BAA16" s="94"/>
      <c r="BAB16" s="94"/>
      <c r="BAC16" s="94"/>
      <c r="BAD16" s="94"/>
      <c r="BAE16" s="94"/>
      <c r="BAF16" s="94"/>
      <c r="BAG16" s="94"/>
      <c r="BAH16" s="94"/>
      <c r="BAI16" s="94"/>
      <c r="BAJ16" s="94"/>
      <c r="BAK16" s="94"/>
      <c r="BAL16" s="94"/>
      <c r="BAM16" s="94"/>
      <c r="BAN16" s="94"/>
      <c r="BAO16" s="94"/>
      <c r="BAP16" s="94"/>
      <c r="BAQ16" s="94"/>
      <c r="BAR16" s="94"/>
      <c r="BAS16" s="94"/>
      <c r="BAT16" s="94"/>
      <c r="BAU16" s="94"/>
      <c r="BAV16" s="94"/>
      <c r="BAW16" s="94"/>
      <c r="BAX16" s="94"/>
      <c r="BAY16" s="94"/>
      <c r="BAZ16" s="94"/>
      <c r="BBA16" s="94"/>
      <c r="BBB16" s="94"/>
      <c r="BBC16" s="94"/>
      <c r="BBD16" s="94"/>
      <c r="BBE16" s="94"/>
      <c r="BBF16" s="94"/>
      <c r="BBG16" s="94"/>
      <c r="BBH16" s="94"/>
      <c r="BBI16" s="94"/>
      <c r="BBJ16" s="94"/>
      <c r="BBK16" s="94"/>
      <c r="BBL16" s="94"/>
      <c r="BBM16" s="94"/>
      <c r="BBN16" s="94"/>
      <c r="BBO16" s="94"/>
      <c r="BBP16" s="94"/>
      <c r="BBQ16" s="94"/>
      <c r="BBR16" s="94"/>
      <c r="BBS16" s="94"/>
      <c r="BBT16" s="94"/>
      <c r="BBU16" s="94"/>
      <c r="BBV16" s="94"/>
      <c r="BBW16" s="94"/>
      <c r="BBX16" s="94"/>
      <c r="BBY16" s="94"/>
      <c r="BBZ16" s="94"/>
      <c r="BCA16" s="94"/>
      <c r="BCB16" s="94"/>
      <c r="BCC16" s="94"/>
      <c r="BCD16" s="94"/>
      <c r="BCE16" s="94"/>
      <c r="BCF16" s="94"/>
      <c r="BCG16" s="94"/>
      <c r="BCH16" s="94"/>
      <c r="BCI16" s="94"/>
      <c r="BCJ16" s="94"/>
      <c r="BCK16" s="94"/>
      <c r="BCL16" s="94"/>
      <c r="BCM16" s="94"/>
      <c r="BCN16" s="94"/>
      <c r="BCO16" s="94"/>
      <c r="BCP16" s="94"/>
      <c r="BCQ16" s="94"/>
      <c r="BCR16" s="94"/>
      <c r="BCS16" s="94"/>
      <c r="BCT16" s="94"/>
      <c r="BCU16" s="94"/>
      <c r="BCV16" s="94"/>
      <c r="BCW16" s="94"/>
      <c r="BCX16" s="94"/>
      <c r="BCY16" s="94"/>
      <c r="BCZ16" s="94"/>
      <c r="BDA16" s="94"/>
      <c r="BDB16" s="94"/>
      <c r="BDC16" s="94"/>
      <c r="BDD16" s="94"/>
      <c r="BDE16" s="94"/>
      <c r="BDF16" s="94"/>
      <c r="BDG16" s="94"/>
      <c r="BDH16" s="94"/>
      <c r="BDI16" s="94"/>
      <c r="BDJ16" s="94"/>
      <c r="BDK16" s="94"/>
      <c r="BDL16" s="94"/>
      <c r="BDM16" s="94"/>
      <c r="BDN16" s="94"/>
      <c r="BDO16" s="94"/>
      <c r="BDP16" s="94"/>
      <c r="BDQ16" s="94"/>
      <c r="BDR16" s="94"/>
      <c r="BDS16" s="94"/>
      <c r="BDT16" s="94"/>
      <c r="BDU16" s="94"/>
      <c r="BDV16" s="94"/>
      <c r="BDW16" s="94"/>
      <c r="BDX16" s="94"/>
      <c r="BDY16" s="94"/>
      <c r="BDZ16" s="94"/>
      <c r="BEA16" s="94"/>
      <c r="BEB16" s="94"/>
      <c r="BEC16" s="94"/>
      <c r="BED16" s="94"/>
      <c r="BEE16" s="94"/>
      <c r="BEF16" s="94"/>
      <c r="BEG16" s="94"/>
      <c r="BEH16" s="94"/>
      <c r="BEI16" s="94"/>
      <c r="BEJ16" s="94"/>
      <c r="BEK16" s="94"/>
      <c r="BEL16" s="94"/>
      <c r="BEM16" s="94"/>
      <c r="BEN16" s="94"/>
      <c r="BEO16" s="94"/>
      <c r="BEP16" s="94"/>
      <c r="BEQ16" s="94"/>
      <c r="BER16" s="94"/>
      <c r="BES16" s="94"/>
      <c r="BET16" s="94"/>
      <c r="BEU16" s="94"/>
      <c r="BEV16" s="94"/>
      <c r="BEW16" s="94"/>
      <c r="BEX16" s="94"/>
      <c r="BEY16" s="94"/>
      <c r="BEZ16" s="94"/>
      <c r="BFA16" s="94"/>
      <c r="BFB16" s="94"/>
      <c r="BFC16" s="94"/>
      <c r="BFD16" s="94"/>
      <c r="BFE16" s="94"/>
      <c r="BFF16" s="94"/>
      <c r="BFG16" s="94"/>
      <c r="BFH16" s="94"/>
      <c r="BFI16" s="94"/>
      <c r="BFJ16" s="94"/>
      <c r="BFK16" s="94"/>
      <c r="BFL16" s="94"/>
      <c r="BFM16" s="94"/>
      <c r="BFN16" s="94"/>
      <c r="BFO16" s="94"/>
      <c r="BFP16" s="94"/>
      <c r="BFQ16" s="94"/>
      <c r="BFR16" s="94"/>
      <c r="BFS16" s="94"/>
      <c r="BFT16" s="94"/>
      <c r="BFU16" s="94"/>
      <c r="BFV16" s="94"/>
      <c r="BFW16" s="94"/>
      <c r="BFX16" s="94"/>
      <c r="BFY16" s="94"/>
      <c r="BFZ16" s="94"/>
      <c r="BGA16" s="94"/>
      <c r="BGB16" s="94"/>
      <c r="BGC16" s="94"/>
      <c r="BGD16" s="94"/>
      <c r="BGE16" s="94"/>
      <c r="BGF16" s="94"/>
      <c r="BGG16" s="94"/>
      <c r="BGH16" s="94"/>
      <c r="BGI16" s="94"/>
      <c r="BGJ16" s="94"/>
      <c r="BGK16" s="94"/>
      <c r="BGL16" s="94"/>
      <c r="BGM16" s="94"/>
      <c r="BGN16" s="94"/>
      <c r="BGO16" s="94"/>
      <c r="BGP16" s="94"/>
      <c r="BGQ16" s="94"/>
      <c r="BGR16" s="94"/>
      <c r="BGS16" s="94"/>
      <c r="BGT16" s="94"/>
      <c r="BGU16" s="94"/>
      <c r="BGV16" s="94"/>
      <c r="BGW16" s="94"/>
      <c r="BGX16" s="94"/>
      <c r="BGY16" s="94"/>
      <c r="BGZ16" s="94"/>
      <c r="BHA16" s="94"/>
      <c r="BHB16" s="94"/>
      <c r="BHC16" s="94"/>
      <c r="BHD16" s="94"/>
      <c r="BHE16" s="94"/>
      <c r="BHF16" s="94"/>
      <c r="BHG16" s="94"/>
      <c r="BHH16" s="94"/>
      <c r="BHI16" s="94"/>
      <c r="BHJ16" s="94"/>
      <c r="BHK16" s="94"/>
      <c r="BHL16" s="94"/>
      <c r="BHM16" s="94"/>
      <c r="BHN16" s="94"/>
      <c r="BHO16" s="94"/>
      <c r="BHP16" s="94"/>
      <c r="BHQ16" s="94"/>
      <c r="BHR16" s="94"/>
      <c r="BHS16" s="94"/>
      <c r="BHT16" s="94"/>
      <c r="BHU16" s="94"/>
      <c r="BHV16" s="94"/>
      <c r="BHW16" s="94"/>
      <c r="BHX16" s="94"/>
      <c r="BHY16" s="94"/>
      <c r="BHZ16" s="94"/>
      <c r="BIA16" s="94"/>
      <c r="BIB16" s="94"/>
      <c r="BIC16" s="94"/>
      <c r="BID16" s="94"/>
      <c r="BIE16" s="94"/>
      <c r="BIF16" s="94"/>
      <c r="BIG16" s="94"/>
      <c r="BIH16" s="94"/>
      <c r="BII16" s="94"/>
      <c r="BIJ16" s="94"/>
      <c r="BIK16" s="94"/>
      <c r="BIL16" s="94"/>
      <c r="BIM16" s="94"/>
      <c r="BIN16" s="94"/>
      <c r="BIO16" s="94"/>
      <c r="BIP16" s="94"/>
      <c r="BIQ16" s="94"/>
      <c r="BIR16" s="94"/>
      <c r="BIS16" s="94"/>
      <c r="BIT16" s="94"/>
      <c r="BIU16" s="94"/>
      <c r="BIV16" s="94"/>
      <c r="BIW16" s="94"/>
      <c r="BIX16" s="94"/>
      <c r="BIY16" s="94"/>
      <c r="BIZ16" s="94"/>
      <c r="BJA16" s="94"/>
      <c r="BJB16" s="94"/>
      <c r="BJC16" s="94"/>
      <c r="BJD16" s="94"/>
      <c r="BJE16" s="94"/>
      <c r="BJF16" s="94"/>
      <c r="BJG16" s="94"/>
      <c r="BJH16" s="94"/>
      <c r="BJI16" s="94"/>
      <c r="BJJ16" s="94"/>
      <c r="BJK16" s="94"/>
      <c r="BJL16" s="94"/>
      <c r="BJM16" s="94"/>
      <c r="BJN16" s="94"/>
      <c r="BJO16" s="94"/>
      <c r="BJP16" s="94"/>
      <c r="BJQ16" s="94"/>
      <c r="BJR16" s="94"/>
      <c r="BJS16" s="94"/>
      <c r="BJT16" s="94"/>
      <c r="BJU16" s="94"/>
      <c r="BJV16" s="94"/>
      <c r="BJW16" s="94"/>
      <c r="BJX16" s="94"/>
      <c r="BJY16" s="94"/>
      <c r="BJZ16" s="94"/>
      <c r="BKA16" s="94"/>
      <c r="BKB16" s="94"/>
      <c r="BKC16" s="94"/>
      <c r="BKD16" s="94"/>
      <c r="BKE16" s="94"/>
      <c r="BKF16" s="94"/>
      <c r="BKG16" s="94"/>
      <c r="BKH16" s="94"/>
      <c r="BKI16" s="94"/>
      <c r="BKJ16" s="94"/>
      <c r="BKK16" s="94"/>
      <c r="BKL16" s="94"/>
      <c r="BKM16" s="94"/>
      <c r="BKN16" s="94"/>
      <c r="BKO16" s="94"/>
      <c r="BKP16" s="94"/>
      <c r="BKQ16" s="94"/>
      <c r="BKR16" s="94"/>
      <c r="BKS16" s="94"/>
      <c r="BKT16" s="94"/>
      <c r="BKU16" s="94"/>
      <c r="BKV16" s="94"/>
      <c r="BKW16" s="94"/>
      <c r="BKX16" s="94"/>
      <c r="BKY16" s="94"/>
      <c r="BKZ16" s="94"/>
      <c r="BLA16" s="94"/>
      <c r="BLB16" s="94"/>
      <c r="BLC16" s="94"/>
      <c r="BLD16" s="94"/>
      <c r="BLE16" s="94"/>
      <c r="BLF16" s="94"/>
      <c r="BLG16" s="94"/>
      <c r="BLH16" s="94"/>
      <c r="BLI16" s="94"/>
      <c r="BLJ16" s="94"/>
      <c r="BLK16" s="94"/>
      <c r="BLL16" s="94"/>
      <c r="BLM16" s="94"/>
      <c r="BLN16" s="94"/>
      <c r="BLO16" s="94"/>
      <c r="BLP16" s="94"/>
      <c r="BLQ16" s="94"/>
      <c r="BLR16" s="94"/>
      <c r="BLS16" s="94"/>
      <c r="BLT16" s="94"/>
      <c r="BLU16" s="94"/>
      <c r="BLV16" s="94"/>
      <c r="BLW16" s="94"/>
      <c r="BLX16" s="94"/>
      <c r="BLY16" s="94"/>
      <c r="BLZ16" s="94"/>
      <c r="BMA16" s="94"/>
      <c r="BMB16" s="94"/>
      <c r="BMC16" s="94"/>
      <c r="BMD16" s="94"/>
      <c r="BME16" s="94"/>
      <c r="BMF16" s="94"/>
      <c r="BMG16" s="94"/>
      <c r="BMH16" s="94"/>
      <c r="BMI16" s="94"/>
      <c r="BMJ16" s="94"/>
      <c r="BMK16" s="94"/>
      <c r="BML16" s="94"/>
      <c r="BMM16" s="94"/>
      <c r="BMN16" s="94"/>
      <c r="BMO16" s="94"/>
      <c r="BMP16" s="94"/>
      <c r="BMQ16" s="94"/>
      <c r="BMR16" s="94"/>
      <c r="BMS16" s="94"/>
      <c r="BMT16" s="94"/>
      <c r="BMU16" s="94"/>
      <c r="BMV16" s="94"/>
      <c r="BMW16" s="94"/>
      <c r="BMX16" s="94"/>
      <c r="BMY16" s="94"/>
      <c r="BMZ16" s="94"/>
      <c r="BNA16" s="94"/>
      <c r="BNB16" s="94"/>
      <c r="BNC16" s="94"/>
      <c r="BND16" s="94"/>
      <c r="BNE16" s="94"/>
      <c r="BNF16" s="94"/>
      <c r="BNG16" s="94"/>
      <c r="BNH16" s="94"/>
      <c r="BNI16" s="94"/>
      <c r="BNJ16" s="94"/>
      <c r="BNK16" s="94"/>
      <c r="BNL16" s="94"/>
      <c r="BNM16" s="94"/>
      <c r="BNN16" s="94"/>
      <c r="BNO16" s="94"/>
      <c r="BNP16" s="94"/>
      <c r="BNQ16" s="94"/>
      <c r="BNR16" s="94"/>
      <c r="BNS16" s="94"/>
      <c r="BNT16" s="94"/>
      <c r="BNU16" s="94"/>
      <c r="BNV16" s="94"/>
      <c r="BNW16" s="94"/>
      <c r="BNX16" s="94"/>
      <c r="BNY16" s="94"/>
      <c r="BNZ16" s="94"/>
      <c r="BOA16" s="94"/>
      <c r="BOB16" s="94"/>
      <c r="BOC16" s="94"/>
      <c r="BOD16" s="94"/>
      <c r="BOE16" s="94"/>
      <c r="BOF16" s="94"/>
      <c r="BOG16" s="94"/>
      <c r="BOH16" s="94"/>
      <c r="BOI16" s="94"/>
      <c r="BOJ16" s="94"/>
      <c r="BOK16" s="94"/>
      <c r="BOL16" s="94"/>
      <c r="BOM16" s="94"/>
      <c r="BON16" s="94"/>
      <c r="BOO16" s="94"/>
      <c r="BOP16" s="94"/>
      <c r="BOQ16" s="94"/>
      <c r="BOR16" s="94"/>
      <c r="BOS16" s="94"/>
      <c r="BOT16" s="94"/>
      <c r="BOU16" s="94"/>
      <c r="BOV16" s="94"/>
      <c r="BOW16" s="94"/>
      <c r="BOX16" s="94"/>
      <c r="BOY16" s="94"/>
      <c r="BOZ16" s="94"/>
      <c r="BPA16" s="94"/>
      <c r="BPB16" s="94"/>
      <c r="BPC16" s="94"/>
      <c r="BPD16" s="94"/>
      <c r="BPE16" s="94"/>
      <c r="BPF16" s="94"/>
      <c r="BPG16" s="94"/>
      <c r="BPH16" s="94"/>
      <c r="BPI16" s="94"/>
      <c r="BPJ16" s="94"/>
      <c r="BPK16" s="94"/>
      <c r="BPL16" s="94"/>
      <c r="BPM16" s="94"/>
      <c r="BPN16" s="94"/>
      <c r="BPO16" s="94"/>
      <c r="BPP16" s="94"/>
      <c r="BPQ16" s="94"/>
      <c r="BPR16" s="94"/>
      <c r="BPS16" s="94"/>
      <c r="BPT16" s="94"/>
      <c r="BPU16" s="94"/>
      <c r="BPV16" s="94"/>
      <c r="BPW16" s="94"/>
      <c r="BPX16" s="94"/>
      <c r="BPY16" s="94"/>
      <c r="BPZ16" s="94"/>
      <c r="BQA16" s="94"/>
      <c r="BQB16" s="94"/>
      <c r="BQC16" s="94"/>
      <c r="BQD16" s="94"/>
      <c r="BQE16" s="94"/>
      <c r="BQF16" s="94"/>
      <c r="BQG16" s="94"/>
      <c r="BQH16" s="94"/>
      <c r="BQI16" s="94"/>
      <c r="BQJ16" s="94"/>
      <c r="BQK16" s="94"/>
      <c r="BQL16" s="94"/>
      <c r="BQM16" s="94"/>
      <c r="BQN16" s="94"/>
      <c r="BQO16" s="94"/>
      <c r="BQP16" s="94"/>
      <c r="BQQ16" s="94"/>
      <c r="BQR16" s="94"/>
      <c r="BQS16" s="94"/>
      <c r="BQT16" s="94"/>
      <c r="BQU16" s="94"/>
      <c r="BQV16" s="94"/>
      <c r="BQW16" s="94"/>
      <c r="BQX16" s="94"/>
      <c r="BQY16" s="94"/>
      <c r="BQZ16" s="94"/>
      <c r="BRA16" s="94"/>
      <c r="BRB16" s="94"/>
      <c r="BRC16" s="94"/>
      <c r="BRD16" s="94"/>
      <c r="BRE16" s="94"/>
      <c r="BRF16" s="94"/>
      <c r="BRG16" s="94"/>
      <c r="BRH16" s="94"/>
      <c r="BRI16" s="94"/>
      <c r="BRJ16" s="94"/>
      <c r="BRK16" s="94"/>
      <c r="BRL16" s="94"/>
      <c r="BRM16" s="94"/>
      <c r="BRN16" s="94"/>
      <c r="BRO16" s="94"/>
      <c r="BRP16" s="94"/>
      <c r="BRQ16" s="94"/>
      <c r="BRR16" s="94"/>
      <c r="BRS16" s="94"/>
      <c r="BRT16" s="94"/>
      <c r="BRU16" s="94"/>
      <c r="BRV16" s="94"/>
      <c r="BRW16" s="94"/>
      <c r="BRX16" s="94"/>
      <c r="BRY16" s="94"/>
      <c r="BRZ16" s="94"/>
      <c r="BSA16" s="94"/>
      <c r="BSB16" s="94"/>
      <c r="BSC16" s="94"/>
      <c r="BSD16" s="94"/>
      <c r="BSE16" s="94"/>
      <c r="BSF16" s="94"/>
      <c r="BSG16" s="94"/>
      <c r="BSH16" s="94"/>
      <c r="BSI16" s="94"/>
      <c r="BSJ16" s="94"/>
      <c r="BSK16" s="94"/>
      <c r="BSL16" s="94"/>
      <c r="BSM16" s="94"/>
      <c r="BSN16" s="94"/>
      <c r="BSO16" s="94"/>
      <c r="BSP16" s="94"/>
      <c r="BSQ16" s="94"/>
      <c r="BSR16" s="94"/>
      <c r="BSS16" s="94"/>
      <c r="BST16" s="94"/>
      <c r="BSU16" s="94"/>
      <c r="BSV16" s="94"/>
      <c r="BSW16" s="94"/>
      <c r="BSX16" s="94"/>
      <c r="BSY16" s="94"/>
      <c r="BSZ16" s="94"/>
      <c r="BTA16" s="94"/>
      <c r="BTB16" s="94"/>
      <c r="BTC16" s="94"/>
      <c r="BTD16" s="94"/>
      <c r="BTE16" s="94"/>
      <c r="BTF16" s="94"/>
      <c r="BTG16" s="94"/>
      <c r="BTH16" s="94"/>
      <c r="BTI16" s="94"/>
      <c r="BTJ16" s="94"/>
      <c r="BTK16" s="94"/>
      <c r="BTL16" s="94"/>
      <c r="BTM16" s="94"/>
      <c r="BTN16" s="94"/>
      <c r="BTO16" s="94"/>
      <c r="BTP16" s="94"/>
      <c r="BTQ16" s="94"/>
      <c r="BTR16" s="94"/>
      <c r="BTS16" s="94"/>
      <c r="BTT16" s="94"/>
      <c r="BTU16" s="94"/>
      <c r="BTV16" s="94"/>
      <c r="BTW16" s="94"/>
      <c r="BTX16" s="94"/>
      <c r="BTY16" s="94"/>
      <c r="BTZ16" s="94"/>
      <c r="BUA16" s="94"/>
      <c r="BUB16" s="94"/>
      <c r="BUC16" s="94"/>
      <c r="BUD16" s="94"/>
      <c r="BUE16" s="94"/>
      <c r="BUF16" s="94"/>
      <c r="BUG16" s="94"/>
      <c r="BUH16" s="94"/>
      <c r="BUI16" s="94"/>
      <c r="BUJ16" s="94"/>
      <c r="BUK16" s="94"/>
      <c r="BUL16" s="94"/>
      <c r="BUM16" s="94"/>
      <c r="BUN16" s="94"/>
      <c r="BUO16" s="94"/>
      <c r="BUP16" s="94"/>
      <c r="BUQ16" s="94"/>
      <c r="BUR16" s="94"/>
      <c r="BUS16" s="94"/>
      <c r="BUT16" s="94"/>
      <c r="BUU16" s="94"/>
      <c r="BUV16" s="94"/>
      <c r="BUW16" s="94"/>
      <c r="BUX16" s="94"/>
      <c r="BUY16" s="94"/>
      <c r="BUZ16" s="94"/>
      <c r="BVA16" s="94"/>
      <c r="BVB16" s="94"/>
      <c r="BVC16" s="94"/>
      <c r="BVD16" s="94"/>
      <c r="BVE16" s="94"/>
      <c r="BVF16" s="94"/>
      <c r="BVG16" s="94"/>
      <c r="BVH16" s="94"/>
      <c r="BVI16" s="94"/>
      <c r="BVJ16" s="94"/>
      <c r="BVK16" s="94"/>
      <c r="BVL16" s="94"/>
      <c r="BVM16" s="94"/>
      <c r="BVN16" s="94"/>
      <c r="BVO16" s="94"/>
      <c r="BVP16" s="94"/>
      <c r="BVQ16" s="94"/>
      <c r="BVR16" s="94"/>
      <c r="BVS16" s="94"/>
      <c r="BVT16" s="94"/>
      <c r="BVU16" s="94"/>
      <c r="BVV16" s="94"/>
      <c r="BVW16" s="94"/>
      <c r="BVX16" s="94"/>
      <c r="BVY16" s="94"/>
      <c r="BVZ16" s="94"/>
      <c r="BWA16" s="94"/>
      <c r="BWB16" s="94"/>
      <c r="BWC16" s="94"/>
      <c r="BWD16" s="94"/>
      <c r="BWE16" s="94"/>
      <c r="BWF16" s="94"/>
      <c r="BWG16" s="94"/>
      <c r="BWH16" s="94"/>
      <c r="BWI16" s="94"/>
      <c r="BWJ16" s="94"/>
      <c r="BWK16" s="94"/>
      <c r="BWL16" s="94"/>
      <c r="BWM16" s="94"/>
      <c r="BWN16" s="94"/>
      <c r="BWO16" s="94"/>
      <c r="BWP16" s="94"/>
      <c r="BWQ16" s="94"/>
      <c r="BWR16" s="94"/>
      <c r="BWS16" s="94"/>
      <c r="BWT16" s="94"/>
      <c r="BWU16" s="94"/>
      <c r="BWV16" s="94"/>
      <c r="BWW16" s="94"/>
      <c r="BWX16" s="94"/>
      <c r="BWY16" s="94"/>
      <c r="BWZ16" s="94"/>
      <c r="BXA16" s="94"/>
      <c r="BXB16" s="94"/>
      <c r="BXC16" s="94"/>
      <c r="BXD16" s="94"/>
      <c r="BXE16" s="94"/>
      <c r="BXF16" s="94"/>
      <c r="BXG16" s="94"/>
      <c r="BXH16" s="94"/>
      <c r="BXI16" s="94"/>
      <c r="BXJ16" s="94"/>
      <c r="BXK16" s="94"/>
      <c r="BXL16" s="94"/>
      <c r="BXM16" s="94"/>
      <c r="BXN16" s="94"/>
      <c r="BXO16" s="94"/>
      <c r="BXP16" s="94"/>
      <c r="BXQ16" s="94"/>
      <c r="BXR16" s="94"/>
      <c r="BXS16" s="94"/>
      <c r="BXT16" s="94"/>
      <c r="BXU16" s="94"/>
      <c r="BXV16" s="94"/>
      <c r="BXW16" s="94"/>
      <c r="BXX16" s="94"/>
      <c r="BXY16" s="94"/>
      <c r="BXZ16" s="94"/>
      <c r="BYA16" s="94"/>
      <c r="BYB16" s="94"/>
      <c r="BYC16" s="94"/>
      <c r="BYD16" s="94"/>
      <c r="BYE16" s="94"/>
      <c r="BYF16" s="94"/>
      <c r="BYG16" s="94"/>
      <c r="BYH16" s="94"/>
      <c r="BYI16" s="94"/>
      <c r="BYJ16" s="94"/>
      <c r="BYK16" s="94"/>
      <c r="BYL16" s="94"/>
      <c r="BYM16" s="94"/>
      <c r="BYN16" s="94"/>
      <c r="BYO16" s="94"/>
      <c r="BYP16" s="94"/>
      <c r="BYQ16" s="94"/>
      <c r="BYR16" s="94"/>
      <c r="BYS16" s="94"/>
      <c r="BYT16" s="94"/>
      <c r="BYU16" s="94"/>
      <c r="BYV16" s="94"/>
      <c r="BYW16" s="94"/>
      <c r="BYX16" s="94"/>
      <c r="BYY16" s="94"/>
      <c r="BYZ16" s="94"/>
      <c r="BZA16" s="94"/>
      <c r="BZB16" s="94"/>
      <c r="BZC16" s="94"/>
      <c r="BZD16" s="94"/>
      <c r="BZE16" s="94"/>
      <c r="BZF16" s="94"/>
      <c r="BZG16" s="94"/>
      <c r="BZH16" s="94"/>
      <c r="BZI16" s="94"/>
      <c r="BZJ16" s="94"/>
      <c r="BZK16" s="94"/>
      <c r="BZL16" s="94"/>
      <c r="BZM16" s="94"/>
      <c r="BZN16" s="94"/>
      <c r="BZO16" s="94"/>
      <c r="BZP16" s="94"/>
      <c r="BZQ16" s="94"/>
      <c r="BZR16" s="94"/>
      <c r="BZS16" s="94"/>
      <c r="BZT16" s="94"/>
      <c r="BZU16" s="94"/>
      <c r="BZV16" s="94"/>
      <c r="BZW16" s="94"/>
      <c r="BZX16" s="94"/>
      <c r="BZY16" s="94"/>
      <c r="BZZ16" s="94"/>
      <c r="CAA16" s="94"/>
      <c r="CAB16" s="94"/>
      <c r="CAC16" s="94"/>
      <c r="CAD16" s="94"/>
      <c r="CAE16" s="94"/>
      <c r="CAF16" s="94"/>
      <c r="CAG16" s="94"/>
      <c r="CAH16" s="94"/>
      <c r="CAI16" s="94"/>
      <c r="CAJ16" s="94"/>
      <c r="CAK16" s="94"/>
      <c r="CAL16" s="94"/>
      <c r="CAM16" s="94"/>
      <c r="CAN16" s="94"/>
      <c r="CAO16" s="94"/>
      <c r="CAP16" s="94"/>
      <c r="CAQ16" s="94"/>
      <c r="CAR16" s="94"/>
      <c r="CAS16" s="94"/>
      <c r="CAT16" s="94"/>
      <c r="CAU16" s="94"/>
      <c r="CAV16" s="94"/>
      <c r="CAW16" s="94"/>
      <c r="CAX16" s="94"/>
      <c r="CAY16" s="94"/>
      <c r="CAZ16" s="94"/>
      <c r="CBA16" s="94"/>
      <c r="CBB16" s="94"/>
      <c r="CBC16" s="94"/>
      <c r="CBD16" s="94"/>
      <c r="CBE16" s="94"/>
      <c r="CBF16" s="94"/>
      <c r="CBG16" s="94"/>
      <c r="CBH16" s="94"/>
      <c r="CBI16" s="94"/>
      <c r="CBJ16" s="94"/>
      <c r="CBK16" s="94"/>
      <c r="CBL16" s="94"/>
      <c r="CBM16" s="94"/>
      <c r="CBN16" s="94"/>
      <c r="CBO16" s="94"/>
      <c r="CBP16" s="94"/>
      <c r="CBQ16" s="94"/>
      <c r="CBR16" s="94"/>
      <c r="CBS16" s="94"/>
      <c r="CBT16" s="94"/>
      <c r="CBU16" s="94"/>
      <c r="CBV16" s="94"/>
      <c r="CBW16" s="94"/>
      <c r="CBX16" s="94"/>
      <c r="CBY16" s="94"/>
      <c r="CBZ16" s="94"/>
      <c r="CCA16" s="94"/>
      <c r="CCB16" s="94"/>
      <c r="CCC16" s="94"/>
      <c r="CCD16" s="94"/>
      <c r="CCE16" s="94"/>
      <c r="CCF16" s="94"/>
      <c r="CCG16" s="94"/>
      <c r="CCH16" s="94"/>
      <c r="CCI16" s="94"/>
      <c r="CCJ16" s="94"/>
      <c r="CCK16" s="94"/>
      <c r="CCL16" s="94"/>
      <c r="CCM16" s="94"/>
      <c r="CCN16" s="94"/>
      <c r="CCO16" s="94"/>
      <c r="CCP16" s="94"/>
      <c r="CCQ16" s="94"/>
      <c r="CCR16" s="94"/>
      <c r="CCS16" s="94"/>
      <c r="CCT16" s="94"/>
      <c r="CCU16" s="94"/>
      <c r="CCV16" s="94"/>
      <c r="CCW16" s="94"/>
      <c r="CCX16" s="94"/>
      <c r="CCY16" s="94"/>
      <c r="CCZ16" s="94"/>
      <c r="CDA16" s="94"/>
      <c r="CDB16" s="94"/>
      <c r="CDC16" s="94"/>
      <c r="CDD16" s="94"/>
      <c r="CDE16" s="94"/>
      <c r="CDF16" s="94"/>
      <c r="CDG16" s="94"/>
      <c r="CDH16" s="94"/>
      <c r="CDI16" s="94"/>
      <c r="CDJ16" s="94"/>
      <c r="CDK16" s="94"/>
      <c r="CDL16" s="94"/>
      <c r="CDM16" s="94"/>
      <c r="CDN16" s="94"/>
      <c r="CDO16" s="94"/>
      <c r="CDP16" s="94"/>
      <c r="CDQ16" s="94"/>
      <c r="CDR16" s="94"/>
      <c r="CDS16" s="94"/>
      <c r="CDT16" s="94"/>
      <c r="CDU16" s="94"/>
      <c r="CDV16" s="94"/>
      <c r="CDW16" s="94"/>
      <c r="CDX16" s="94"/>
      <c r="CDY16" s="94"/>
      <c r="CDZ16" s="94"/>
      <c r="CEA16" s="94"/>
      <c r="CEB16" s="94"/>
      <c r="CEC16" s="94"/>
      <c r="CED16" s="94"/>
      <c r="CEE16" s="94"/>
      <c r="CEF16" s="94"/>
      <c r="CEG16" s="94"/>
      <c r="CEH16" s="94"/>
      <c r="CEI16" s="94"/>
      <c r="CEJ16" s="94"/>
      <c r="CEK16" s="94"/>
      <c r="CEL16" s="94"/>
      <c r="CEM16" s="94"/>
      <c r="CEN16" s="94"/>
      <c r="CEO16" s="94"/>
      <c r="CEP16" s="94"/>
      <c r="CEQ16" s="94"/>
      <c r="CER16" s="94"/>
      <c r="CES16" s="94"/>
      <c r="CET16" s="94"/>
      <c r="CEU16" s="94"/>
      <c r="CEV16" s="94"/>
      <c r="CEW16" s="94"/>
      <c r="CEX16" s="94"/>
      <c r="CEY16" s="94"/>
      <c r="CEZ16" s="94"/>
      <c r="CFA16" s="94"/>
      <c r="CFB16" s="94"/>
      <c r="CFC16" s="94"/>
      <c r="CFD16" s="94"/>
      <c r="CFE16" s="94"/>
      <c r="CFF16" s="94"/>
      <c r="CFG16" s="94"/>
      <c r="CFH16" s="94"/>
      <c r="CFI16" s="94"/>
      <c r="CFJ16" s="94"/>
      <c r="CFK16" s="94"/>
      <c r="CFL16" s="94"/>
      <c r="CFM16" s="94"/>
      <c r="CFN16" s="94"/>
      <c r="CFO16" s="94"/>
      <c r="CFP16" s="94"/>
      <c r="CFQ16" s="94"/>
      <c r="CFR16" s="94"/>
      <c r="CFS16" s="94"/>
      <c r="CFT16" s="94"/>
      <c r="CFU16" s="94"/>
      <c r="CFV16" s="94"/>
      <c r="CFW16" s="94"/>
      <c r="CFX16" s="94"/>
      <c r="CFY16" s="94"/>
      <c r="CFZ16" s="94"/>
      <c r="CGA16" s="94"/>
      <c r="CGB16" s="94"/>
      <c r="CGC16" s="94"/>
      <c r="CGD16" s="94"/>
      <c r="CGE16" s="94"/>
      <c r="CGF16" s="94"/>
      <c r="CGG16" s="94"/>
      <c r="CGH16" s="94"/>
      <c r="CGI16" s="94"/>
      <c r="CGJ16" s="94"/>
      <c r="CGK16" s="94"/>
      <c r="CGL16" s="94"/>
      <c r="CGM16" s="94"/>
      <c r="CGN16" s="94"/>
      <c r="CGO16" s="94"/>
      <c r="CGP16" s="94"/>
      <c r="CGQ16" s="94"/>
      <c r="CGR16" s="94"/>
      <c r="CGS16" s="94"/>
      <c r="CGT16" s="94"/>
      <c r="CGU16" s="94"/>
      <c r="CGV16" s="94"/>
      <c r="CGW16" s="94"/>
      <c r="CGX16" s="94"/>
      <c r="CGY16" s="94"/>
      <c r="CGZ16" s="94"/>
      <c r="CHA16" s="94"/>
      <c r="CHB16" s="94"/>
      <c r="CHC16" s="94"/>
      <c r="CHD16" s="94"/>
      <c r="CHE16" s="94"/>
      <c r="CHF16" s="94"/>
      <c r="CHG16" s="94"/>
      <c r="CHH16" s="94"/>
      <c r="CHI16" s="94"/>
      <c r="CHJ16" s="94"/>
      <c r="CHK16" s="94"/>
      <c r="CHL16" s="94"/>
      <c r="CHM16" s="94"/>
      <c r="CHN16" s="94"/>
      <c r="CHO16" s="94"/>
      <c r="CHP16" s="94"/>
      <c r="CHQ16" s="94"/>
      <c r="CHR16" s="94"/>
      <c r="CHS16" s="94"/>
      <c r="CHT16" s="94"/>
      <c r="CHU16" s="94"/>
      <c r="CHV16" s="94"/>
      <c r="CHW16" s="94"/>
      <c r="CHX16" s="94"/>
      <c r="CHY16" s="94"/>
      <c r="CHZ16" s="94"/>
      <c r="CIA16" s="94"/>
      <c r="CIB16" s="94"/>
      <c r="CIC16" s="94"/>
      <c r="CID16" s="94"/>
      <c r="CIE16" s="94"/>
      <c r="CIF16" s="94"/>
      <c r="CIG16" s="94"/>
      <c r="CIH16" s="94"/>
      <c r="CII16" s="94"/>
      <c r="CIJ16" s="94"/>
      <c r="CIK16" s="94"/>
      <c r="CIL16" s="94"/>
      <c r="CIM16" s="94"/>
      <c r="CIN16" s="94"/>
      <c r="CIO16" s="94"/>
      <c r="CIP16" s="94"/>
      <c r="CIQ16" s="94"/>
      <c r="CIR16" s="94"/>
      <c r="CIS16" s="94"/>
      <c r="CIT16" s="94"/>
      <c r="CIU16" s="94"/>
      <c r="CIV16" s="94"/>
      <c r="CIW16" s="94"/>
      <c r="CIX16" s="94"/>
      <c r="CIY16" s="94"/>
      <c r="CIZ16" s="94"/>
      <c r="CJA16" s="94"/>
      <c r="CJB16" s="94"/>
      <c r="CJC16" s="94"/>
      <c r="CJD16" s="94"/>
      <c r="CJE16" s="94"/>
      <c r="CJF16" s="94"/>
      <c r="CJG16" s="94"/>
      <c r="CJH16" s="94"/>
      <c r="CJI16" s="94"/>
      <c r="CJJ16" s="94"/>
      <c r="CJK16" s="94"/>
      <c r="CJL16" s="94"/>
      <c r="CJM16" s="94"/>
      <c r="CJN16" s="94"/>
      <c r="CJO16" s="94"/>
      <c r="CJP16" s="94"/>
      <c r="CJQ16" s="94"/>
      <c r="CJR16" s="94"/>
      <c r="CJS16" s="94"/>
      <c r="CJT16" s="94"/>
      <c r="CJU16" s="94"/>
      <c r="CJV16" s="94"/>
      <c r="CJW16" s="94"/>
      <c r="CJX16" s="94"/>
      <c r="CJY16" s="94"/>
      <c r="CJZ16" s="94"/>
      <c r="CKA16" s="94"/>
      <c r="CKB16" s="94"/>
      <c r="CKC16" s="94"/>
      <c r="CKD16" s="94"/>
      <c r="CKE16" s="94"/>
      <c r="CKF16" s="94"/>
      <c r="CKG16" s="94"/>
      <c r="CKH16" s="94"/>
      <c r="CKI16" s="94"/>
      <c r="CKJ16" s="94"/>
      <c r="CKK16" s="94"/>
      <c r="CKL16" s="94"/>
      <c r="CKM16" s="94"/>
      <c r="CKN16" s="94"/>
      <c r="CKO16" s="94"/>
      <c r="CKP16" s="94"/>
      <c r="CKQ16" s="94"/>
      <c r="CKR16" s="94"/>
      <c r="CKS16" s="94"/>
      <c r="CKT16" s="94"/>
      <c r="CKU16" s="94"/>
      <c r="CKV16" s="94"/>
      <c r="CKW16" s="94"/>
      <c r="CKX16" s="94"/>
      <c r="CKY16" s="94"/>
      <c r="CKZ16" s="94"/>
      <c r="CLA16" s="94"/>
      <c r="CLB16" s="94"/>
      <c r="CLC16" s="94"/>
      <c r="CLD16" s="94"/>
      <c r="CLE16" s="94"/>
      <c r="CLF16" s="94"/>
      <c r="CLG16" s="94"/>
      <c r="CLH16" s="94"/>
      <c r="CLI16" s="94"/>
      <c r="CLJ16" s="94"/>
      <c r="CLK16" s="94"/>
      <c r="CLL16" s="94"/>
      <c r="CLM16" s="94"/>
      <c r="CLN16" s="94"/>
      <c r="CLO16" s="94"/>
      <c r="CLP16" s="94"/>
      <c r="CLQ16" s="94"/>
      <c r="CLR16" s="94"/>
      <c r="CLS16" s="94"/>
      <c r="CLT16" s="94"/>
      <c r="CLU16" s="94"/>
      <c r="CLV16" s="94"/>
      <c r="CLW16" s="94"/>
      <c r="CLX16" s="94"/>
      <c r="CLY16" s="94"/>
      <c r="CLZ16" s="94"/>
      <c r="CMA16" s="94"/>
      <c r="CMB16" s="94"/>
      <c r="CMC16" s="94"/>
      <c r="CMD16" s="94"/>
      <c r="CME16" s="94"/>
      <c r="CMF16" s="94"/>
      <c r="CMG16" s="94"/>
      <c r="CMH16" s="94"/>
      <c r="CMI16" s="94"/>
      <c r="CMJ16" s="94"/>
      <c r="CMK16" s="94"/>
      <c r="CML16" s="94"/>
      <c r="CMM16" s="94"/>
      <c r="CMN16" s="94"/>
      <c r="CMO16" s="94"/>
      <c r="CMP16" s="94"/>
      <c r="CMQ16" s="94"/>
      <c r="CMR16" s="94"/>
      <c r="CMS16" s="94"/>
      <c r="CMT16" s="94"/>
      <c r="CMU16" s="94"/>
      <c r="CMV16" s="94"/>
      <c r="CMW16" s="94"/>
      <c r="CMX16" s="94"/>
      <c r="CMY16" s="94"/>
      <c r="CMZ16" s="94"/>
      <c r="CNA16" s="94"/>
      <c r="CNB16" s="94"/>
      <c r="CNC16" s="94"/>
      <c r="CND16" s="94"/>
      <c r="CNE16" s="94"/>
      <c r="CNF16" s="94"/>
      <c r="CNG16" s="94"/>
      <c r="CNH16" s="94"/>
      <c r="CNI16" s="94"/>
      <c r="CNJ16" s="94"/>
      <c r="CNK16" s="94"/>
      <c r="CNL16" s="94"/>
      <c r="CNM16" s="94"/>
      <c r="CNN16" s="94"/>
      <c r="CNO16" s="94"/>
      <c r="CNP16" s="94"/>
      <c r="CNQ16" s="94"/>
      <c r="CNR16" s="94"/>
      <c r="CNS16" s="94"/>
      <c r="CNT16" s="94"/>
      <c r="CNU16" s="94"/>
      <c r="CNV16" s="94"/>
      <c r="CNW16" s="94"/>
      <c r="CNX16" s="94"/>
      <c r="CNY16" s="94"/>
      <c r="CNZ16" s="94"/>
      <c r="COA16" s="94"/>
      <c r="COB16" s="94"/>
      <c r="COC16" s="94"/>
      <c r="COD16" s="94"/>
      <c r="COE16" s="94"/>
      <c r="COF16" s="94"/>
      <c r="COG16" s="94"/>
      <c r="COH16" s="94"/>
      <c r="COI16" s="94"/>
      <c r="COJ16" s="94"/>
      <c r="COK16" s="94"/>
      <c r="COL16" s="94"/>
      <c r="COM16" s="94"/>
      <c r="CON16" s="94"/>
      <c r="COO16" s="94"/>
      <c r="COP16" s="94"/>
      <c r="COQ16" s="94"/>
      <c r="COR16" s="94"/>
      <c r="COS16" s="94"/>
      <c r="COT16" s="94"/>
      <c r="COU16" s="94"/>
      <c r="COV16" s="94"/>
      <c r="COW16" s="94"/>
      <c r="COX16" s="94"/>
      <c r="COY16" s="94"/>
      <c r="COZ16" s="94"/>
      <c r="CPA16" s="94"/>
      <c r="CPB16" s="94"/>
      <c r="CPC16" s="94"/>
      <c r="CPD16" s="94"/>
      <c r="CPE16" s="94"/>
      <c r="CPF16" s="94"/>
      <c r="CPG16" s="94"/>
      <c r="CPH16" s="94"/>
      <c r="CPI16" s="94"/>
      <c r="CPJ16" s="94"/>
      <c r="CPK16" s="94"/>
      <c r="CPL16" s="94"/>
      <c r="CPM16" s="94"/>
      <c r="CPN16" s="94"/>
      <c r="CPO16" s="94"/>
      <c r="CPP16" s="94"/>
      <c r="CPQ16" s="94"/>
      <c r="CPR16" s="94"/>
      <c r="CPS16" s="94"/>
      <c r="CPT16" s="94"/>
      <c r="CPU16" s="94"/>
      <c r="CPV16" s="94"/>
      <c r="CPW16" s="94"/>
      <c r="CPX16" s="94"/>
      <c r="CPY16" s="94"/>
      <c r="CPZ16" s="94"/>
      <c r="CQA16" s="94"/>
      <c r="CQB16" s="94"/>
      <c r="CQC16" s="94"/>
      <c r="CQD16" s="94"/>
      <c r="CQE16" s="94"/>
      <c r="CQF16" s="94"/>
      <c r="CQG16" s="94"/>
      <c r="CQH16" s="94"/>
      <c r="CQI16" s="94"/>
      <c r="CQJ16" s="94"/>
      <c r="CQK16" s="94"/>
      <c r="CQL16" s="94"/>
      <c r="CQM16" s="94"/>
      <c r="CQN16" s="94"/>
      <c r="CQO16" s="94"/>
      <c r="CQP16" s="94"/>
      <c r="CQQ16" s="94"/>
      <c r="CQR16" s="94"/>
      <c r="CQS16" s="94"/>
      <c r="CQT16" s="94"/>
      <c r="CQU16" s="94"/>
      <c r="CQV16" s="94"/>
      <c r="CQW16" s="94"/>
      <c r="CQX16" s="94"/>
      <c r="CQY16" s="94"/>
      <c r="CQZ16" s="94"/>
      <c r="CRA16" s="94"/>
      <c r="CRB16" s="94"/>
      <c r="CRC16" s="94"/>
      <c r="CRD16" s="94"/>
      <c r="CRE16" s="94"/>
      <c r="CRF16" s="94"/>
      <c r="CRG16" s="94"/>
      <c r="CRH16" s="94"/>
      <c r="CRI16" s="94"/>
      <c r="CRJ16" s="94"/>
      <c r="CRK16" s="94"/>
      <c r="CRL16" s="94"/>
      <c r="CRM16" s="94"/>
      <c r="CRN16" s="94"/>
      <c r="CRO16" s="94"/>
      <c r="CRP16" s="94"/>
      <c r="CRQ16" s="94"/>
      <c r="CRR16" s="94"/>
      <c r="CRS16" s="94"/>
      <c r="CRT16" s="94"/>
      <c r="CRU16" s="94"/>
      <c r="CRV16" s="94"/>
      <c r="CRW16" s="94"/>
      <c r="CRX16" s="94"/>
      <c r="CRY16" s="94"/>
      <c r="CRZ16" s="94"/>
      <c r="CSA16" s="94"/>
      <c r="CSB16" s="94"/>
      <c r="CSC16" s="94"/>
      <c r="CSD16" s="94"/>
      <c r="CSE16" s="94"/>
      <c r="CSF16" s="94"/>
      <c r="CSG16" s="94"/>
      <c r="CSH16" s="94"/>
      <c r="CSI16" s="94"/>
      <c r="CSJ16" s="94"/>
      <c r="CSK16" s="94"/>
      <c r="CSL16" s="94"/>
      <c r="CSM16" s="94"/>
      <c r="CSN16" s="94"/>
      <c r="CSO16" s="94"/>
      <c r="CSP16" s="94"/>
      <c r="CSQ16" s="94"/>
      <c r="CSR16" s="94"/>
      <c r="CSS16" s="94"/>
      <c r="CST16" s="94"/>
      <c r="CSU16" s="94"/>
      <c r="CSV16" s="94"/>
      <c r="CSW16" s="94"/>
      <c r="CSX16" s="94"/>
      <c r="CSY16" s="94"/>
      <c r="CSZ16" s="94"/>
      <c r="CTA16" s="94"/>
      <c r="CTB16" s="94"/>
      <c r="CTC16" s="94"/>
      <c r="CTD16" s="94"/>
      <c r="CTE16" s="94"/>
      <c r="CTF16" s="94"/>
      <c r="CTG16" s="94"/>
      <c r="CTH16" s="94"/>
      <c r="CTI16" s="94"/>
      <c r="CTJ16" s="94"/>
      <c r="CTK16" s="94"/>
      <c r="CTL16" s="94"/>
      <c r="CTM16" s="94"/>
      <c r="CTN16" s="94"/>
      <c r="CTO16" s="94"/>
      <c r="CTP16" s="94"/>
      <c r="CTQ16" s="94"/>
      <c r="CTR16" s="94"/>
      <c r="CTS16" s="94"/>
      <c r="CTT16" s="94"/>
      <c r="CTU16" s="94"/>
      <c r="CTV16" s="94"/>
      <c r="CTW16" s="94"/>
      <c r="CTX16" s="94"/>
      <c r="CTY16" s="94"/>
      <c r="CTZ16" s="94"/>
      <c r="CUA16" s="94"/>
      <c r="CUB16" s="94"/>
      <c r="CUC16" s="94"/>
      <c r="CUD16" s="94"/>
      <c r="CUE16" s="94"/>
      <c r="CUF16" s="94"/>
      <c r="CUG16" s="94"/>
      <c r="CUH16" s="94"/>
      <c r="CUI16" s="94"/>
      <c r="CUJ16" s="94"/>
      <c r="CUK16" s="94"/>
      <c r="CUL16" s="94"/>
      <c r="CUM16" s="94"/>
      <c r="CUN16" s="94"/>
      <c r="CUO16" s="94"/>
      <c r="CUP16" s="94"/>
      <c r="CUQ16" s="94"/>
      <c r="CUR16" s="94"/>
      <c r="CUS16" s="94"/>
      <c r="CUT16" s="94"/>
      <c r="CUU16" s="94"/>
      <c r="CUV16" s="94"/>
      <c r="CUW16" s="94"/>
      <c r="CUX16" s="94"/>
      <c r="CUY16" s="94"/>
      <c r="CUZ16" s="94"/>
      <c r="CVA16" s="94"/>
      <c r="CVB16" s="94"/>
      <c r="CVC16" s="94"/>
      <c r="CVD16" s="94"/>
      <c r="CVE16" s="94"/>
      <c r="CVF16" s="94"/>
      <c r="CVG16" s="94"/>
      <c r="CVH16" s="94"/>
      <c r="CVI16" s="94"/>
      <c r="CVJ16" s="94"/>
      <c r="CVK16" s="94"/>
      <c r="CVL16" s="94"/>
      <c r="CVM16" s="94"/>
      <c r="CVN16" s="94"/>
      <c r="CVO16" s="94"/>
      <c r="CVP16" s="94"/>
      <c r="CVQ16" s="94"/>
      <c r="CVR16" s="94"/>
      <c r="CVS16" s="94"/>
      <c r="CVT16" s="94"/>
      <c r="CVU16" s="94"/>
      <c r="CVV16" s="94"/>
      <c r="CVW16" s="94"/>
      <c r="CVX16" s="94"/>
      <c r="CVY16" s="94"/>
      <c r="CVZ16" s="94"/>
      <c r="CWA16" s="94"/>
      <c r="CWB16" s="94"/>
      <c r="CWC16" s="94"/>
      <c r="CWD16" s="94"/>
      <c r="CWE16" s="94"/>
      <c r="CWF16" s="94"/>
      <c r="CWG16" s="94"/>
      <c r="CWH16" s="94"/>
      <c r="CWI16" s="94"/>
      <c r="CWJ16" s="94"/>
      <c r="CWK16" s="94"/>
      <c r="CWL16" s="94"/>
      <c r="CWM16" s="94"/>
      <c r="CWN16" s="94"/>
      <c r="CWO16" s="94"/>
      <c r="CWP16" s="94"/>
      <c r="CWQ16" s="94"/>
      <c r="CWR16" s="94"/>
      <c r="CWS16" s="94"/>
      <c r="CWT16" s="94"/>
      <c r="CWU16" s="94"/>
      <c r="CWV16" s="94"/>
      <c r="CWW16" s="94"/>
      <c r="CWX16" s="94"/>
      <c r="CWY16" s="94"/>
      <c r="CWZ16" s="94"/>
      <c r="CXA16" s="94"/>
      <c r="CXB16" s="94"/>
      <c r="CXC16" s="94"/>
      <c r="CXD16" s="94"/>
      <c r="CXE16" s="94"/>
      <c r="CXF16" s="94"/>
      <c r="CXG16" s="94"/>
      <c r="CXH16" s="94"/>
      <c r="CXI16" s="94"/>
      <c r="CXJ16" s="94"/>
      <c r="CXK16" s="94"/>
      <c r="CXL16" s="94"/>
      <c r="CXM16" s="94"/>
      <c r="CXN16" s="94"/>
      <c r="CXO16" s="94"/>
      <c r="CXP16" s="94"/>
      <c r="CXQ16" s="94"/>
      <c r="CXR16" s="94"/>
      <c r="CXS16" s="94"/>
      <c r="CXT16" s="94"/>
      <c r="CXU16" s="94"/>
      <c r="CXV16" s="94"/>
      <c r="CXW16" s="94"/>
      <c r="CXX16" s="94"/>
      <c r="CXY16" s="94"/>
      <c r="CXZ16" s="94"/>
      <c r="CYA16" s="94"/>
      <c r="CYB16" s="94"/>
      <c r="CYC16" s="94"/>
      <c r="CYD16" s="94"/>
      <c r="CYE16" s="94"/>
      <c r="CYF16" s="94"/>
      <c r="CYG16" s="94"/>
      <c r="CYH16" s="94"/>
      <c r="CYI16" s="94"/>
      <c r="CYJ16" s="94"/>
      <c r="CYK16" s="94"/>
      <c r="CYL16" s="94"/>
      <c r="CYM16" s="94"/>
      <c r="CYN16" s="94"/>
      <c r="CYO16" s="94"/>
      <c r="CYP16" s="94"/>
      <c r="CYQ16" s="94"/>
      <c r="CYR16" s="94"/>
      <c r="CYS16" s="94"/>
      <c r="CYT16" s="94"/>
      <c r="CYU16" s="94"/>
      <c r="CYV16" s="94"/>
      <c r="CYW16" s="94"/>
      <c r="CYX16" s="94"/>
      <c r="CYY16" s="94"/>
      <c r="CYZ16" s="94"/>
      <c r="CZA16" s="94"/>
      <c r="CZB16" s="94"/>
      <c r="CZC16" s="94"/>
      <c r="CZD16" s="94"/>
      <c r="CZE16" s="94"/>
      <c r="CZF16" s="94"/>
      <c r="CZG16" s="94"/>
      <c r="CZH16" s="94"/>
      <c r="CZI16" s="94"/>
      <c r="CZJ16" s="94"/>
      <c r="CZK16" s="94"/>
      <c r="CZL16" s="94"/>
      <c r="CZM16" s="94"/>
      <c r="CZN16" s="94"/>
      <c r="CZO16" s="94"/>
      <c r="CZP16" s="94"/>
      <c r="CZQ16" s="94"/>
      <c r="CZR16" s="94"/>
      <c r="CZS16" s="94"/>
      <c r="CZT16" s="94"/>
      <c r="CZU16" s="94"/>
      <c r="CZV16" s="94"/>
      <c r="CZW16" s="94"/>
      <c r="CZX16" s="94"/>
      <c r="CZY16" s="94"/>
      <c r="CZZ16" s="94"/>
      <c r="DAA16" s="94"/>
      <c r="DAB16" s="94"/>
      <c r="DAC16" s="94"/>
      <c r="DAD16" s="94"/>
      <c r="DAE16" s="94"/>
      <c r="DAF16" s="94"/>
      <c r="DAG16" s="94"/>
      <c r="DAH16" s="94"/>
      <c r="DAI16" s="94"/>
      <c r="DAJ16" s="94"/>
      <c r="DAK16" s="94"/>
      <c r="DAL16" s="94"/>
      <c r="DAM16" s="94"/>
      <c r="DAN16" s="94"/>
      <c r="DAO16" s="94"/>
      <c r="DAP16" s="94"/>
      <c r="DAQ16" s="94"/>
      <c r="DAR16" s="94"/>
      <c r="DAS16" s="94"/>
      <c r="DAT16" s="94"/>
      <c r="DAU16" s="94"/>
      <c r="DAV16" s="94"/>
      <c r="DAW16" s="94"/>
      <c r="DAX16" s="94"/>
      <c r="DAY16" s="94"/>
      <c r="DAZ16" s="94"/>
      <c r="DBA16" s="94"/>
      <c r="DBB16" s="94"/>
      <c r="DBC16" s="94"/>
      <c r="DBD16" s="94"/>
      <c r="DBE16" s="94"/>
      <c r="DBF16" s="94"/>
      <c r="DBG16" s="94"/>
      <c r="DBH16" s="94"/>
      <c r="DBI16" s="94"/>
      <c r="DBJ16" s="94"/>
      <c r="DBK16" s="94"/>
      <c r="DBL16" s="94"/>
      <c r="DBM16" s="94"/>
      <c r="DBN16" s="94"/>
      <c r="DBO16" s="94"/>
      <c r="DBP16" s="94"/>
      <c r="DBQ16" s="94"/>
      <c r="DBR16" s="94"/>
      <c r="DBS16" s="94"/>
      <c r="DBT16" s="94"/>
      <c r="DBU16" s="94"/>
      <c r="DBV16" s="94"/>
      <c r="DBW16" s="94"/>
      <c r="DBX16" s="94"/>
      <c r="DBY16" s="94"/>
      <c r="DBZ16" s="94"/>
      <c r="DCA16" s="94"/>
      <c r="DCB16" s="94"/>
      <c r="DCC16" s="94"/>
      <c r="DCD16" s="94"/>
      <c r="DCE16" s="94"/>
      <c r="DCF16" s="94"/>
      <c r="DCG16" s="94"/>
      <c r="DCH16" s="94"/>
      <c r="DCI16" s="94"/>
      <c r="DCJ16" s="94"/>
      <c r="DCK16" s="94"/>
      <c r="DCL16" s="94"/>
      <c r="DCM16" s="94"/>
      <c r="DCN16" s="94"/>
      <c r="DCO16" s="94"/>
      <c r="DCP16" s="94"/>
      <c r="DCQ16" s="94"/>
      <c r="DCR16" s="94"/>
      <c r="DCS16" s="94"/>
      <c r="DCT16" s="94"/>
      <c r="DCU16" s="94"/>
      <c r="DCV16" s="94"/>
      <c r="DCW16" s="94"/>
      <c r="DCX16" s="94"/>
      <c r="DCY16" s="94"/>
      <c r="DCZ16" s="94"/>
      <c r="DDA16" s="94"/>
      <c r="DDB16" s="94"/>
      <c r="DDC16" s="94"/>
      <c r="DDD16" s="94"/>
      <c r="DDE16" s="94"/>
      <c r="DDF16" s="94"/>
      <c r="DDG16" s="94"/>
      <c r="DDH16" s="94"/>
      <c r="DDI16" s="94"/>
      <c r="DDJ16" s="94"/>
      <c r="DDK16" s="94"/>
      <c r="DDL16" s="94"/>
      <c r="DDM16" s="94"/>
      <c r="DDN16" s="94"/>
      <c r="DDO16" s="94"/>
      <c r="DDP16" s="94"/>
      <c r="DDQ16" s="94"/>
      <c r="DDR16" s="94"/>
      <c r="DDS16" s="94"/>
      <c r="DDT16" s="94"/>
      <c r="DDU16" s="94"/>
      <c r="DDV16" s="94"/>
      <c r="DDW16" s="94"/>
      <c r="DDX16" s="94"/>
      <c r="DDY16" s="94"/>
      <c r="DDZ16" s="94"/>
      <c r="DEA16" s="94"/>
      <c r="DEB16" s="94"/>
      <c r="DEC16" s="94"/>
      <c r="DED16" s="94"/>
      <c r="DEE16" s="94"/>
      <c r="DEF16" s="94"/>
      <c r="DEG16" s="94"/>
      <c r="DEH16" s="94"/>
      <c r="DEI16" s="94"/>
      <c r="DEJ16" s="94"/>
      <c r="DEK16" s="94"/>
      <c r="DEL16" s="94"/>
      <c r="DEM16" s="94"/>
      <c r="DEN16" s="94"/>
      <c r="DEO16" s="94"/>
      <c r="DEP16" s="94"/>
      <c r="DEQ16" s="94"/>
      <c r="DER16" s="94"/>
      <c r="DES16" s="94"/>
      <c r="DET16" s="94"/>
      <c r="DEU16" s="94"/>
      <c r="DEV16" s="94"/>
      <c r="DEW16" s="94"/>
      <c r="DEX16" s="94"/>
      <c r="DEY16" s="94"/>
      <c r="DEZ16" s="94"/>
      <c r="DFA16" s="94"/>
      <c r="DFB16" s="94"/>
      <c r="DFC16" s="94"/>
      <c r="DFD16" s="94"/>
      <c r="DFE16" s="94"/>
      <c r="DFF16" s="94"/>
      <c r="DFG16" s="94"/>
      <c r="DFH16" s="94"/>
      <c r="DFI16" s="94"/>
      <c r="DFJ16" s="94"/>
      <c r="DFK16" s="94"/>
      <c r="DFL16" s="94"/>
      <c r="DFM16" s="94"/>
      <c r="DFN16" s="94"/>
      <c r="DFO16" s="94"/>
      <c r="DFP16" s="94"/>
      <c r="DFQ16" s="94"/>
      <c r="DFR16" s="94"/>
      <c r="DFS16" s="94"/>
      <c r="DFT16" s="94"/>
      <c r="DFU16" s="94"/>
      <c r="DFV16" s="94"/>
      <c r="DFW16" s="94"/>
      <c r="DFX16" s="94"/>
      <c r="DFY16" s="94"/>
      <c r="DFZ16" s="94"/>
      <c r="DGA16" s="94"/>
      <c r="DGB16" s="94"/>
      <c r="DGC16" s="94"/>
      <c r="DGD16" s="94"/>
      <c r="DGE16" s="94"/>
      <c r="DGF16" s="94"/>
      <c r="DGG16" s="94"/>
      <c r="DGH16" s="94"/>
      <c r="DGI16" s="94"/>
      <c r="DGJ16" s="94"/>
      <c r="DGK16" s="94"/>
      <c r="DGL16" s="94"/>
      <c r="DGM16" s="94"/>
      <c r="DGN16" s="94"/>
      <c r="DGO16" s="94"/>
      <c r="DGP16" s="94"/>
      <c r="DGQ16" s="94"/>
      <c r="DGR16" s="94"/>
      <c r="DGS16" s="94"/>
      <c r="DGT16" s="94"/>
      <c r="DGU16" s="94"/>
      <c r="DGV16" s="94"/>
      <c r="DGW16" s="94"/>
      <c r="DGX16" s="94"/>
      <c r="DGY16" s="94"/>
      <c r="DGZ16" s="94"/>
      <c r="DHA16" s="94"/>
      <c r="DHB16" s="94"/>
      <c r="DHC16" s="94"/>
      <c r="DHD16" s="94"/>
      <c r="DHE16" s="94"/>
      <c r="DHF16" s="94"/>
      <c r="DHG16" s="94"/>
      <c r="DHH16" s="94"/>
      <c r="DHI16" s="94"/>
      <c r="DHJ16" s="94"/>
      <c r="DHK16" s="94"/>
      <c r="DHL16" s="94"/>
      <c r="DHM16" s="94"/>
      <c r="DHN16" s="94"/>
      <c r="DHO16" s="94"/>
      <c r="DHP16" s="94"/>
      <c r="DHQ16" s="94"/>
      <c r="DHR16" s="94"/>
      <c r="DHS16" s="94"/>
      <c r="DHT16" s="94"/>
      <c r="DHU16" s="94"/>
      <c r="DHV16" s="94"/>
      <c r="DHW16" s="94"/>
      <c r="DHX16" s="94"/>
      <c r="DHY16" s="94"/>
      <c r="DHZ16" s="94"/>
      <c r="DIA16" s="94"/>
      <c r="DIB16" s="94"/>
      <c r="DIC16" s="94"/>
      <c r="DID16" s="94"/>
      <c r="DIE16" s="94"/>
      <c r="DIF16" s="94"/>
      <c r="DIG16" s="94"/>
      <c r="DIH16" s="94"/>
      <c r="DII16" s="94"/>
      <c r="DIJ16" s="94"/>
      <c r="DIK16" s="94"/>
      <c r="DIL16" s="94"/>
      <c r="DIM16" s="94"/>
      <c r="DIN16" s="94"/>
      <c r="DIO16" s="94"/>
      <c r="DIP16" s="94"/>
      <c r="DIQ16" s="94"/>
      <c r="DIR16" s="94"/>
      <c r="DIS16" s="94"/>
      <c r="DIT16" s="94"/>
      <c r="DIU16" s="94"/>
      <c r="DIV16" s="94"/>
      <c r="DIW16" s="94"/>
      <c r="DIX16" s="94"/>
      <c r="DIY16" s="94"/>
      <c r="DIZ16" s="94"/>
      <c r="DJA16" s="94"/>
      <c r="DJB16" s="94"/>
      <c r="DJC16" s="94"/>
      <c r="DJD16" s="94"/>
      <c r="DJE16" s="94"/>
      <c r="DJF16" s="94"/>
      <c r="DJG16" s="94"/>
      <c r="DJH16" s="94"/>
      <c r="DJI16" s="94"/>
      <c r="DJJ16" s="94"/>
      <c r="DJK16" s="94"/>
      <c r="DJL16" s="94"/>
      <c r="DJM16" s="94"/>
      <c r="DJN16" s="94"/>
      <c r="DJO16" s="94"/>
      <c r="DJP16" s="94"/>
      <c r="DJQ16" s="94"/>
      <c r="DJR16" s="94"/>
      <c r="DJS16" s="94"/>
      <c r="DJT16" s="94"/>
      <c r="DJU16" s="94"/>
      <c r="DJV16" s="94"/>
      <c r="DJW16" s="94"/>
      <c r="DJX16" s="94"/>
      <c r="DJY16" s="94"/>
      <c r="DJZ16" s="94"/>
      <c r="DKA16" s="94"/>
      <c r="DKB16" s="94"/>
      <c r="DKC16" s="94"/>
      <c r="DKD16" s="94"/>
      <c r="DKE16" s="94"/>
      <c r="DKF16" s="94"/>
      <c r="DKG16" s="94"/>
      <c r="DKH16" s="94"/>
      <c r="DKI16" s="94"/>
      <c r="DKJ16" s="94"/>
      <c r="DKK16" s="94"/>
      <c r="DKL16" s="94"/>
      <c r="DKM16" s="94"/>
      <c r="DKN16" s="94"/>
      <c r="DKO16" s="94"/>
      <c r="DKP16" s="94"/>
      <c r="DKQ16" s="94"/>
      <c r="DKR16" s="94"/>
      <c r="DKS16" s="94"/>
      <c r="DKT16" s="94"/>
      <c r="DKU16" s="94"/>
      <c r="DKV16" s="94"/>
      <c r="DKW16" s="94"/>
      <c r="DKX16" s="94"/>
      <c r="DKY16" s="94"/>
      <c r="DKZ16" s="94"/>
      <c r="DLA16" s="94"/>
      <c r="DLB16" s="94"/>
      <c r="DLC16" s="94"/>
      <c r="DLD16" s="94"/>
      <c r="DLE16" s="94"/>
      <c r="DLF16" s="94"/>
      <c r="DLG16" s="94"/>
      <c r="DLH16" s="94"/>
      <c r="DLI16" s="94"/>
      <c r="DLJ16" s="94"/>
      <c r="DLK16" s="94"/>
      <c r="DLL16" s="94"/>
      <c r="DLM16" s="94"/>
      <c r="DLN16" s="94"/>
      <c r="DLO16" s="94"/>
      <c r="DLP16" s="94"/>
      <c r="DLQ16" s="94"/>
      <c r="DLR16" s="94"/>
      <c r="DLS16" s="94"/>
      <c r="DLT16" s="94"/>
      <c r="DLU16" s="94"/>
      <c r="DLV16" s="94"/>
      <c r="DLW16" s="94"/>
      <c r="DLX16" s="94"/>
      <c r="DLY16" s="94"/>
      <c r="DLZ16" s="94"/>
      <c r="DMA16" s="94"/>
      <c r="DMB16" s="94"/>
      <c r="DMC16" s="94"/>
      <c r="DMD16" s="94"/>
      <c r="DME16" s="94"/>
      <c r="DMF16" s="94"/>
      <c r="DMG16" s="94"/>
      <c r="DMH16" s="94"/>
      <c r="DMI16" s="94"/>
      <c r="DMJ16" s="94"/>
      <c r="DMK16" s="94"/>
      <c r="DML16" s="94"/>
      <c r="DMM16" s="94"/>
      <c r="DMN16" s="94"/>
      <c r="DMO16" s="94"/>
      <c r="DMP16" s="94"/>
      <c r="DMQ16" s="94"/>
      <c r="DMR16" s="94"/>
      <c r="DMS16" s="94"/>
      <c r="DMT16" s="94"/>
      <c r="DMU16" s="94"/>
      <c r="DMV16" s="94"/>
      <c r="DMW16" s="94"/>
      <c r="DMX16" s="94"/>
      <c r="DMY16" s="94"/>
      <c r="DMZ16" s="94"/>
      <c r="DNA16" s="94"/>
      <c r="DNB16" s="94"/>
      <c r="DNC16" s="94"/>
      <c r="DND16" s="94"/>
      <c r="DNE16" s="94"/>
      <c r="DNF16" s="94"/>
      <c r="DNG16" s="94"/>
      <c r="DNH16" s="94"/>
      <c r="DNI16" s="94"/>
      <c r="DNJ16" s="94"/>
      <c r="DNK16" s="94"/>
      <c r="DNL16" s="94"/>
      <c r="DNM16" s="94"/>
      <c r="DNN16" s="94"/>
      <c r="DNO16" s="94"/>
      <c r="DNP16" s="94"/>
      <c r="DNQ16" s="94"/>
      <c r="DNR16" s="94"/>
      <c r="DNS16" s="94"/>
      <c r="DNT16" s="94"/>
      <c r="DNU16" s="94"/>
      <c r="DNV16" s="94"/>
      <c r="DNW16" s="94"/>
      <c r="DNX16" s="94"/>
      <c r="DNY16" s="94"/>
      <c r="DNZ16" s="94"/>
      <c r="DOA16" s="94"/>
      <c r="DOB16" s="94"/>
      <c r="DOC16" s="94"/>
      <c r="DOD16" s="94"/>
      <c r="DOE16" s="94"/>
      <c r="DOF16" s="94"/>
      <c r="DOG16" s="94"/>
      <c r="DOH16" s="94"/>
      <c r="DOI16" s="94"/>
      <c r="DOJ16" s="94"/>
      <c r="DOK16" s="94"/>
      <c r="DOL16" s="94"/>
      <c r="DOM16" s="94"/>
      <c r="DON16" s="94"/>
      <c r="DOO16" s="94"/>
      <c r="DOP16" s="94"/>
      <c r="DOQ16" s="94"/>
      <c r="DOR16" s="94"/>
      <c r="DOS16" s="94"/>
      <c r="DOT16" s="94"/>
      <c r="DOU16" s="94"/>
      <c r="DOV16" s="94"/>
      <c r="DOW16" s="94"/>
      <c r="DOX16" s="94"/>
      <c r="DOY16" s="94"/>
      <c r="DOZ16" s="94"/>
      <c r="DPA16" s="94"/>
      <c r="DPB16" s="94"/>
      <c r="DPC16" s="94"/>
      <c r="DPD16" s="94"/>
      <c r="DPE16" s="94"/>
      <c r="DPF16" s="94"/>
      <c r="DPG16" s="94"/>
      <c r="DPH16" s="94"/>
      <c r="DPI16" s="94"/>
      <c r="DPJ16" s="94"/>
      <c r="DPK16" s="94"/>
      <c r="DPL16" s="94"/>
      <c r="DPM16" s="94"/>
      <c r="DPN16" s="94"/>
      <c r="DPO16" s="94"/>
      <c r="DPP16" s="94"/>
      <c r="DPQ16" s="94"/>
      <c r="DPR16" s="94"/>
      <c r="DPS16" s="94"/>
      <c r="DPT16" s="94"/>
      <c r="DPU16" s="94"/>
      <c r="DPV16" s="94"/>
      <c r="DPW16" s="94"/>
      <c r="DPX16" s="94"/>
      <c r="DPY16" s="94"/>
      <c r="DPZ16" s="94"/>
      <c r="DQA16" s="94"/>
      <c r="DQB16" s="94"/>
      <c r="DQC16" s="94"/>
      <c r="DQD16" s="94"/>
      <c r="DQE16" s="94"/>
      <c r="DQF16" s="94"/>
      <c r="DQG16" s="94"/>
      <c r="DQH16" s="94"/>
      <c r="DQI16" s="94"/>
      <c r="DQJ16" s="94"/>
      <c r="DQK16" s="94"/>
      <c r="DQL16" s="94"/>
      <c r="DQM16" s="94"/>
      <c r="DQN16" s="94"/>
      <c r="DQO16" s="94"/>
      <c r="DQP16" s="94"/>
      <c r="DQQ16" s="94"/>
      <c r="DQR16" s="94"/>
      <c r="DQS16" s="94"/>
      <c r="DQT16" s="94"/>
      <c r="DQU16" s="94"/>
      <c r="DQV16" s="94"/>
      <c r="DQW16" s="94"/>
      <c r="DQX16" s="94"/>
      <c r="DQY16" s="94"/>
      <c r="DQZ16" s="94"/>
      <c r="DRA16" s="94"/>
      <c r="DRB16" s="94"/>
      <c r="DRC16" s="94"/>
      <c r="DRD16" s="94"/>
      <c r="DRE16" s="94"/>
      <c r="DRF16" s="94"/>
      <c r="DRG16" s="94"/>
      <c r="DRH16" s="94"/>
      <c r="DRI16" s="94"/>
      <c r="DRJ16" s="94"/>
      <c r="DRK16" s="94"/>
      <c r="DRL16" s="94"/>
      <c r="DRM16" s="94"/>
      <c r="DRN16" s="94"/>
      <c r="DRO16" s="94"/>
      <c r="DRP16" s="94"/>
      <c r="DRQ16" s="94"/>
      <c r="DRR16" s="94"/>
      <c r="DRS16" s="94"/>
      <c r="DRT16" s="94"/>
      <c r="DRU16" s="94"/>
      <c r="DRV16" s="94"/>
      <c r="DRW16" s="94"/>
      <c r="DRX16" s="94"/>
      <c r="DRY16" s="94"/>
      <c r="DRZ16" s="94"/>
      <c r="DSA16" s="94"/>
      <c r="DSB16" s="94"/>
      <c r="DSC16" s="94"/>
      <c r="DSD16" s="94"/>
      <c r="DSE16" s="94"/>
      <c r="DSF16" s="94"/>
      <c r="DSG16" s="94"/>
      <c r="DSH16" s="94"/>
      <c r="DSI16" s="94"/>
      <c r="DSJ16" s="94"/>
      <c r="DSK16" s="94"/>
      <c r="DSL16" s="94"/>
      <c r="DSM16" s="94"/>
      <c r="DSN16" s="94"/>
      <c r="DSO16" s="94"/>
      <c r="DSP16" s="94"/>
      <c r="DSQ16" s="94"/>
      <c r="DSR16" s="94"/>
      <c r="DSS16" s="94"/>
      <c r="DST16" s="94"/>
      <c r="DSU16" s="94"/>
      <c r="DSV16" s="94"/>
      <c r="DSW16" s="94"/>
      <c r="DSX16" s="94"/>
      <c r="DSY16" s="94"/>
      <c r="DSZ16" s="94"/>
      <c r="DTA16" s="94"/>
      <c r="DTB16" s="94"/>
      <c r="DTC16" s="94"/>
      <c r="DTD16" s="94"/>
      <c r="DTE16" s="94"/>
      <c r="DTF16" s="94"/>
      <c r="DTG16" s="94"/>
      <c r="DTH16" s="94"/>
      <c r="DTI16" s="94"/>
      <c r="DTJ16" s="94"/>
      <c r="DTK16" s="94"/>
      <c r="DTL16" s="94"/>
      <c r="DTM16" s="94"/>
      <c r="DTN16" s="94"/>
      <c r="DTO16" s="94"/>
      <c r="DTP16" s="94"/>
      <c r="DTQ16" s="94"/>
      <c r="DTR16" s="94"/>
      <c r="DTS16" s="94"/>
      <c r="DTT16" s="94"/>
      <c r="DTU16" s="94"/>
      <c r="DTV16" s="94"/>
      <c r="DTW16" s="94"/>
      <c r="DTX16" s="94"/>
      <c r="DTY16" s="94"/>
      <c r="DTZ16" s="94"/>
      <c r="DUA16" s="94"/>
      <c r="DUB16" s="94"/>
      <c r="DUC16" s="94"/>
      <c r="DUD16" s="94"/>
      <c r="DUE16" s="94"/>
      <c r="DUF16" s="94"/>
      <c r="DUG16" s="94"/>
      <c r="DUH16" s="94"/>
      <c r="DUI16" s="94"/>
      <c r="DUJ16" s="94"/>
      <c r="DUK16" s="94"/>
      <c r="DUL16" s="94"/>
      <c r="DUM16" s="94"/>
      <c r="DUN16" s="94"/>
      <c r="DUO16" s="94"/>
      <c r="DUP16" s="94"/>
      <c r="DUQ16" s="94"/>
      <c r="DUR16" s="94"/>
      <c r="DUS16" s="94"/>
      <c r="DUT16" s="94"/>
      <c r="DUU16" s="94"/>
      <c r="DUV16" s="94"/>
      <c r="DUW16" s="94"/>
      <c r="DUX16" s="94"/>
      <c r="DUY16" s="94"/>
      <c r="DUZ16" s="94"/>
      <c r="DVA16" s="94"/>
      <c r="DVB16" s="94"/>
      <c r="DVC16" s="94"/>
      <c r="DVD16" s="94"/>
      <c r="DVE16" s="94"/>
      <c r="DVF16" s="94"/>
      <c r="DVG16" s="94"/>
      <c r="DVH16" s="94"/>
      <c r="DVI16" s="94"/>
      <c r="DVJ16" s="94"/>
      <c r="DVK16" s="94"/>
      <c r="DVL16" s="94"/>
      <c r="DVM16" s="94"/>
      <c r="DVN16" s="94"/>
      <c r="DVO16" s="94"/>
      <c r="DVP16" s="94"/>
      <c r="DVQ16" s="94"/>
      <c r="DVR16" s="94"/>
      <c r="DVS16" s="94"/>
      <c r="DVT16" s="94"/>
      <c r="DVU16" s="94"/>
      <c r="DVV16" s="94"/>
      <c r="DVW16" s="94"/>
      <c r="DVX16" s="94"/>
      <c r="DVY16" s="94"/>
      <c r="DVZ16" s="94"/>
      <c r="DWA16" s="94"/>
      <c r="DWB16" s="94"/>
      <c r="DWC16" s="94"/>
      <c r="DWD16" s="94"/>
      <c r="DWE16" s="94"/>
      <c r="DWF16" s="94"/>
      <c r="DWG16" s="94"/>
      <c r="DWH16" s="94"/>
      <c r="DWI16" s="94"/>
      <c r="DWJ16" s="94"/>
      <c r="DWK16" s="94"/>
      <c r="DWL16" s="94"/>
      <c r="DWM16" s="94"/>
      <c r="DWN16" s="94"/>
      <c r="DWO16" s="94"/>
      <c r="DWP16" s="94"/>
      <c r="DWQ16" s="94"/>
      <c r="DWR16" s="94"/>
      <c r="DWS16" s="94"/>
      <c r="DWT16" s="94"/>
      <c r="DWU16" s="94"/>
      <c r="DWV16" s="94"/>
      <c r="DWW16" s="94"/>
      <c r="DWX16" s="94"/>
      <c r="DWY16" s="94"/>
      <c r="DWZ16" s="94"/>
      <c r="DXA16" s="94"/>
      <c r="DXB16" s="94"/>
      <c r="DXC16" s="94"/>
      <c r="DXD16" s="94"/>
      <c r="DXE16" s="94"/>
      <c r="DXF16" s="94"/>
      <c r="DXG16" s="94"/>
      <c r="DXH16" s="94"/>
      <c r="DXI16" s="94"/>
      <c r="DXJ16" s="94"/>
      <c r="DXK16" s="94"/>
      <c r="DXL16" s="94"/>
      <c r="DXM16" s="94"/>
      <c r="DXN16" s="94"/>
      <c r="DXO16" s="94"/>
      <c r="DXP16" s="94"/>
      <c r="DXQ16" s="94"/>
      <c r="DXR16" s="94"/>
      <c r="DXS16" s="94"/>
      <c r="DXT16" s="94"/>
      <c r="DXU16" s="94"/>
      <c r="DXV16" s="94"/>
      <c r="DXW16" s="94"/>
      <c r="DXX16" s="94"/>
      <c r="DXY16" s="94"/>
      <c r="DXZ16" s="94"/>
      <c r="DYA16" s="94"/>
      <c r="DYB16" s="94"/>
      <c r="DYC16" s="94"/>
      <c r="DYD16" s="94"/>
      <c r="DYE16" s="94"/>
      <c r="DYF16" s="94"/>
      <c r="DYG16" s="94"/>
      <c r="DYH16" s="94"/>
      <c r="DYI16" s="94"/>
      <c r="DYJ16" s="94"/>
      <c r="DYK16" s="94"/>
      <c r="DYL16" s="94"/>
      <c r="DYM16" s="94"/>
      <c r="DYN16" s="94"/>
      <c r="DYO16" s="94"/>
      <c r="DYP16" s="94"/>
      <c r="DYQ16" s="94"/>
      <c r="DYR16" s="94"/>
      <c r="DYS16" s="94"/>
      <c r="DYT16" s="94"/>
      <c r="DYU16" s="94"/>
      <c r="DYV16" s="94"/>
      <c r="DYW16" s="94"/>
      <c r="DYX16" s="94"/>
      <c r="DYY16" s="94"/>
      <c r="DYZ16" s="94"/>
      <c r="DZA16" s="94"/>
      <c r="DZB16" s="94"/>
      <c r="DZC16" s="94"/>
      <c r="DZD16" s="94"/>
      <c r="DZE16" s="94"/>
      <c r="DZF16" s="94"/>
      <c r="DZG16" s="94"/>
      <c r="DZH16" s="94"/>
      <c r="DZI16" s="94"/>
      <c r="DZJ16" s="94"/>
      <c r="DZK16" s="94"/>
      <c r="DZL16" s="94"/>
      <c r="DZM16" s="94"/>
      <c r="DZN16" s="94"/>
      <c r="DZO16" s="94"/>
      <c r="DZP16" s="94"/>
      <c r="DZQ16" s="94"/>
      <c r="DZR16" s="94"/>
      <c r="DZS16" s="94"/>
      <c r="DZT16" s="94"/>
      <c r="DZU16" s="94"/>
      <c r="DZV16" s="94"/>
      <c r="DZW16" s="94"/>
      <c r="DZX16" s="94"/>
      <c r="DZY16" s="94"/>
      <c r="DZZ16" s="94"/>
      <c r="EAA16" s="94"/>
      <c r="EAB16" s="94"/>
      <c r="EAC16" s="94"/>
      <c r="EAD16" s="94"/>
      <c r="EAE16" s="94"/>
      <c r="EAF16" s="94"/>
      <c r="EAG16" s="94"/>
      <c r="EAH16" s="94"/>
      <c r="EAI16" s="94"/>
      <c r="EAJ16" s="94"/>
      <c r="EAK16" s="94"/>
      <c r="EAL16" s="94"/>
      <c r="EAM16" s="94"/>
      <c r="EAN16" s="94"/>
      <c r="EAO16" s="94"/>
      <c r="EAP16" s="94"/>
      <c r="EAQ16" s="94"/>
      <c r="EAR16" s="94"/>
      <c r="EAS16" s="94"/>
      <c r="EAT16" s="94"/>
      <c r="EAU16" s="94"/>
      <c r="EAV16" s="94"/>
      <c r="EAW16" s="94"/>
      <c r="EAX16" s="94"/>
      <c r="EAY16" s="94"/>
      <c r="EAZ16" s="94"/>
      <c r="EBA16" s="94"/>
      <c r="EBB16" s="94"/>
      <c r="EBC16" s="94"/>
      <c r="EBD16" s="94"/>
      <c r="EBE16" s="94"/>
      <c r="EBF16" s="94"/>
      <c r="EBG16" s="94"/>
      <c r="EBH16" s="94"/>
      <c r="EBI16" s="94"/>
      <c r="EBJ16" s="94"/>
      <c r="EBK16" s="94"/>
      <c r="EBL16" s="94"/>
      <c r="EBM16" s="94"/>
      <c r="EBN16" s="94"/>
      <c r="EBO16" s="94"/>
      <c r="EBP16" s="94"/>
      <c r="EBQ16" s="94"/>
      <c r="EBR16" s="94"/>
      <c r="EBS16" s="94"/>
      <c r="EBT16" s="94"/>
      <c r="EBU16" s="94"/>
      <c r="EBV16" s="94"/>
      <c r="EBW16" s="94"/>
      <c r="EBX16" s="94"/>
      <c r="EBY16" s="94"/>
      <c r="EBZ16" s="94"/>
      <c r="ECA16" s="94"/>
      <c r="ECB16" s="94"/>
      <c r="ECC16" s="94"/>
      <c r="ECD16" s="94"/>
      <c r="ECE16" s="94"/>
      <c r="ECF16" s="94"/>
      <c r="ECG16" s="94"/>
      <c r="ECH16" s="94"/>
      <c r="ECI16" s="94"/>
      <c r="ECJ16" s="94"/>
      <c r="ECK16" s="94"/>
      <c r="ECL16" s="94"/>
      <c r="ECM16" s="94"/>
      <c r="ECN16" s="94"/>
      <c r="ECO16" s="94"/>
      <c r="ECP16" s="94"/>
      <c r="ECQ16" s="94"/>
      <c r="ECR16" s="94"/>
      <c r="ECS16" s="94"/>
      <c r="ECT16" s="94"/>
      <c r="ECU16" s="94"/>
      <c r="ECV16" s="94"/>
      <c r="ECW16" s="94"/>
      <c r="ECX16" s="94"/>
      <c r="ECY16" s="94"/>
      <c r="ECZ16" s="94"/>
      <c r="EDA16" s="94"/>
      <c r="EDB16" s="94"/>
      <c r="EDC16" s="94"/>
      <c r="EDD16" s="94"/>
      <c r="EDE16" s="94"/>
      <c r="EDF16" s="94"/>
      <c r="EDG16" s="94"/>
      <c r="EDH16" s="94"/>
      <c r="EDI16" s="94"/>
      <c r="EDJ16" s="94"/>
      <c r="EDK16" s="94"/>
      <c r="EDL16" s="94"/>
      <c r="EDM16" s="94"/>
      <c r="EDN16" s="94"/>
      <c r="EDO16" s="94"/>
      <c r="EDP16" s="94"/>
      <c r="EDQ16" s="94"/>
      <c r="EDR16" s="94"/>
      <c r="EDS16" s="94"/>
      <c r="EDT16" s="94"/>
      <c r="EDU16" s="94"/>
      <c r="EDV16" s="94"/>
      <c r="EDW16" s="94"/>
      <c r="EDX16" s="94"/>
      <c r="EDY16" s="94"/>
      <c r="EDZ16" s="94"/>
      <c r="EEA16" s="94"/>
      <c r="EEB16" s="94"/>
      <c r="EEC16" s="94"/>
      <c r="EED16" s="94"/>
      <c r="EEE16" s="94"/>
      <c r="EEF16" s="94"/>
      <c r="EEG16" s="94"/>
      <c r="EEH16" s="94"/>
      <c r="EEI16" s="94"/>
      <c r="EEJ16" s="94"/>
      <c r="EEK16" s="94"/>
      <c r="EEL16" s="94"/>
      <c r="EEM16" s="94"/>
      <c r="EEN16" s="94"/>
      <c r="EEO16" s="94"/>
      <c r="EEP16" s="94"/>
      <c r="EEQ16" s="94"/>
      <c r="EER16" s="94"/>
      <c r="EES16" s="94"/>
      <c r="EET16" s="94"/>
      <c r="EEU16" s="94"/>
      <c r="EEV16" s="94"/>
      <c r="EEW16" s="94"/>
      <c r="EEX16" s="94"/>
      <c r="EEY16" s="94"/>
      <c r="EEZ16" s="94"/>
      <c r="EFA16" s="94"/>
      <c r="EFB16" s="94"/>
      <c r="EFC16" s="94"/>
      <c r="EFD16" s="94"/>
      <c r="EFE16" s="94"/>
      <c r="EFF16" s="94"/>
      <c r="EFG16" s="94"/>
      <c r="EFH16" s="94"/>
      <c r="EFI16" s="94"/>
      <c r="EFJ16" s="94"/>
      <c r="EFK16" s="94"/>
      <c r="EFL16" s="94"/>
      <c r="EFM16" s="94"/>
      <c r="EFN16" s="94"/>
      <c r="EFO16" s="94"/>
      <c r="EFP16" s="94"/>
      <c r="EFQ16" s="94"/>
      <c r="EFR16" s="94"/>
      <c r="EFS16" s="94"/>
      <c r="EFT16" s="94"/>
      <c r="EFU16" s="94"/>
      <c r="EFV16" s="94"/>
      <c r="EFW16" s="94"/>
      <c r="EFX16" s="94"/>
      <c r="EFY16" s="94"/>
      <c r="EFZ16" s="94"/>
      <c r="EGA16" s="94"/>
      <c r="EGB16" s="94"/>
      <c r="EGC16" s="94"/>
      <c r="EGD16" s="94"/>
      <c r="EGE16" s="94"/>
      <c r="EGF16" s="94"/>
      <c r="EGG16" s="94"/>
      <c r="EGH16" s="94"/>
      <c r="EGI16" s="94"/>
      <c r="EGJ16" s="94"/>
      <c r="EGK16" s="94"/>
      <c r="EGL16" s="94"/>
      <c r="EGM16" s="94"/>
      <c r="EGN16" s="94"/>
      <c r="EGO16" s="94"/>
      <c r="EGP16" s="94"/>
      <c r="EGQ16" s="94"/>
      <c r="EGR16" s="94"/>
      <c r="EGS16" s="94"/>
      <c r="EGT16" s="94"/>
      <c r="EGU16" s="94"/>
      <c r="EGV16" s="94"/>
      <c r="EGW16" s="94"/>
      <c r="EGX16" s="94"/>
      <c r="EGY16" s="94"/>
      <c r="EGZ16" s="94"/>
      <c r="EHA16" s="94"/>
      <c r="EHB16" s="94"/>
      <c r="EHC16" s="94"/>
      <c r="EHD16" s="94"/>
      <c r="EHE16" s="94"/>
      <c r="EHF16" s="94"/>
      <c r="EHG16" s="94"/>
      <c r="EHH16" s="94"/>
      <c r="EHI16" s="94"/>
      <c r="EHJ16" s="94"/>
      <c r="EHK16" s="94"/>
      <c r="EHL16" s="94"/>
      <c r="EHM16" s="94"/>
      <c r="EHN16" s="94"/>
      <c r="EHO16" s="94"/>
      <c r="EHP16" s="94"/>
      <c r="EHQ16" s="94"/>
      <c r="EHR16" s="94"/>
      <c r="EHS16" s="94"/>
      <c r="EHT16" s="94"/>
      <c r="EHU16" s="94"/>
      <c r="EHV16" s="94"/>
      <c r="EHW16" s="94"/>
      <c r="EHX16" s="94"/>
      <c r="EHY16" s="94"/>
      <c r="EHZ16" s="94"/>
      <c r="EIA16" s="94"/>
      <c r="EIB16" s="94"/>
      <c r="EIC16" s="94"/>
      <c r="EID16" s="94"/>
      <c r="EIE16" s="94"/>
      <c r="EIF16" s="94"/>
      <c r="EIG16" s="94"/>
      <c r="EIH16" s="94"/>
      <c r="EII16" s="94"/>
      <c r="EIJ16" s="94"/>
      <c r="EIK16" s="94"/>
      <c r="EIL16" s="94"/>
      <c r="EIM16" s="94"/>
      <c r="EIN16" s="94"/>
      <c r="EIO16" s="94"/>
      <c r="EIP16" s="94"/>
      <c r="EIQ16" s="94"/>
      <c r="EIR16" s="94"/>
      <c r="EIS16" s="94"/>
      <c r="EIT16" s="94"/>
      <c r="EIU16" s="94"/>
      <c r="EIV16" s="94"/>
      <c r="EIW16" s="94"/>
      <c r="EIX16" s="94"/>
      <c r="EIY16" s="94"/>
      <c r="EIZ16" s="94"/>
      <c r="EJA16" s="94"/>
      <c r="EJB16" s="94"/>
      <c r="EJC16" s="94"/>
      <c r="EJD16" s="94"/>
      <c r="EJE16" s="94"/>
      <c r="EJF16" s="94"/>
      <c r="EJG16" s="94"/>
      <c r="EJH16" s="94"/>
      <c r="EJI16" s="94"/>
      <c r="EJJ16" s="94"/>
      <c r="EJK16" s="94"/>
      <c r="EJL16" s="94"/>
      <c r="EJM16" s="94"/>
      <c r="EJN16" s="94"/>
      <c r="EJO16" s="94"/>
      <c r="EJP16" s="94"/>
      <c r="EJQ16" s="94"/>
      <c r="EJR16" s="94"/>
      <c r="EJS16" s="94"/>
      <c r="EJT16" s="94"/>
      <c r="EJU16" s="94"/>
      <c r="EJV16" s="94"/>
      <c r="EJW16" s="94"/>
      <c r="EJX16" s="94"/>
      <c r="EJY16" s="94"/>
      <c r="EJZ16" s="94"/>
      <c r="EKA16" s="94"/>
      <c r="EKB16" s="94"/>
      <c r="EKC16" s="94"/>
      <c r="EKD16" s="94"/>
      <c r="EKE16" s="94"/>
      <c r="EKF16" s="94"/>
      <c r="EKG16" s="94"/>
      <c r="EKH16" s="94"/>
      <c r="EKI16" s="94"/>
      <c r="EKJ16" s="94"/>
      <c r="EKK16" s="94"/>
      <c r="EKL16" s="94"/>
      <c r="EKM16" s="94"/>
      <c r="EKN16" s="94"/>
      <c r="EKO16" s="94"/>
      <c r="EKP16" s="94"/>
      <c r="EKQ16" s="94"/>
      <c r="EKR16" s="94"/>
      <c r="EKS16" s="94"/>
      <c r="EKT16" s="94"/>
      <c r="EKU16" s="94"/>
      <c r="EKV16" s="94"/>
      <c r="EKW16" s="94"/>
      <c r="EKX16" s="94"/>
      <c r="EKY16" s="94"/>
      <c r="EKZ16" s="94"/>
      <c r="ELA16" s="94"/>
      <c r="ELB16" s="94"/>
      <c r="ELC16" s="94"/>
      <c r="ELD16" s="94"/>
      <c r="ELE16" s="94"/>
      <c r="ELF16" s="94"/>
      <c r="ELG16" s="94"/>
      <c r="ELH16" s="94"/>
      <c r="ELI16" s="94"/>
      <c r="ELJ16" s="94"/>
      <c r="ELK16" s="94"/>
      <c r="ELL16" s="94"/>
      <c r="ELM16" s="94"/>
      <c r="ELN16" s="94"/>
      <c r="ELO16" s="94"/>
      <c r="ELP16" s="94"/>
      <c r="ELQ16" s="94"/>
      <c r="ELR16" s="94"/>
      <c r="ELS16" s="94"/>
      <c r="ELT16" s="94"/>
      <c r="ELU16" s="94"/>
      <c r="ELV16" s="94"/>
      <c r="ELW16" s="94"/>
      <c r="ELX16" s="94"/>
      <c r="ELY16" s="94"/>
      <c r="ELZ16" s="94"/>
      <c r="EMA16" s="94"/>
      <c r="EMB16" s="94"/>
      <c r="EMC16" s="94"/>
      <c r="EMD16" s="94"/>
      <c r="EME16" s="94"/>
      <c r="EMF16" s="94"/>
      <c r="EMG16" s="94"/>
      <c r="EMH16" s="94"/>
      <c r="EMI16" s="94"/>
      <c r="EMJ16" s="94"/>
      <c r="EMK16" s="94"/>
      <c r="EML16" s="94"/>
      <c r="EMM16" s="94"/>
      <c r="EMN16" s="94"/>
      <c r="EMO16" s="94"/>
      <c r="EMP16" s="94"/>
      <c r="EMQ16" s="94"/>
      <c r="EMR16" s="94"/>
      <c r="EMS16" s="94"/>
      <c r="EMT16" s="94"/>
      <c r="EMU16" s="94"/>
      <c r="EMV16" s="94"/>
      <c r="EMW16" s="94"/>
      <c r="EMX16" s="94"/>
      <c r="EMY16" s="94"/>
      <c r="EMZ16" s="94"/>
      <c r="ENA16" s="94"/>
      <c r="ENB16" s="94"/>
      <c r="ENC16" s="94"/>
      <c r="END16" s="94"/>
      <c r="ENE16" s="94"/>
      <c r="ENF16" s="94"/>
      <c r="ENG16" s="94"/>
      <c r="ENH16" s="94"/>
      <c r="ENI16" s="94"/>
      <c r="ENJ16" s="94"/>
      <c r="ENK16" s="94"/>
      <c r="ENL16" s="94"/>
      <c r="ENM16" s="94"/>
      <c r="ENN16" s="94"/>
      <c r="ENO16" s="94"/>
      <c r="ENP16" s="94"/>
      <c r="ENQ16" s="94"/>
      <c r="ENR16" s="94"/>
      <c r="ENS16" s="94"/>
      <c r="ENT16" s="94"/>
      <c r="ENU16" s="94"/>
      <c r="ENV16" s="94"/>
      <c r="ENW16" s="94"/>
      <c r="ENX16" s="94"/>
      <c r="ENY16" s="94"/>
      <c r="ENZ16" s="94"/>
      <c r="EOA16" s="94"/>
      <c r="EOB16" s="94"/>
      <c r="EOC16" s="94"/>
      <c r="EOD16" s="94"/>
      <c r="EOE16" s="94"/>
      <c r="EOF16" s="94"/>
      <c r="EOG16" s="94"/>
      <c r="EOH16" s="94"/>
      <c r="EOI16" s="94"/>
      <c r="EOJ16" s="94"/>
      <c r="EOK16" s="94"/>
      <c r="EOL16" s="94"/>
      <c r="EOM16" s="94"/>
      <c r="EON16" s="94"/>
      <c r="EOO16" s="94"/>
      <c r="EOP16" s="94"/>
      <c r="EOQ16" s="94"/>
      <c r="EOR16" s="94"/>
      <c r="EOS16" s="94"/>
      <c r="EOT16" s="94"/>
      <c r="EOU16" s="94"/>
      <c r="EOV16" s="94"/>
      <c r="EOW16" s="94"/>
      <c r="EOX16" s="94"/>
      <c r="EOY16" s="94"/>
      <c r="EOZ16" s="94"/>
      <c r="EPA16" s="94"/>
      <c r="EPB16" s="94"/>
      <c r="EPC16" s="94"/>
      <c r="EPD16" s="94"/>
      <c r="EPE16" s="94"/>
      <c r="EPF16" s="94"/>
      <c r="EPG16" s="94"/>
      <c r="EPH16" s="94"/>
      <c r="EPI16" s="94"/>
      <c r="EPJ16" s="94"/>
      <c r="EPK16" s="94"/>
      <c r="EPL16" s="94"/>
      <c r="EPM16" s="94"/>
      <c r="EPN16" s="94"/>
      <c r="EPO16" s="94"/>
      <c r="EPP16" s="94"/>
      <c r="EPQ16" s="94"/>
      <c r="EPR16" s="94"/>
      <c r="EPS16" s="94"/>
      <c r="EPT16" s="94"/>
      <c r="EPU16" s="94"/>
      <c r="EPV16" s="94"/>
      <c r="EPW16" s="94"/>
      <c r="EPX16" s="94"/>
      <c r="EPY16" s="94"/>
      <c r="EPZ16" s="94"/>
      <c r="EQA16" s="94"/>
      <c r="EQB16" s="94"/>
      <c r="EQC16" s="94"/>
      <c r="EQD16" s="94"/>
      <c r="EQE16" s="94"/>
      <c r="EQF16" s="94"/>
      <c r="EQG16" s="94"/>
      <c r="EQH16" s="94"/>
      <c r="EQI16" s="94"/>
      <c r="EQJ16" s="94"/>
      <c r="EQK16" s="94"/>
      <c r="EQL16" s="94"/>
      <c r="EQM16" s="94"/>
      <c r="EQN16" s="94"/>
      <c r="EQO16" s="94"/>
      <c r="EQP16" s="94"/>
      <c r="EQQ16" s="94"/>
      <c r="EQR16" s="94"/>
      <c r="EQS16" s="94"/>
      <c r="EQT16" s="94"/>
      <c r="EQU16" s="94"/>
      <c r="EQV16" s="94"/>
      <c r="EQW16" s="94"/>
      <c r="EQX16" s="94"/>
      <c r="EQY16" s="94"/>
      <c r="EQZ16" s="94"/>
      <c r="ERA16" s="94"/>
      <c r="ERB16" s="94"/>
      <c r="ERC16" s="94"/>
      <c r="ERD16" s="94"/>
      <c r="ERE16" s="94"/>
      <c r="ERF16" s="94"/>
      <c r="ERG16" s="94"/>
      <c r="ERH16" s="94"/>
      <c r="ERI16" s="94"/>
      <c r="ERJ16" s="94"/>
      <c r="ERK16" s="94"/>
      <c r="ERL16" s="94"/>
      <c r="ERM16" s="94"/>
      <c r="ERN16" s="94"/>
      <c r="ERO16" s="94"/>
      <c r="ERP16" s="94"/>
      <c r="ERQ16" s="94"/>
      <c r="ERR16" s="94"/>
      <c r="ERS16" s="94"/>
      <c r="ERT16" s="94"/>
      <c r="ERU16" s="94"/>
      <c r="ERV16" s="94"/>
      <c r="ERW16" s="94"/>
      <c r="ERX16" s="94"/>
      <c r="ERY16" s="94"/>
      <c r="ERZ16" s="94"/>
      <c r="ESA16" s="94"/>
      <c r="ESB16" s="94"/>
      <c r="ESC16" s="94"/>
      <c r="ESD16" s="94"/>
      <c r="ESE16" s="94"/>
      <c r="ESF16" s="94"/>
      <c r="ESG16" s="94"/>
      <c r="ESH16" s="94"/>
      <c r="ESI16" s="94"/>
      <c r="ESJ16" s="94"/>
      <c r="ESK16" s="94"/>
      <c r="ESL16" s="94"/>
      <c r="ESM16" s="94"/>
      <c r="ESN16" s="94"/>
      <c r="ESO16" s="94"/>
      <c r="ESP16" s="94"/>
      <c r="ESQ16" s="94"/>
      <c r="ESR16" s="94"/>
      <c r="ESS16" s="94"/>
      <c r="EST16" s="94"/>
      <c r="ESU16" s="94"/>
      <c r="ESV16" s="94"/>
      <c r="ESW16" s="94"/>
      <c r="ESX16" s="94"/>
      <c r="ESY16" s="94"/>
      <c r="ESZ16" s="94"/>
      <c r="ETA16" s="94"/>
      <c r="ETB16" s="94"/>
      <c r="ETC16" s="94"/>
      <c r="ETD16" s="94"/>
      <c r="ETE16" s="94"/>
      <c r="ETF16" s="94"/>
      <c r="ETG16" s="94"/>
      <c r="ETH16" s="94"/>
      <c r="ETI16" s="94"/>
      <c r="ETJ16" s="94"/>
      <c r="ETK16" s="94"/>
      <c r="ETL16" s="94"/>
      <c r="ETM16" s="94"/>
      <c r="ETN16" s="94"/>
      <c r="ETO16" s="94"/>
      <c r="ETP16" s="94"/>
      <c r="ETQ16" s="94"/>
      <c r="ETR16" s="94"/>
      <c r="ETS16" s="94"/>
      <c r="ETT16" s="94"/>
      <c r="ETU16" s="94"/>
      <c r="ETV16" s="94"/>
      <c r="ETW16" s="94"/>
      <c r="ETX16" s="94"/>
      <c r="ETY16" s="94"/>
      <c r="ETZ16" s="94"/>
      <c r="EUA16" s="94"/>
      <c r="EUB16" s="94"/>
      <c r="EUC16" s="94"/>
      <c r="EUD16" s="94"/>
      <c r="EUE16" s="94"/>
      <c r="EUF16" s="94"/>
      <c r="EUG16" s="94"/>
      <c r="EUH16" s="94"/>
      <c r="EUI16" s="94"/>
      <c r="EUJ16" s="94"/>
      <c r="EUK16" s="94"/>
      <c r="EUL16" s="94"/>
      <c r="EUM16" s="94"/>
      <c r="EUN16" s="94"/>
      <c r="EUO16" s="94"/>
      <c r="EUP16" s="94"/>
      <c r="EUQ16" s="94"/>
      <c r="EUR16" s="94"/>
      <c r="EUS16" s="94"/>
      <c r="EUT16" s="94"/>
      <c r="EUU16" s="94"/>
      <c r="EUV16" s="94"/>
      <c r="EUW16" s="94"/>
      <c r="EUX16" s="94"/>
      <c r="EUY16" s="94"/>
      <c r="EUZ16" s="94"/>
      <c r="EVA16" s="94"/>
      <c r="EVB16" s="94"/>
      <c r="EVC16" s="94"/>
      <c r="EVD16" s="94"/>
      <c r="EVE16" s="94"/>
      <c r="EVF16" s="94"/>
      <c r="EVG16" s="94"/>
      <c r="EVH16" s="94"/>
      <c r="EVI16" s="94"/>
      <c r="EVJ16" s="94"/>
      <c r="EVK16" s="94"/>
      <c r="EVL16" s="94"/>
      <c r="EVM16" s="94"/>
      <c r="EVN16" s="94"/>
      <c r="EVO16" s="94"/>
      <c r="EVP16" s="94"/>
      <c r="EVQ16" s="94"/>
      <c r="EVR16" s="94"/>
      <c r="EVS16" s="94"/>
      <c r="EVT16" s="94"/>
      <c r="EVU16" s="94"/>
      <c r="EVV16" s="94"/>
      <c r="EVW16" s="94"/>
      <c r="EVX16" s="94"/>
      <c r="EVY16" s="94"/>
      <c r="EVZ16" s="94"/>
      <c r="EWA16" s="94"/>
      <c r="EWB16" s="94"/>
      <c r="EWC16" s="94"/>
      <c r="EWD16" s="94"/>
      <c r="EWE16" s="94"/>
      <c r="EWF16" s="94"/>
      <c r="EWG16" s="94"/>
      <c r="EWH16" s="94"/>
      <c r="EWI16" s="94"/>
      <c r="EWJ16" s="94"/>
      <c r="EWK16" s="94"/>
      <c r="EWL16" s="94"/>
      <c r="EWM16" s="94"/>
      <c r="EWN16" s="94"/>
      <c r="EWO16" s="94"/>
      <c r="EWP16" s="94"/>
      <c r="EWQ16" s="94"/>
      <c r="EWR16" s="94"/>
      <c r="EWS16" s="94"/>
      <c r="EWT16" s="94"/>
      <c r="EWU16" s="94"/>
      <c r="EWV16" s="94"/>
      <c r="EWW16" s="94"/>
      <c r="EWX16" s="94"/>
      <c r="EWY16" s="94"/>
      <c r="EWZ16" s="94"/>
      <c r="EXA16" s="94"/>
      <c r="EXB16" s="94"/>
      <c r="EXC16" s="94"/>
      <c r="EXD16" s="94"/>
      <c r="EXE16" s="94"/>
      <c r="EXF16" s="94"/>
      <c r="EXG16" s="94"/>
      <c r="EXH16" s="94"/>
      <c r="EXI16" s="94"/>
      <c r="EXJ16" s="94"/>
      <c r="EXK16" s="94"/>
      <c r="EXL16" s="94"/>
      <c r="EXM16" s="94"/>
      <c r="EXN16" s="94"/>
      <c r="EXO16" s="94"/>
      <c r="EXP16" s="94"/>
      <c r="EXQ16" s="94"/>
      <c r="EXR16" s="94"/>
      <c r="EXS16" s="94"/>
      <c r="EXT16" s="94"/>
      <c r="EXU16" s="94"/>
      <c r="EXV16" s="94"/>
      <c r="EXW16" s="94"/>
      <c r="EXX16" s="94"/>
      <c r="EXY16" s="94"/>
      <c r="EXZ16" s="94"/>
      <c r="EYA16" s="94"/>
      <c r="EYB16" s="94"/>
      <c r="EYC16" s="94"/>
      <c r="EYD16" s="94"/>
      <c r="EYE16" s="94"/>
      <c r="EYF16" s="94"/>
      <c r="EYG16" s="94"/>
      <c r="EYH16" s="94"/>
      <c r="EYI16" s="94"/>
      <c r="EYJ16" s="94"/>
      <c r="EYK16" s="94"/>
      <c r="EYL16" s="94"/>
      <c r="EYM16" s="94"/>
      <c r="EYN16" s="94"/>
      <c r="EYO16" s="94"/>
      <c r="EYP16" s="94"/>
      <c r="EYQ16" s="94"/>
      <c r="EYR16" s="94"/>
      <c r="EYS16" s="94"/>
      <c r="EYT16" s="94"/>
      <c r="EYU16" s="94"/>
      <c r="EYV16" s="94"/>
      <c r="EYW16" s="94"/>
      <c r="EYX16" s="94"/>
      <c r="EYY16" s="94"/>
      <c r="EYZ16" s="94"/>
      <c r="EZA16" s="94"/>
      <c r="EZB16" s="94"/>
      <c r="EZC16" s="94"/>
      <c r="EZD16" s="94"/>
      <c r="EZE16" s="94"/>
      <c r="EZF16" s="94"/>
      <c r="EZG16" s="94"/>
      <c r="EZH16" s="94"/>
      <c r="EZI16" s="94"/>
      <c r="EZJ16" s="94"/>
      <c r="EZK16" s="94"/>
      <c r="EZL16" s="94"/>
      <c r="EZM16" s="94"/>
      <c r="EZN16" s="94"/>
      <c r="EZO16" s="94"/>
      <c r="EZP16" s="94"/>
      <c r="EZQ16" s="94"/>
      <c r="EZR16" s="94"/>
      <c r="EZS16" s="94"/>
      <c r="EZT16" s="94"/>
      <c r="EZU16" s="94"/>
      <c r="EZV16" s="94"/>
      <c r="EZW16" s="94"/>
      <c r="EZX16" s="94"/>
      <c r="EZY16" s="94"/>
      <c r="EZZ16" s="94"/>
      <c r="FAA16" s="94"/>
      <c r="FAB16" s="94"/>
      <c r="FAC16" s="94"/>
      <c r="FAD16" s="94"/>
      <c r="FAE16" s="94"/>
      <c r="FAF16" s="94"/>
      <c r="FAG16" s="94"/>
      <c r="FAH16" s="94"/>
      <c r="FAI16" s="94"/>
      <c r="FAJ16" s="94"/>
      <c r="FAK16" s="94"/>
      <c r="FAL16" s="94"/>
      <c r="FAM16" s="94"/>
      <c r="FAN16" s="94"/>
      <c r="FAO16" s="94"/>
      <c r="FAP16" s="94"/>
      <c r="FAQ16" s="94"/>
      <c r="FAR16" s="94"/>
      <c r="FAS16" s="94"/>
      <c r="FAT16" s="94"/>
      <c r="FAU16" s="94"/>
      <c r="FAV16" s="94"/>
      <c r="FAW16" s="94"/>
      <c r="FAX16" s="94"/>
      <c r="FAY16" s="94"/>
      <c r="FAZ16" s="94"/>
      <c r="FBA16" s="94"/>
      <c r="FBB16" s="94"/>
      <c r="FBC16" s="94"/>
      <c r="FBD16" s="94"/>
      <c r="FBE16" s="94"/>
      <c r="FBF16" s="94"/>
      <c r="FBG16" s="94"/>
      <c r="FBH16" s="94"/>
      <c r="FBI16" s="94"/>
      <c r="FBJ16" s="94"/>
      <c r="FBK16" s="94"/>
      <c r="FBL16" s="94"/>
      <c r="FBM16" s="94"/>
      <c r="FBN16" s="94"/>
      <c r="FBO16" s="94"/>
      <c r="FBP16" s="94"/>
      <c r="FBQ16" s="94"/>
      <c r="FBR16" s="94"/>
      <c r="FBS16" s="94"/>
      <c r="FBT16" s="94"/>
      <c r="FBU16" s="94"/>
      <c r="FBV16" s="94"/>
      <c r="FBW16" s="94"/>
      <c r="FBX16" s="94"/>
      <c r="FBY16" s="94"/>
      <c r="FBZ16" s="94"/>
      <c r="FCA16" s="94"/>
      <c r="FCB16" s="94"/>
      <c r="FCC16" s="94"/>
      <c r="FCD16" s="94"/>
      <c r="FCE16" s="94"/>
      <c r="FCF16" s="94"/>
      <c r="FCG16" s="94"/>
      <c r="FCH16" s="94"/>
      <c r="FCI16" s="94"/>
      <c r="FCJ16" s="94"/>
      <c r="FCK16" s="94"/>
      <c r="FCL16" s="94"/>
      <c r="FCM16" s="94"/>
      <c r="FCN16" s="94"/>
      <c r="FCO16" s="94"/>
      <c r="FCP16" s="94"/>
      <c r="FCQ16" s="94"/>
      <c r="FCR16" s="94"/>
      <c r="FCS16" s="94"/>
      <c r="FCT16" s="94"/>
      <c r="FCU16" s="94"/>
      <c r="FCV16" s="94"/>
      <c r="FCW16" s="94"/>
      <c r="FCX16" s="94"/>
      <c r="FCY16" s="94"/>
      <c r="FCZ16" s="94"/>
      <c r="FDA16" s="94"/>
      <c r="FDB16" s="94"/>
      <c r="FDC16" s="94"/>
      <c r="FDD16" s="94"/>
      <c r="FDE16" s="94"/>
      <c r="FDF16" s="94"/>
      <c r="FDG16" s="94"/>
      <c r="FDH16" s="94"/>
      <c r="FDI16" s="94"/>
      <c r="FDJ16" s="94"/>
      <c r="FDK16" s="94"/>
      <c r="FDL16" s="94"/>
      <c r="FDM16" s="94"/>
      <c r="FDN16" s="94"/>
      <c r="FDO16" s="94"/>
      <c r="FDP16" s="94"/>
      <c r="FDQ16" s="94"/>
      <c r="FDR16" s="94"/>
      <c r="FDS16" s="94"/>
      <c r="FDT16" s="94"/>
      <c r="FDU16" s="94"/>
      <c r="FDV16" s="94"/>
      <c r="FDW16" s="94"/>
      <c r="FDX16" s="94"/>
      <c r="FDY16" s="94"/>
      <c r="FDZ16" s="94"/>
      <c r="FEA16" s="94"/>
      <c r="FEB16" s="94"/>
      <c r="FEC16" s="94"/>
      <c r="FED16" s="94"/>
      <c r="FEE16" s="94"/>
      <c r="FEF16" s="94"/>
      <c r="FEG16" s="94"/>
      <c r="FEH16" s="94"/>
      <c r="FEI16" s="94"/>
      <c r="FEJ16" s="94"/>
      <c r="FEK16" s="94"/>
      <c r="FEL16" s="94"/>
      <c r="FEM16" s="94"/>
      <c r="FEN16" s="94"/>
      <c r="FEO16" s="94"/>
      <c r="FEP16" s="94"/>
      <c r="FEQ16" s="94"/>
      <c r="FER16" s="94"/>
      <c r="FES16" s="94"/>
      <c r="FET16" s="94"/>
      <c r="FEU16" s="94"/>
      <c r="FEV16" s="94"/>
      <c r="FEW16" s="94"/>
      <c r="FEX16" s="94"/>
      <c r="FEY16" s="94"/>
      <c r="FEZ16" s="94"/>
      <c r="FFA16" s="94"/>
      <c r="FFB16" s="94"/>
      <c r="FFC16" s="94"/>
      <c r="FFD16" s="94"/>
      <c r="FFE16" s="94"/>
      <c r="FFF16" s="94"/>
      <c r="FFG16" s="94"/>
      <c r="FFH16" s="94"/>
      <c r="FFI16" s="94"/>
      <c r="FFJ16" s="94"/>
      <c r="FFK16" s="94"/>
      <c r="FFL16" s="94"/>
      <c r="FFM16" s="94"/>
      <c r="FFN16" s="94"/>
      <c r="FFO16" s="94"/>
      <c r="FFP16" s="94"/>
      <c r="FFQ16" s="94"/>
      <c r="FFR16" s="94"/>
      <c r="FFS16" s="94"/>
      <c r="FFT16" s="94"/>
      <c r="FFU16" s="94"/>
      <c r="FFV16" s="94"/>
      <c r="FFW16" s="94"/>
      <c r="FFX16" s="94"/>
      <c r="FFY16" s="94"/>
      <c r="FFZ16" s="94"/>
      <c r="FGA16" s="94"/>
      <c r="FGB16" s="94"/>
      <c r="FGC16" s="94"/>
      <c r="FGD16" s="94"/>
      <c r="FGE16" s="94"/>
      <c r="FGF16" s="94"/>
      <c r="FGG16" s="94"/>
      <c r="FGH16" s="94"/>
      <c r="FGI16" s="94"/>
      <c r="FGJ16" s="94"/>
      <c r="FGK16" s="94"/>
      <c r="FGL16" s="94"/>
      <c r="FGM16" s="94"/>
      <c r="FGN16" s="94"/>
      <c r="FGO16" s="94"/>
      <c r="FGP16" s="94"/>
      <c r="FGQ16" s="94"/>
      <c r="FGR16" s="94"/>
      <c r="FGS16" s="94"/>
      <c r="FGT16" s="94"/>
      <c r="FGU16" s="94"/>
      <c r="FGV16" s="94"/>
      <c r="FGW16" s="94"/>
      <c r="FGX16" s="94"/>
      <c r="FGY16" s="94"/>
      <c r="FGZ16" s="94"/>
      <c r="FHA16" s="94"/>
      <c r="FHB16" s="94"/>
      <c r="FHC16" s="94"/>
      <c r="FHD16" s="94"/>
      <c r="FHE16" s="94"/>
      <c r="FHF16" s="94"/>
      <c r="FHG16" s="94"/>
      <c r="FHH16" s="94"/>
      <c r="FHI16" s="94"/>
      <c r="FHJ16" s="94"/>
      <c r="FHK16" s="94"/>
      <c r="FHL16" s="94"/>
      <c r="FHM16" s="94"/>
      <c r="FHN16" s="94"/>
      <c r="FHO16" s="94"/>
      <c r="FHP16" s="94"/>
      <c r="FHQ16" s="94"/>
      <c r="FHR16" s="94"/>
      <c r="FHS16" s="94"/>
      <c r="FHT16" s="94"/>
      <c r="FHU16" s="94"/>
      <c r="FHV16" s="94"/>
      <c r="FHW16" s="94"/>
      <c r="FHX16" s="94"/>
      <c r="FHY16" s="94"/>
      <c r="FHZ16" s="94"/>
      <c r="FIA16" s="94"/>
      <c r="FIB16" s="94"/>
      <c r="FIC16" s="94"/>
      <c r="FID16" s="94"/>
      <c r="FIE16" s="94"/>
      <c r="FIF16" s="94"/>
      <c r="FIG16" s="94"/>
      <c r="FIH16" s="94"/>
      <c r="FII16" s="94"/>
      <c r="FIJ16" s="94"/>
      <c r="FIK16" s="94"/>
      <c r="FIL16" s="94"/>
      <c r="FIM16" s="94"/>
      <c r="FIN16" s="94"/>
      <c r="FIO16" s="94"/>
      <c r="FIP16" s="94"/>
      <c r="FIQ16" s="94"/>
      <c r="FIR16" s="94"/>
      <c r="FIS16" s="94"/>
      <c r="FIT16" s="94"/>
      <c r="FIU16" s="94"/>
      <c r="FIV16" s="94"/>
      <c r="FIW16" s="94"/>
      <c r="FIX16" s="94"/>
      <c r="FIY16" s="94"/>
      <c r="FIZ16" s="94"/>
      <c r="FJA16" s="94"/>
      <c r="FJB16" s="94"/>
      <c r="FJC16" s="94"/>
      <c r="FJD16" s="94"/>
      <c r="FJE16" s="94"/>
      <c r="FJF16" s="94"/>
      <c r="FJG16" s="94"/>
      <c r="FJH16" s="94"/>
      <c r="FJI16" s="94"/>
      <c r="FJJ16" s="94"/>
      <c r="FJK16" s="94"/>
      <c r="FJL16" s="94"/>
      <c r="FJM16" s="94"/>
      <c r="FJN16" s="94"/>
      <c r="FJO16" s="94"/>
      <c r="FJP16" s="94"/>
      <c r="FJQ16" s="94"/>
      <c r="FJR16" s="94"/>
      <c r="FJS16" s="94"/>
      <c r="FJT16" s="94"/>
      <c r="FJU16" s="94"/>
      <c r="FJV16" s="94"/>
      <c r="FJW16" s="94"/>
      <c r="FJX16" s="94"/>
      <c r="FJY16" s="94"/>
      <c r="FJZ16" s="94"/>
      <c r="FKA16" s="94"/>
      <c r="FKB16" s="94"/>
      <c r="FKC16" s="94"/>
      <c r="FKD16" s="94"/>
      <c r="FKE16" s="94"/>
      <c r="FKF16" s="94"/>
      <c r="FKG16" s="94"/>
      <c r="FKH16" s="94"/>
      <c r="FKI16" s="94"/>
      <c r="FKJ16" s="94"/>
      <c r="FKK16" s="94"/>
      <c r="FKL16" s="94"/>
      <c r="FKM16" s="94"/>
      <c r="FKN16" s="94"/>
      <c r="FKO16" s="94"/>
      <c r="FKP16" s="94"/>
      <c r="FKQ16" s="94"/>
      <c r="FKR16" s="94"/>
      <c r="FKS16" s="94"/>
      <c r="FKT16" s="94"/>
      <c r="FKU16" s="94"/>
      <c r="FKV16" s="94"/>
      <c r="FKW16" s="94"/>
      <c r="FKX16" s="94"/>
      <c r="FKY16" s="94"/>
      <c r="FKZ16" s="94"/>
      <c r="FLA16" s="94"/>
      <c r="FLB16" s="94"/>
      <c r="FLC16" s="94"/>
      <c r="FLD16" s="94"/>
      <c r="FLE16" s="94"/>
      <c r="FLF16" s="94"/>
      <c r="FLG16" s="94"/>
      <c r="FLH16" s="94"/>
      <c r="FLI16" s="94"/>
      <c r="FLJ16" s="94"/>
      <c r="FLK16" s="94"/>
      <c r="FLL16" s="94"/>
      <c r="FLM16" s="94"/>
      <c r="FLN16" s="94"/>
      <c r="FLO16" s="94"/>
      <c r="FLP16" s="94"/>
      <c r="FLQ16" s="94"/>
      <c r="FLR16" s="94"/>
      <c r="FLS16" s="94"/>
      <c r="FLT16" s="94"/>
      <c r="FLU16" s="94"/>
      <c r="FLV16" s="94"/>
      <c r="FLW16" s="94"/>
      <c r="FLX16" s="94"/>
      <c r="FLY16" s="94"/>
      <c r="FLZ16" s="94"/>
      <c r="FMA16" s="94"/>
      <c r="FMB16" s="94"/>
      <c r="FMC16" s="94"/>
      <c r="FMD16" s="94"/>
      <c r="FME16" s="94"/>
      <c r="FMF16" s="94"/>
      <c r="FMG16" s="94"/>
      <c r="FMH16" s="94"/>
      <c r="FMI16" s="94"/>
      <c r="FMJ16" s="94"/>
      <c r="FMK16" s="94"/>
      <c r="FML16" s="94"/>
      <c r="FMM16" s="94"/>
      <c r="FMN16" s="94"/>
      <c r="FMO16" s="94"/>
      <c r="FMP16" s="94"/>
      <c r="FMQ16" s="94"/>
      <c r="FMR16" s="94"/>
      <c r="FMS16" s="94"/>
      <c r="FMT16" s="94"/>
      <c r="FMU16" s="94"/>
      <c r="FMV16" s="94"/>
      <c r="FMW16" s="94"/>
      <c r="FMX16" s="94"/>
      <c r="FMY16" s="94"/>
      <c r="FMZ16" s="94"/>
      <c r="FNA16" s="94"/>
      <c r="FNB16" s="94"/>
      <c r="FNC16" s="94"/>
      <c r="FND16" s="94"/>
      <c r="FNE16" s="94"/>
      <c r="FNF16" s="94"/>
      <c r="FNG16" s="94"/>
      <c r="FNH16" s="94"/>
      <c r="FNI16" s="94"/>
      <c r="FNJ16" s="94"/>
      <c r="FNK16" s="94"/>
      <c r="FNL16" s="94"/>
      <c r="FNM16" s="94"/>
      <c r="FNN16" s="94"/>
      <c r="FNO16" s="94"/>
      <c r="FNP16" s="94"/>
      <c r="FNQ16" s="94"/>
      <c r="FNR16" s="94"/>
      <c r="FNS16" s="94"/>
      <c r="FNT16" s="94"/>
      <c r="FNU16" s="94"/>
      <c r="FNV16" s="94"/>
      <c r="FNW16" s="94"/>
      <c r="FNX16" s="94"/>
      <c r="FNY16" s="94"/>
      <c r="FNZ16" s="94"/>
      <c r="FOA16" s="94"/>
      <c r="FOB16" s="94"/>
      <c r="FOC16" s="94"/>
      <c r="FOD16" s="94"/>
      <c r="FOE16" s="94"/>
      <c r="FOF16" s="94"/>
      <c r="FOG16" s="94"/>
      <c r="FOH16" s="94"/>
      <c r="FOI16" s="94"/>
      <c r="FOJ16" s="94"/>
      <c r="FOK16" s="94"/>
      <c r="FOL16" s="94"/>
      <c r="FOM16" s="94"/>
      <c r="FON16" s="94"/>
      <c r="FOO16" s="94"/>
      <c r="FOP16" s="94"/>
      <c r="FOQ16" s="94"/>
      <c r="FOR16" s="94"/>
      <c r="FOS16" s="94"/>
      <c r="FOT16" s="94"/>
      <c r="FOU16" s="94"/>
      <c r="FOV16" s="94"/>
      <c r="FOW16" s="94"/>
      <c r="FOX16" s="94"/>
      <c r="FOY16" s="94"/>
      <c r="FOZ16" s="94"/>
      <c r="FPA16" s="94"/>
      <c r="FPB16" s="94"/>
      <c r="FPC16" s="94"/>
      <c r="FPD16" s="94"/>
      <c r="FPE16" s="94"/>
      <c r="FPF16" s="94"/>
      <c r="FPG16" s="94"/>
      <c r="FPH16" s="94"/>
      <c r="FPI16" s="94"/>
      <c r="FPJ16" s="94"/>
      <c r="FPK16" s="94"/>
      <c r="FPL16" s="94"/>
      <c r="FPM16" s="94"/>
      <c r="FPN16" s="94"/>
      <c r="FPO16" s="94"/>
      <c r="FPP16" s="94"/>
      <c r="FPQ16" s="94"/>
      <c r="FPR16" s="94"/>
      <c r="FPS16" s="94"/>
      <c r="FPT16" s="94"/>
      <c r="FPU16" s="94"/>
      <c r="FPV16" s="94"/>
      <c r="FPW16" s="94"/>
      <c r="FPX16" s="94"/>
      <c r="FPY16" s="94"/>
      <c r="FPZ16" s="94"/>
      <c r="FQA16" s="94"/>
      <c r="FQB16" s="94"/>
      <c r="FQC16" s="94"/>
      <c r="FQD16" s="94"/>
      <c r="FQE16" s="94"/>
      <c r="FQF16" s="94"/>
      <c r="FQG16" s="94"/>
      <c r="FQH16" s="94"/>
      <c r="FQI16" s="94"/>
      <c r="FQJ16" s="94"/>
      <c r="FQK16" s="94"/>
      <c r="FQL16" s="94"/>
      <c r="FQM16" s="94"/>
      <c r="FQN16" s="94"/>
      <c r="FQO16" s="94"/>
      <c r="FQP16" s="94"/>
      <c r="FQQ16" s="94"/>
      <c r="FQR16" s="94"/>
      <c r="FQS16" s="94"/>
      <c r="FQT16" s="94"/>
      <c r="FQU16" s="94"/>
      <c r="FQV16" s="94"/>
      <c r="FQW16" s="94"/>
      <c r="FQX16" s="94"/>
      <c r="FQY16" s="94"/>
      <c r="FQZ16" s="94"/>
      <c r="FRA16" s="94"/>
      <c r="FRB16" s="94"/>
      <c r="FRC16" s="94"/>
      <c r="FRD16" s="94"/>
      <c r="FRE16" s="94"/>
      <c r="FRF16" s="94"/>
      <c r="FRG16" s="94"/>
      <c r="FRH16" s="94"/>
      <c r="FRI16" s="94"/>
      <c r="FRJ16" s="94"/>
      <c r="FRK16" s="94"/>
      <c r="FRL16" s="94"/>
      <c r="FRM16" s="94"/>
      <c r="FRN16" s="94"/>
      <c r="FRO16" s="94"/>
      <c r="FRP16" s="94"/>
      <c r="FRQ16" s="94"/>
      <c r="FRR16" s="94"/>
      <c r="FRS16" s="94"/>
      <c r="FRT16" s="94"/>
      <c r="FRU16" s="94"/>
      <c r="FRV16" s="94"/>
      <c r="FRW16" s="94"/>
      <c r="FRX16" s="94"/>
      <c r="FRY16" s="94"/>
      <c r="FRZ16" s="94"/>
      <c r="FSA16" s="94"/>
      <c r="FSB16" s="94"/>
      <c r="FSC16" s="94"/>
      <c r="FSD16" s="94"/>
      <c r="FSE16" s="94"/>
      <c r="FSF16" s="94"/>
      <c r="FSG16" s="94"/>
      <c r="FSH16" s="94"/>
      <c r="FSI16" s="94"/>
      <c r="FSJ16" s="94"/>
      <c r="FSK16" s="94"/>
      <c r="FSL16" s="94"/>
      <c r="FSM16" s="94"/>
      <c r="FSN16" s="94"/>
      <c r="FSO16" s="94"/>
      <c r="FSP16" s="94"/>
      <c r="FSQ16" s="94"/>
      <c r="FSR16" s="94"/>
      <c r="FSS16" s="94"/>
      <c r="FST16" s="94"/>
      <c r="FSU16" s="94"/>
      <c r="FSV16" s="94"/>
      <c r="FSW16" s="94"/>
      <c r="FSX16" s="94"/>
      <c r="FSY16" s="94"/>
      <c r="FSZ16" s="94"/>
      <c r="FTA16" s="94"/>
      <c r="FTB16" s="94"/>
      <c r="FTC16" s="94"/>
      <c r="FTD16" s="94"/>
      <c r="FTE16" s="94"/>
      <c r="FTF16" s="94"/>
      <c r="FTG16" s="94"/>
      <c r="FTH16" s="94"/>
      <c r="FTI16" s="94"/>
      <c r="FTJ16" s="94"/>
      <c r="FTK16" s="94"/>
      <c r="FTL16" s="94"/>
      <c r="FTM16" s="94"/>
      <c r="FTN16" s="94"/>
      <c r="FTO16" s="94"/>
      <c r="FTP16" s="94"/>
      <c r="FTQ16" s="94"/>
      <c r="FTR16" s="94"/>
      <c r="FTS16" s="94"/>
      <c r="FTT16" s="94"/>
      <c r="FTU16" s="94"/>
      <c r="FTV16" s="94"/>
      <c r="FTW16" s="94"/>
      <c r="FTX16" s="94"/>
      <c r="FTY16" s="94"/>
      <c r="FTZ16" s="94"/>
      <c r="FUA16" s="94"/>
      <c r="FUB16" s="94"/>
      <c r="FUC16" s="94"/>
      <c r="FUD16" s="94"/>
      <c r="FUE16" s="94"/>
      <c r="FUF16" s="94"/>
      <c r="FUG16" s="94"/>
      <c r="FUH16" s="94"/>
      <c r="FUI16" s="94"/>
      <c r="FUJ16" s="94"/>
      <c r="FUK16" s="94"/>
      <c r="FUL16" s="94"/>
      <c r="FUM16" s="94"/>
      <c r="FUN16" s="94"/>
      <c r="FUO16" s="94"/>
      <c r="FUP16" s="94"/>
      <c r="FUQ16" s="94"/>
      <c r="FUR16" s="94"/>
      <c r="FUS16" s="94"/>
      <c r="FUT16" s="94"/>
      <c r="FUU16" s="94"/>
      <c r="FUV16" s="94"/>
      <c r="FUW16" s="94"/>
      <c r="FUX16" s="94"/>
      <c r="FUY16" s="94"/>
      <c r="FUZ16" s="94"/>
      <c r="FVA16" s="94"/>
      <c r="FVB16" s="94"/>
      <c r="FVC16" s="94"/>
      <c r="FVD16" s="94"/>
      <c r="FVE16" s="94"/>
      <c r="FVF16" s="94"/>
      <c r="FVG16" s="94"/>
      <c r="FVH16" s="94"/>
      <c r="FVI16" s="94"/>
      <c r="FVJ16" s="94"/>
      <c r="FVK16" s="94"/>
      <c r="FVL16" s="94"/>
      <c r="FVM16" s="94"/>
      <c r="FVN16" s="94"/>
      <c r="FVO16" s="94"/>
      <c r="FVP16" s="94"/>
      <c r="FVQ16" s="94"/>
      <c r="FVR16" s="94"/>
      <c r="FVS16" s="94"/>
      <c r="FVT16" s="94"/>
      <c r="FVU16" s="94"/>
      <c r="FVV16" s="94"/>
      <c r="FVW16" s="94"/>
      <c r="FVX16" s="94"/>
      <c r="FVY16" s="94"/>
      <c r="FVZ16" s="94"/>
      <c r="FWA16" s="94"/>
      <c r="FWB16" s="94"/>
      <c r="FWC16" s="94"/>
      <c r="FWD16" s="94"/>
      <c r="FWE16" s="94"/>
      <c r="FWF16" s="94"/>
      <c r="FWG16" s="94"/>
      <c r="FWH16" s="94"/>
      <c r="FWI16" s="94"/>
      <c r="FWJ16" s="94"/>
      <c r="FWK16" s="94"/>
      <c r="FWL16" s="94"/>
      <c r="FWM16" s="94"/>
      <c r="FWN16" s="94"/>
      <c r="FWO16" s="94"/>
      <c r="FWP16" s="94"/>
      <c r="FWQ16" s="94"/>
      <c r="FWR16" s="94"/>
      <c r="FWS16" s="94"/>
      <c r="FWT16" s="94"/>
      <c r="FWU16" s="94"/>
      <c r="FWV16" s="94"/>
      <c r="FWW16" s="94"/>
      <c r="FWX16" s="94"/>
      <c r="FWY16" s="94"/>
      <c r="FWZ16" s="94"/>
      <c r="FXA16" s="94"/>
      <c r="FXB16" s="94"/>
      <c r="FXC16" s="94"/>
      <c r="FXD16" s="94"/>
      <c r="FXE16" s="94"/>
      <c r="FXF16" s="94"/>
      <c r="FXG16" s="94"/>
      <c r="FXH16" s="94"/>
      <c r="FXI16" s="94"/>
      <c r="FXJ16" s="94"/>
      <c r="FXK16" s="94"/>
      <c r="FXL16" s="94"/>
      <c r="FXM16" s="94"/>
      <c r="FXN16" s="94"/>
      <c r="FXO16" s="94"/>
      <c r="FXP16" s="94"/>
      <c r="FXQ16" s="94"/>
      <c r="FXR16" s="94"/>
      <c r="FXS16" s="94"/>
      <c r="FXT16" s="94"/>
      <c r="FXU16" s="94"/>
      <c r="FXV16" s="94"/>
      <c r="FXW16" s="94"/>
      <c r="FXX16" s="94"/>
      <c r="FXY16" s="94"/>
      <c r="FXZ16" s="94"/>
      <c r="FYA16" s="94"/>
      <c r="FYB16" s="94"/>
      <c r="FYC16" s="94"/>
      <c r="FYD16" s="94"/>
      <c r="FYE16" s="94"/>
      <c r="FYF16" s="94"/>
      <c r="FYG16" s="94"/>
      <c r="FYH16" s="94"/>
      <c r="FYI16" s="94"/>
      <c r="FYJ16" s="94"/>
      <c r="FYK16" s="94"/>
      <c r="FYL16" s="94"/>
      <c r="FYM16" s="94"/>
      <c r="FYN16" s="94"/>
      <c r="FYO16" s="94"/>
      <c r="FYP16" s="94"/>
      <c r="FYQ16" s="94"/>
      <c r="FYR16" s="94"/>
      <c r="FYS16" s="94"/>
      <c r="FYT16" s="94"/>
      <c r="FYU16" s="94"/>
      <c r="FYV16" s="94"/>
      <c r="FYW16" s="94"/>
      <c r="FYX16" s="94"/>
      <c r="FYY16" s="94"/>
      <c r="FYZ16" s="94"/>
      <c r="FZA16" s="94"/>
      <c r="FZB16" s="94"/>
      <c r="FZC16" s="94"/>
      <c r="FZD16" s="94"/>
      <c r="FZE16" s="94"/>
      <c r="FZF16" s="94"/>
      <c r="FZG16" s="94"/>
      <c r="FZH16" s="94"/>
      <c r="FZI16" s="94"/>
      <c r="FZJ16" s="94"/>
      <c r="FZK16" s="94"/>
      <c r="FZL16" s="94"/>
      <c r="FZM16" s="94"/>
      <c r="FZN16" s="94"/>
      <c r="FZO16" s="94"/>
      <c r="FZP16" s="94"/>
      <c r="FZQ16" s="94"/>
      <c r="FZR16" s="94"/>
      <c r="FZS16" s="94"/>
      <c r="FZT16" s="94"/>
      <c r="FZU16" s="94"/>
      <c r="FZV16" s="94"/>
      <c r="FZW16" s="94"/>
      <c r="FZX16" s="94"/>
      <c r="FZY16" s="94"/>
      <c r="FZZ16" s="94"/>
      <c r="GAA16" s="94"/>
      <c r="GAB16" s="94"/>
      <c r="GAC16" s="94"/>
      <c r="GAD16" s="94"/>
      <c r="GAE16" s="94"/>
      <c r="GAF16" s="94"/>
      <c r="GAG16" s="94"/>
      <c r="GAH16" s="94"/>
      <c r="GAI16" s="94"/>
      <c r="GAJ16" s="94"/>
      <c r="GAK16" s="94"/>
      <c r="GAL16" s="94"/>
      <c r="GAM16" s="94"/>
      <c r="GAN16" s="94"/>
      <c r="GAO16" s="94"/>
      <c r="GAP16" s="94"/>
      <c r="GAQ16" s="94"/>
      <c r="GAR16" s="94"/>
      <c r="GAS16" s="94"/>
      <c r="GAT16" s="94"/>
      <c r="GAU16" s="94"/>
      <c r="GAV16" s="94"/>
      <c r="GAW16" s="94"/>
      <c r="GAX16" s="94"/>
      <c r="GAY16" s="94"/>
      <c r="GAZ16" s="94"/>
      <c r="GBA16" s="94"/>
      <c r="GBB16" s="94"/>
      <c r="GBC16" s="94"/>
      <c r="GBD16" s="94"/>
      <c r="GBE16" s="94"/>
      <c r="GBF16" s="94"/>
      <c r="GBG16" s="94"/>
      <c r="GBH16" s="94"/>
      <c r="GBI16" s="94"/>
      <c r="GBJ16" s="94"/>
      <c r="GBK16" s="94"/>
      <c r="GBL16" s="94"/>
      <c r="GBM16" s="94"/>
      <c r="GBN16" s="94"/>
      <c r="GBO16" s="94"/>
      <c r="GBP16" s="94"/>
      <c r="GBQ16" s="94"/>
      <c r="GBR16" s="94"/>
      <c r="GBS16" s="94"/>
      <c r="GBT16" s="94"/>
      <c r="GBU16" s="94"/>
      <c r="GBV16" s="94"/>
      <c r="GBW16" s="94"/>
      <c r="GBX16" s="94"/>
      <c r="GBY16" s="94"/>
      <c r="GBZ16" s="94"/>
      <c r="GCA16" s="94"/>
      <c r="GCB16" s="94"/>
      <c r="GCC16" s="94"/>
      <c r="GCD16" s="94"/>
      <c r="GCE16" s="94"/>
      <c r="GCF16" s="94"/>
      <c r="GCG16" s="94"/>
      <c r="GCH16" s="94"/>
      <c r="GCI16" s="94"/>
      <c r="GCJ16" s="94"/>
      <c r="GCK16" s="94"/>
      <c r="GCL16" s="94"/>
      <c r="GCM16" s="94"/>
      <c r="GCN16" s="94"/>
      <c r="GCO16" s="94"/>
      <c r="GCP16" s="94"/>
      <c r="GCQ16" s="94"/>
      <c r="GCR16" s="94"/>
      <c r="GCS16" s="94"/>
      <c r="GCT16" s="94"/>
      <c r="GCU16" s="94"/>
      <c r="GCV16" s="94"/>
      <c r="GCW16" s="94"/>
      <c r="GCX16" s="94"/>
      <c r="GCY16" s="94"/>
      <c r="GCZ16" s="94"/>
      <c r="GDA16" s="94"/>
      <c r="GDB16" s="94"/>
      <c r="GDC16" s="94"/>
      <c r="GDD16" s="94"/>
      <c r="GDE16" s="94"/>
      <c r="GDF16" s="94"/>
      <c r="GDG16" s="94"/>
      <c r="GDH16" s="94"/>
      <c r="GDI16" s="94"/>
      <c r="GDJ16" s="94"/>
      <c r="GDK16" s="94"/>
      <c r="GDL16" s="94"/>
      <c r="GDM16" s="94"/>
      <c r="GDN16" s="94"/>
      <c r="GDO16" s="94"/>
      <c r="GDP16" s="94"/>
      <c r="GDQ16" s="94"/>
      <c r="GDR16" s="94"/>
      <c r="GDS16" s="94"/>
      <c r="GDT16" s="94"/>
      <c r="GDU16" s="94"/>
      <c r="GDV16" s="94"/>
      <c r="GDW16" s="94"/>
      <c r="GDX16" s="94"/>
      <c r="GDY16" s="94"/>
      <c r="GDZ16" s="94"/>
      <c r="GEA16" s="94"/>
      <c r="GEB16" s="94"/>
      <c r="GEC16" s="94"/>
      <c r="GED16" s="94"/>
      <c r="GEE16" s="94"/>
      <c r="GEF16" s="94"/>
      <c r="GEG16" s="94"/>
      <c r="GEH16" s="94"/>
      <c r="GEI16" s="94"/>
      <c r="GEJ16" s="94"/>
      <c r="GEK16" s="94"/>
      <c r="GEL16" s="94"/>
      <c r="GEM16" s="94"/>
      <c r="GEN16" s="94"/>
      <c r="GEO16" s="94"/>
      <c r="GEP16" s="94"/>
      <c r="GEQ16" s="94"/>
      <c r="GER16" s="94"/>
      <c r="GES16" s="94"/>
      <c r="GET16" s="94"/>
      <c r="GEU16" s="94"/>
      <c r="GEV16" s="94"/>
      <c r="GEW16" s="94"/>
      <c r="GEX16" s="94"/>
      <c r="GEY16" s="94"/>
      <c r="GEZ16" s="94"/>
      <c r="GFA16" s="94"/>
      <c r="GFB16" s="94"/>
      <c r="GFC16" s="94"/>
      <c r="GFD16" s="94"/>
      <c r="GFE16" s="94"/>
      <c r="GFF16" s="94"/>
      <c r="GFG16" s="94"/>
      <c r="GFH16" s="94"/>
      <c r="GFI16" s="94"/>
      <c r="GFJ16" s="94"/>
      <c r="GFK16" s="94"/>
      <c r="GFL16" s="94"/>
      <c r="GFM16" s="94"/>
      <c r="GFN16" s="94"/>
      <c r="GFO16" s="94"/>
      <c r="GFP16" s="94"/>
      <c r="GFQ16" s="94"/>
      <c r="GFR16" s="94"/>
      <c r="GFS16" s="94"/>
      <c r="GFT16" s="94"/>
      <c r="GFU16" s="94"/>
      <c r="GFV16" s="94"/>
      <c r="GFW16" s="94"/>
      <c r="GFX16" s="94"/>
      <c r="GFY16" s="94"/>
      <c r="GFZ16" s="94"/>
      <c r="GGA16" s="94"/>
      <c r="GGB16" s="94"/>
      <c r="GGC16" s="94"/>
      <c r="GGD16" s="94"/>
      <c r="GGE16" s="94"/>
      <c r="GGF16" s="94"/>
      <c r="GGG16" s="94"/>
      <c r="GGH16" s="94"/>
      <c r="GGI16" s="94"/>
      <c r="GGJ16" s="94"/>
      <c r="GGK16" s="94"/>
      <c r="GGL16" s="94"/>
      <c r="GGM16" s="94"/>
      <c r="GGN16" s="94"/>
      <c r="GGO16" s="94"/>
      <c r="GGP16" s="94"/>
      <c r="GGQ16" s="94"/>
      <c r="GGR16" s="94"/>
      <c r="GGS16" s="94"/>
      <c r="GGT16" s="94"/>
      <c r="GGU16" s="94"/>
      <c r="GGV16" s="94"/>
      <c r="GGW16" s="94"/>
      <c r="GGX16" s="94"/>
      <c r="GGY16" s="94"/>
      <c r="GGZ16" s="94"/>
      <c r="GHA16" s="94"/>
      <c r="GHB16" s="94"/>
      <c r="GHC16" s="94"/>
      <c r="GHD16" s="94"/>
      <c r="GHE16" s="94"/>
      <c r="GHF16" s="94"/>
      <c r="GHG16" s="94"/>
      <c r="GHH16" s="94"/>
      <c r="GHI16" s="94"/>
      <c r="GHJ16" s="94"/>
      <c r="GHK16" s="94"/>
      <c r="GHL16" s="94"/>
      <c r="GHM16" s="94"/>
      <c r="GHN16" s="94"/>
      <c r="GHO16" s="94"/>
      <c r="GHP16" s="94"/>
      <c r="GHQ16" s="94"/>
      <c r="GHR16" s="94"/>
      <c r="GHS16" s="94"/>
      <c r="GHT16" s="94"/>
      <c r="GHU16" s="94"/>
      <c r="GHV16" s="94"/>
      <c r="GHW16" s="94"/>
      <c r="GHX16" s="94"/>
      <c r="GHY16" s="94"/>
      <c r="GHZ16" s="94"/>
      <c r="GIA16" s="94"/>
      <c r="GIB16" s="94"/>
      <c r="GIC16" s="94"/>
      <c r="GID16" s="94"/>
      <c r="GIE16" s="94"/>
      <c r="GIF16" s="94"/>
      <c r="GIG16" s="94"/>
      <c r="GIH16" s="94"/>
      <c r="GII16" s="94"/>
      <c r="GIJ16" s="94"/>
      <c r="GIK16" s="94"/>
      <c r="GIL16" s="94"/>
      <c r="GIM16" s="94"/>
      <c r="GIN16" s="94"/>
      <c r="GIO16" s="94"/>
      <c r="GIP16" s="94"/>
      <c r="GIQ16" s="94"/>
      <c r="GIR16" s="94"/>
      <c r="GIS16" s="94"/>
      <c r="GIT16" s="94"/>
      <c r="GIU16" s="94"/>
      <c r="GIV16" s="94"/>
      <c r="GIW16" s="94"/>
      <c r="GIX16" s="94"/>
      <c r="GIY16" s="94"/>
      <c r="GIZ16" s="94"/>
      <c r="GJA16" s="94"/>
      <c r="GJB16" s="94"/>
      <c r="GJC16" s="94"/>
      <c r="GJD16" s="94"/>
      <c r="GJE16" s="94"/>
      <c r="GJF16" s="94"/>
      <c r="GJG16" s="94"/>
      <c r="GJH16" s="94"/>
      <c r="GJI16" s="94"/>
      <c r="GJJ16" s="94"/>
      <c r="GJK16" s="94"/>
      <c r="GJL16" s="94"/>
      <c r="GJM16" s="94"/>
      <c r="GJN16" s="94"/>
      <c r="GJO16" s="94"/>
      <c r="GJP16" s="94"/>
      <c r="GJQ16" s="94"/>
      <c r="GJR16" s="94"/>
      <c r="GJS16" s="94"/>
      <c r="GJT16" s="94"/>
      <c r="GJU16" s="94"/>
      <c r="GJV16" s="94"/>
      <c r="GJW16" s="94"/>
      <c r="GJX16" s="94"/>
      <c r="GJY16" s="94"/>
      <c r="GJZ16" s="94"/>
      <c r="GKA16" s="94"/>
      <c r="GKB16" s="94"/>
      <c r="GKC16" s="94"/>
      <c r="GKD16" s="94"/>
      <c r="GKE16" s="94"/>
      <c r="GKF16" s="94"/>
      <c r="GKG16" s="94"/>
      <c r="GKH16" s="94"/>
      <c r="GKI16" s="94"/>
      <c r="GKJ16" s="94"/>
      <c r="GKK16" s="94"/>
      <c r="GKL16" s="94"/>
      <c r="GKM16" s="94"/>
      <c r="GKN16" s="94"/>
      <c r="GKO16" s="94"/>
      <c r="GKP16" s="94"/>
      <c r="GKQ16" s="94"/>
      <c r="GKR16" s="94"/>
      <c r="GKS16" s="94"/>
      <c r="GKT16" s="94"/>
      <c r="GKU16" s="94"/>
      <c r="GKV16" s="94"/>
      <c r="GKW16" s="94"/>
      <c r="GKX16" s="94"/>
      <c r="GKY16" s="94"/>
      <c r="GKZ16" s="94"/>
      <c r="GLA16" s="94"/>
      <c r="GLB16" s="94"/>
      <c r="GLC16" s="94"/>
      <c r="GLD16" s="94"/>
      <c r="GLE16" s="94"/>
      <c r="GLF16" s="94"/>
      <c r="GLG16" s="94"/>
      <c r="GLH16" s="94"/>
      <c r="GLI16" s="94"/>
      <c r="GLJ16" s="94"/>
      <c r="GLK16" s="94"/>
      <c r="GLL16" s="94"/>
      <c r="GLM16" s="94"/>
      <c r="GLN16" s="94"/>
      <c r="GLO16" s="94"/>
      <c r="GLP16" s="94"/>
      <c r="GLQ16" s="94"/>
      <c r="GLR16" s="94"/>
      <c r="GLS16" s="94"/>
      <c r="GLT16" s="94"/>
      <c r="GLU16" s="94"/>
      <c r="GLV16" s="94"/>
      <c r="GLW16" s="94"/>
      <c r="GLX16" s="94"/>
      <c r="GLY16" s="94"/>
      <c r="GLZ16" s="94"/>
      <c r="GMA16" s="94"/>
      <c r="GMB16" s="94"/>
      <c r="GMC16" s="94"/>
      <c r="GMD16" s="94"/>
      <c r="GME16" s="94"/>
      <c r="GMF16" s="94"/>
      <c r="GMG16" s="94"/>
      <c r="GMH16" s="94"/>
      <c r="GMI16" s="94"/>
      <c r="GMJ16" s="94"/>
      <c r="GMK16" s="94"/>
      <c r="GML16" s="94"/>
      <c r="GMM16" s="94"/>
      <c r="GMN16" s="94"/>
      <c r="GMO16" s="94"/>
      <c r="GMP16" s="94"/>
      <c r="GMQ16" s="94"/>
      <c r="GMR16" s="94"/>
      <c r="GMS16" s="94"/>
      <c r="GMT16" s="94"/>
      <c r="GMU16" s="94"/>
      <c r="GMV16" s="94"/>
      <c r="GMW16" s="94"/>
      <c r="GMX16" s="94"/>
      <c r="GMY16" s="94"/>
      <c r="GMZ16" s="94"/>
      <c r="GNA16" s="94"/>
      <c r="GNB16" s="94"/>
      <c r="GNC16" s="94"/>
      <c r="GND16" s="94"/>
      <c r="GNE16" s="94"/>
      <c r="GNF16" s="94"/>
      <c r="GNG16" s="94"/>
      <c r="GNH16" s="94"/>
      <c r="GNI16" s="94"/>
      <c r="GNJ16" s="94"/>
      <c r="GNK16" s="94"/>
      <c r="GNL16" s="94"/>
      <c r="GNM16" s="94"/>
      <c r="GNN16" s="94"/>
      <c r="GNO16" s="94"/>
      <c r="GNP16" s="94"/>
      <c r="GNQ16" s="94"/>
      <c r="GNR16" s="94"/>
      <c r="GNS16" s="94"/>
      <c r="GNT16" s="94"/>
      <c r="GNU16" s="94"/>
      <c r="GNV16" s="94"/>
      <c r="GNW16" s="94"/>
      <c r="GNX16" s="94"/>
      <c r="GNY16" s="94"/>
      <c r="GNZ16" s="94"/>
      <c r="GOA16" s="94"/>
      <c r="GOB16" s="94"/>
      <c r="GOC16" s="94"/>
      <c r="GOD16" s="94"/>
      <c r="GOE16" s="94"/>
      <c r="GOF16" s="94"/>
      <c r="GOG16" s="94"/>
      <c r="GOH16" s="94"/>
      <c r="GOI16" s="94"/>
      <c r="GOJ16" s="94"/>
      <c r="GOK16" s="94"/>
      <c r="GOL16" s="94"/>
      <c r="GOM16" s="94"/>
      <c r="GON16" s="94"/>
      <c r="GOO16" s="94"/>
      <c r="GOP16" s="94"/>
      <c r="GOQ16" s="94"/>
      <c r="GOR16" s="94"/>
      <c r="GOS16" s="94"/>
      <c r="GOT16" s="94"/>
      <c r="GOU16" s="94"/>
      <c r="GOV16" s="94"/>
      <c r="GOW16" s="94"/>
      <c r="GOX16" s="94"/>
      <c r="GOY16" s="94"/>
      <c r="GOZ16" s="94"/>
      <c r="GPA16" s="94"/>
      <c r="GPB16" s="94"/>
      <c r="GPC16" s="94"/>
      <c r="GPD16" s="94"/>
      <c r="GPE16" s="94"/>
      <c r="GPF16" s="94"/>
      <c r="GPG16" s="94"/>
      <c r="GPH16" s="94"/>
      <c r="GPI16" s="94"/>
      <c r="GPJ16" s="94"/>
      <c r="GPK16" s="94"/>
      <c r="GPL16" s="94"/>
      <c r="GPM16" s="94"/>
      <c r="GPN16" s="94"/>
      <c r="GPO16" s="94"/>
      <c r="GPP16" s="94"/>
      <c r="GPQ16" s="94"/>
      <c r="GPR16" s="94"/>
      <c r="GPS16" s="94"/>
      <c r="GPT16" s="94"/>
      <c r="GPU16" s="94"/>
      <c r="GPV16" s="94"/>
      <c r="GPW16" s="94"/>
      <c r="GPX16" s="94"/>
      <c r="GPY16" s="94"/>
      <c r="GPZ16" s="94"/>
      <c r="GQA16" s="94"/>
      <c r="GQB16" s="94"/>
      <c r="GQC16" s="94"/>
      <c r="GQD16" s="94"/>
      <c r="GQE16" s="94"/>
      <c r="GQF16" s="94"/>
      <c r="GQG16" s="94"/>
      <c r="GQH16" s="94"/>
      <c r="GQI16" s="94"/>
      <c r="GQJ16" s="94"/>
      <c r="GQK16" s="94"/>
      <c r="GQL16" s="94"/>
      <c r="GQM16" s="94"/>
      <c r="GQN16" s="94"/>
      <c r="GQO16" s="94"/>
      <c r="GQP16" s="94"/>
      <c r="GQQ16" s="94"/>
      <c r="GQR16" s="94"/>
      <c r="GQS16" s="94"/>
      <c r="GQT16" s="94"/>
      <c r="GQU16" s="94"/>
      <c r="GQV16" s="94"/>
      <c r="GQW16" s="94"/>
      <c r="GQX16" s="94"/>
      <c r="GQY16" s="94"/>
      <c r="GQZ16" s="94"/>
      <c r="GRA16" s="94"/>
      <c r="GRB16" s="94"/>
      <c r="GRC16" s="94"/>
      <c r="GRD16" s="94"/>
      <c r="GRE16" s="94"/>
      <c r="GRF16" s="94"/>
      <c r="GRG16" s="94"/>
      <c r="GRH16" s="94"/>
      <c r="GRI16" s="94"/>
      <c r="GRJ16" s="94"/>
      <c r="GRK16" s="94"/>
      <c r="GRL16" s="94"/>
      <c r="GRM16" s="94"/>
      <c r="GRN16" s="94"/>
      <c r="GRO16" s="94"/>
      <c r="GRP16" s="94"/>
      <c r="GRQ16" s="94"/>
      <c r="GRR16" s="94"/>
      <c r="GRS16" s="94"/>
      <c r="GRT16" s="94"/>
      <c r="GRU16" s="94"/>
      <c r="GRV16" s="94"/>
      <c r="GRW16" s="94"/>
      <c r="GRX16" s="94"/>
      <c r="GRY16" s="94"/>
      <c r="GRZ16" s="94"/>
      <c r="GSA16" s="94"/>
      <c r="GSB16" s="94"/>
      <c r="GSC16" s="94"/>
      <c r="GSD16" s="94"/>
      <c r="GSE16" s="94"/>
      <c r="GSF16" s="94"/>
      <c r="GSG16" s="94"/>
      <c r="GSH16" s="94"/>
      <c r="GSI16" s="94"/>
      <c r="GSJ16" s="94"/>
      <c r="GSK16" s="94"/>
      <c r="GSL16" s="94"/>
      <c r="GSM16" s="94"/>
      <c r="GSN16" s="94"/>
      <c r="GSO16" s="94"/>
      <c r="GSP16" s="94"/>
      <c r="GSQ16" s="94"/>
      <c r="GSR16" s="94"/>
      <c r="GSS16" s="94"/>
      <c r="GST16" s="94"/>
      <c r="GSU16" s="94"/>
      <c r="GSV16" s="94"/>
      <c r="GSW16" s="94"/>
      <c r="GSX16" s="94"/>
      <c r="GSY16" s="94"/>
      <c r="GSZ16" s="94"/>
      <c r="GTA16" s="94"/>
      <c r="GTB16" s="94"/>
      <c r="GTC16" s="94"/>
      <c r="GTD16" s="94"/>
      <c r="GTE16" s="94"/>
      <c r="GTF16" s="94"/>
      <c r="GTG16" s="94"/>
      <c r="GTH16" s="94"/>
      <c r="GTI16" s="94"/>
      <c r="GTJ16" s="94"/>
      <c r="GTK16" s="94"/>
      <c r="GTL16" s="94"/>
      <c r="GTM16" s="94"/>
      <c r="GTN16" s="94"/>
      <c r="GTO16" s="94"/>
      <c r="GTP16" s="94"/>
      <c r="GTQ16" s="94"/>
      <c r="GTR16" s="94"/>
      <c r="GTS16" s="94"/>
      <c r="GTT16" s="94"/>
      <c r="GTU16" s="94"/>
      <c r="GTV16" s="94"/>
      <c r="GTW16" s="94"/>
      <c r="GTX16" s="94"/>
      <c r="GTY16" s="94"/>
      <c r="GTZ16" s="94"/>
      <c r="GUA16" s="94"/>
      <c r="GUB16" s="94"/>
      <c r="GUC16" s="94"/>
      <c r="GUD16" s="94"/>
      <c r="GUE16" s="94"/>
      <c r="GUF16" s="94"/>
      <c r="GUG16" s="94"/>
      <c r="GUH16" s="94"/>
      <c r="GUI16" s="94"/>
      <c r="GUJ16" s="94"/>
      <c r="GUK16" s="94"/>
      <c r="GUL16" s="94"/>
      <c r="GUM16" s="94"/>
      <c r="GUN16" s="94"/>
      <c r="GUO16" s="94"/>
      <c r="GUP16" s="94"/>
      <c r="GUQ16" s="94"/>
      <c r="GUR16" s="94"/>
      <c r="GUS16" s="94"/>
      <c r="GUT16" s="94"/>
      <c r="GUU16" s="94"/>
      <c r="GUV16" s="94"/>
      <c r="GUW16" s="94"/>
      <c r="GUX16" s="94"/>
      <c r="GUY16" s="94"/>
      <c r="GUZ16" s="94"/>
      <c r="GVA16" s="94"/>
      <c r="GVB16" s="94"/>
      <c r="GVC16" s="94"/>
      <c r="GVD16" s="94"/>
      <c r="GVE16" s="94"/>
      <c r="GVF16" s="94"/>
      <c r="GVG16" s="94"/>
      <c r="GVH16" s="94"/>
      <c r="GVI16" s="94"/>
      <c r="GVJ16" s="94"/>
      <c r="GVK16" s="94"/>
      <c r="GVL16" s="94"/>
      <c r="GVM16" s="94"/>
      <c r="GVN16" s="94"/>
      <c r="GVO16" s="94"/>
      <c r="GVP16" s="94"/>
      <c r="GVQ16" s="94"/>
      <c r="GVR16" s="94"/>
      <c r="GVS16" s="94"/>
      <c r="GVT16" s="94"/>
      <c r="GVU16" s="94"/>
      <c r="GVV16" s="94"/>
      <c r="GVW16" s="94"/>
      <c r="GVX16" s="94"/>
      <c r="GVY16" s="94"/>
      <c r="GVZ16" s="94"/>
      <c r="GWA16" s="94"/>
      <c r="GWB16" s="94"/>
      <c r="GWC16" s="94"/>
      <c r="GWD16" s="94"/>
      <c r="GWE16" s="94"/>
      <c r="GWF16" s="94"/>
      <c r="GWG16" s="94"/>
      <c r="GWH16" s="94"/>
      <c r="GWI16" s="94"/>
      <c r="GWJ16" s="94"/>
      <c r="GWK16" s="94"/>
      <c r="GWL16" s="94"/>
      <c r="GWM16" s="94"/>
      <c r="GWN16" s="94"/>
      <c r="GWO16" s="94"/>
      <c r="GWP16" s="94"/>
      <c r="GWQ16" s="94"/>
      <c r="GWR16" s="94"/>
      <c r="GWS16" s="94"/>
      <c r="GWT16" s="94"/>
      <c r="GWU16" s="94"/>
      <c r="GWV16" s="94"/>
      <c r="GWW16" s="94"/>
      <c r="GWX16" s="94"/>
      <c r="GWY16" s="94"/>
      <c r="GWZ16" s="94"/>
      <c r="GXA16" s="94"/>
      <c r="GXB16" s="94"/>
      <c r="GXC16" s="94"/>
      <c r="GXD16" s="94"/>
      <c r="GXE16" s="94"/>
      <c r="GXF16" s="94"/>
      <c r="GXG16" s="94"/>
      <c r="GXH16" s="94"/>
      <c r="GXI16" s="94"/>
      <c r="GXJ16" s="94"/>
      <c r="GXK16" s="94"/>
      <c r="GXL16" s="94"/>
      <c r="GXM16" s="94"/>
      <c r="GXN16" s="94"/>
      <c r="GXO16" s="94"/>
      <c r="GXP16" s="94"/>
      <c r="GXQ16" s="94"/>
      <c r="GXR16" s="94"/>
      <c r="GXS16" s="94"/>
      <c r="GXT16" s="94"/>
      <c r="GXU16" s="94"/>
      <c r="GXV16" s="94"/>
      <c r="GXW16" s="94"/>
      <c r="GXX16" s="94"/>
      <c r="GXY16" s="94"/>
      <c r="GXZ16" s="94"/>
      <c r="GYA16" s="94"/>
      <c r="GYB16" s="94"/>
      <c r="GYC16" s="94"/>
      <c r="GYD16" s="94"/>
      <c r="GYE16" s="94"/>
      <c r="GYF16" s="94"/>
      <c r="GYG16" s="94"/>
      <c r="GYH16" s="94"/>
      <c r="GYI16" s="94"/>
      <c r="GYJ16" s="94"/>
      <c r="GYK16" s="94"/>
      <c r="GYL16" s="94"/>
      <c r="GYM16" s="94"/>
      <c r="GYN16" s="94"/>
      <c r="GYO16" s="94"/>
      <c r="GYP16" s="94"/>
      <c r="GYQ16" s="94"/>
      <c r="GYR16" s="94"/>
      <c r="GYS16" s="94"/>
      <c r="GYT16" s="94"/>
      <c r="GYU16" s="94"/>
      <c r="GYV16" s="94"/>
      <c r="GYW16" s="94"/>
      <c r="GYX16" s="94"/>
      <c r="GYY16" s="94"/>
      <c r="GYZ16" s="94"/>
      <c r="GZA16" s="94"/>
      <c r="GZB16" s="94"/>
      <c r="GZC16" s="94"/>
      <c r="GZD16" s="94"/>
      <c r="GZE16" s="94"/>
      <c r="GZF16" s="94"/>
      <c r="GZG16" s="94"/>
      <c r="GZH16" s="94"/>
      <c r="GZI16" s="94"/>
      <c r="GZJ16" s="94"/>
      <c r="GZK16" s="94"/>
      <c r="GZL16" s="94"/>
      <c r="GZM16" s="94"/>
      <c r="GZN16" s="94"/>
      <c r="GZO16" s="94"/>
      <c r="GZP16" s="94"/>
      <c r="GZQ16" s="94"/>
      <c r="GZR16" s="94"/>
      <c r="GZS16" s="94"/>
      <c r="GZT16" s="94"/>
      <c r="GZU16" s="94"/>
      <c r="GZV16" s="94"/>
      <c r="GZW16" s="94"/>
      <c r="GZX16" s="94"/>
      <c r="GZY16" s="94"/>
      <c r="GZZ16" s="94"/>
      <c r="HAA16" s="94"/>
      <c r="HAB16" s="94"/>
      <c r="HAC16" s="94"/>
      <c r="HAD16" s="94"/>
      <c r="HAE16" s="94"/>
      <c r="HAF16" s="94"/>
      <c r="HAG16" s="94"/>
      <c r="HAH16" s="94"/>
      <c r="HAI16" s="94"/>
      <c r="HAJ16" s="94"/>
      <c r="HAK16" s="94"/>
      <c r="HAL16" s="94"/>
      <c r="HAM16" s="94"/>
      <c r="HAN16" s="94"/>
      <c r="HAO16" s="94"/>
      <c r="HAP16" s="94"/>
      <c r="HAQ16" s="94"/>
      <c r="HAR16" s="94"/>
      <c r="HAS16" s="94"/>
      <c r="HAT16" s="94"/>
      <c r="HAU16" s="94"/>
      <c r="HAV16" s="94"/>
      <c r="HAW16" s="94"/>
      <c r="HAX16" s="94"/>
      <c r="HAY16" s="94"/>
      <c r="HAZ16" s="94"/>
      <c r="HBA16" s="94"/>
      <c r="HBB16" s="94"/>
      <c r="HBC16" s="94"/>
      <c r="HBD16" s="94"/>
      <c r="HBE16" s="94"/>
      <c r="HBF16" s="94"/>
      <c r="HBG16" s="94"/>
      <c r="HBH16" s="94"/>
      <c r="HBI16" s="94"/>
      <c r="HBJ16" s="94"/>
      <c r="HBK16" s="94"/>
      <c r="HBL16" s="94"/>
      <c r="HBM16" s="94"/>
      <c r="HBN16" s="94"/>
      <c r="HBO16" s="94"/>
      <c r="HBP16" s="94"/>
      <c r="HBQ16" s="94"/>
      <c r="HBR16" s="94"/>
      <c r="HBS16" s="94"/>
      <c r="HBT16" s="94"/>
      <c r="HBU16" s="94"/>
      <c r="HBV16" s="94"/>
      <c r="HBW16" s="94"/>
      <c r="HBX16" s="94"/>
      <c r="HBY16" s="94"/>
      <c r="HBZ16" s="94"/>
      <c r="HCA16" s="94"/>
      <c r="HCB16" s="94"/>
      <c r="HCC16" s="94"/>
      <c r="HCD16" s="94"/>
      <c r="HCE16" s="94"/>
      <c r="HCF16" s="94"/>
      <c r="HCG16" s="94"/>
      <c r="HCH16" s="94"/>
      <c r="HCI16" s="94"/>
      <c r="HCJ16" s="94"/>
      <c r="HCK16" s="94"/>
      <c r="HCL16" s="94"/>
      <c r="HCM16" s="94"/>
      <c r="HCN16" s="94"/>
      <c r="HCO16" s="94"/>
      <c r="HCP16" s="94"/>
      <c r="HCQ16" s="94"/>
      <c r="HCR16" s="94"/>
      <c r="HCS16" s="94"/>
      <c r="HCT16" s="94"/>
      <c r="HCU16" s="94"/>
      <c r="HCV16" s="94"/>
      <c r="HCW16" s="94"/>
      <c r="HCX16" s="94"/>
      <c r="HCY16" s="94"/>
      <c r="HCZ16" s="94"/>
      <c r="HDA16" s="94"/>
      <c r="HDB16" s="94"/>
      <c r="HDC16" s="94"/>
      <c r="HDD16" s="94"/>
      <c r="HDE16" s="94"/>
      <c r="HDF16" s="94"/>
      <c r="HDG16" s="94"/>
      <c r="HDH16" s="94"/>
      <c r="HDI16" s="94"/>
      <c r="HDJ16" s="94"/>
      <c r="HDK16" s="94"/>
      <c r="HDL16" s="94"/>
      <c r="HDM16" s="94"/>
      <c r="HDN16" s="94"/>
      <c r="HDO16" s="94"/>
      <c r="HDP16" s="94"/>
      <c r="HDQ16" s="94"/>
      <c r="HDR16" s="94"/>
      <c r="HDS16" s="94"/>
      <c r="HDT16" s="94"/>
      <c r="HDU16" s="94"/>
      <c r="HDV16" s="94"/>
      <c r="HDW16" s="94"/>
      <c r="HDX16" s="94"/>
      <c r="HDY16" s="94"/>
      <c r="HDZ16" s="94"/>
      <c r="HEA16" s="94"/>
      <c r="HEB16" s="94"/>
      <c r="HEC16" s="94"/>
      <c r="HED16" s="94"/>
      <c r="HEE16" s="94"/>
      <c r="HEF16" s="94"/>
      <c r="HEG16" s="94"/>
      <c r="HEH16" s="94"/>
      <c r="HEI16" s="94"/>
      <c r="HEJ16" s="94"/>
      <c r="HEK16" s="94"/>
      <c r="HEL16" s="94"/>
      <c r="HEM16" s="94"/>
      <c r="HEN16" s="94"/>
      <c r="HEO16" s="94"/>
      <c r="HEP16" s="94"/>
      <c r="HEQ16" s="94"/>
      <c r="HER16" s="94"/>
      <c r="HES16" s="94"/>
      <c r="HET16" s="94"/>
      <c r="HEU16" s="94"/>
      <c r="HEV16" s="94"/>
      <c r="HEW16" s="94"/>
      <c r="HEX16" s="94"/>
      <c r="HEY16" s="94"/>
      <c r="HEZ16" s="94"/>
      <c r="HFA16" s="94"/>
      <c r="HFB16" s="94"/>
      <c r="HFC16" s="94"/>
      <c r="HFD16" s="94"/>
      <c r="HFE16" s="94"/>
      <c r="HFF16" s="94"/>
      <c r="HFG16" s="94"/>
      <c r="HFH16" s="94"/>
      <c r="HFI16" s="94"/>
      <c r="HFJ16" s="94"/>
      <c r="HFK16" s="94"/>
      <c r="HFL16" s="94"/>
      <c r="HFM16" s="94"/>
      <c r="HFN16" s="94"/>
      <c r="HFO16" s="94"/>
      <c r="HFP16" s="94"/>
      <c r="HFQ16" s="94"/>
      <c r="HFR16" s="94"/>
      <c r="HFS16" s="94"/>
      <c r="HFT16" s="94"/>
      <c r="HFU16" s="94"/>
      <c r="HFV16" s="94"/>
      <c r="HFW16" s="94"/>
      <c r="HFX16" s="94"/>
      <c r="HFY16" s="94"/>
      <c r="HFZ16" s="94"/>
      <c r="HGA16" s="94"/>
      <c r="HGB16" s="94"/>
      <c r="HGC16" s="94"/>
      <c r="HGD16" s="94"/>
      <c r="HGE16" s="94"/>
      <c r="HGF16" s="94"/>
      <c r="HGG16" s="94"/>
      <c r="HGH16" s="94"/>
      <c r="HGI16" s="94"/>
      <c r="HGJ16" s="94"/>
      <c r="HGK16" s="94"/>
      <c r="HGL16" s="94"/>
      <c r="HGM16" s="94"/>
      <c r="HGN16" s="94"/>
      <c r="HGO16" s="94"/>
      <c r="HGP16" s="94"/>
      <c r="HGQ16" s="94"/>
      <c r="HGR16" s="94"/>
      <c r="HGS16" s="94"/>
      <c r="HGT16" s="94"/>
      <c r="HGU16" s="94"/>
      <c r="HGV16" s="94"/>
      <c r="HGW16" s="94"/>
      <c r="HGX16" s="94"/>
      <c r="HGY16" s="94"/>
      <c r="HGZ16" s="94"/>
      <c r="HHA16" s="94"/>
      <c r="HHB16" s="94"/>
      <c r="HHC16" s="94"/>
      <c r="HHD16" s="94"/>
      <c r="HHE16" s="94"/>
      <c r="HHF16" s="94"/>
      <c r="HHG16" s="94"/>
      <c r="HHH16" s="94"/>
      <c r="HHI16" s="94"/>
      <c r="HHJ16" s="94"/>
      <c r="HHK16" s="94"/>
      <c r="HHL16" s="94"/>
      <c r="HHM16" s="94"/>
      <c r="HHN16" s="94"/>
      <c r="HHO16" s="94"/>
      <c r="HHP16" s="94"/>
      <c r="HHQ16" s="94"/>
      <c r="HHR16" s="94"/>
      <c r="HHS16" s="94"/>
      <c r="HHT16" s="94"/>
      <c r="HHU16" s="94"/>
      <c r="HHV16" s="94"/>
      <c r="HHW16" s="94"/>
      <c r="HHX16" s="94"/>
      <c r="HHY16" s="94"/>
      <c r="HHZ16" s="94"/>
      <c r="HIA16" s="94"/>
      <c r="HIB16" s="94"/>
      <c r="HIC16" s="94"/>
      <c r="HID16" s="94"/>
      <c r="HIE16" s="94"/>
      <c r="HIF16" s="94"/>
      <c r="HIG16" s="94"/>
      <c r="HIH16" s="94"/>
      <c r="HII16" s="94"/>
      <c r="HIJ16" s="94"/>
      <c r="HIK16" s="94"/>
      <c r="HIL16" s="94"/>
      <c r="HIM16" s="94"/>
      <c r="HIN16" s="94"/>
      <c r="HIO16" s="94"/>
      <c r="HIP16" s="94"/>
      <c r="HIQ16" s="94"/>
      <c r="HIR16" s="94"/>
      <c r="HIS16" s="94"/>
      <c r="HIT16" s="94"/>
      <c r="HIU16" s="94"/>
      <c r="HIV16" s="94"/>
      <c r="HIW16" s="94"/>
      <c r="HIX16" s="94"/>
      <c r="HIY16" s="94"/>
      <c r="HIZ16" s="94"/>
      <c r="HJA16" s="94"/>
      <c r="HJB16" s="94"/>
      <c r="HJC16" s="94"/>
      <c r="HJD16" s="94"/>
      <c r="HJE16" s="94"/>
      <c r="HJF16" s="94"/>
      <c r="HJG16" s="94"/>
      <c r="HJH16" s="94"/>
      <c r="HJI16" s="94"/>
      <c r="HJJ16" s="94"/>
      <c r="HJK16" s="94"/>
      <c r="HJL16" s="94"/>
      <c r="HJM16" s="94"/>
      <c r="HJN16" s="94"/>
      <c r="HJO16" s="94"/>
      <c r="HJP16" s="94"/>
      <c r="HJQ16" s="94"/>
      <c r="HJR16" s="94"/>
      <c r="HJS16" s="94"/>
      <c r="HJT16" s="94"/>
      <c r="HJU16" s="94"/>
      <c r="HJV16" s="94"/>
      <c r="HJW16" s="94"/>
      <c r="HJX16" s="94"/>
      <c r="HJY16" s="94"/>
      <c r="HJZ16" s="94"/>
      <c r="HKA16" s="94"/>
      <c r="HKB16" s="94"/>
      <c r="HKC16" s="94"/>
      <c r="HKD16" s="94"/>
      <c r="HKE16" s="94"/>
      <c r="HKF16" s="94"/>
      <c r="HKG16" s="94"/>
      <c r="HKH16" s="94"/>
      <c r="HKI16" s="94"/>
      <c r="HKJ16" s="94"/>
      <c r="HKK16" s="94"/>
      <c r="HKL16" s="94"/>
      <c r="HKM16" s="94"/>
      <c r="HKN16" s="94"/>
      <c r="HKO16" s="94"/>
      <c r="HKP16" s="94"/>
      <c r="HKQ16" s="94"/>
      <c r="HKR16" s="94"/>
      <c r="HKS16" s="94"/>
      <c r="HKT16" s="94"/>
      <c r="HKU16" s="94"/>
      <c r="HKV16" s="94"/>
      <c r="HKW16" s="94"/>
      <c r="HKX16" s="94"/>
      <c r="HKY16" s="94"/>
      <c r="HKZ16" s="94"/>
      <c r="HLA16" s="94"/>
      <c r="HLB16" s="94"/>
      <c r="HLC16" s="94"/>
      <c r="HLD16" s="94"/>
      <c r="HLE16" s="94"/>
      <c r="HLF16" s="94"/>
      <c r="HLG16" s="94"/>
      <c r="HLH16" s="94"/>
      <c r="HLI16" s="94"/>
      <c r="HLJ16" s="94"/>
      <c r="HLK16" s="94"/>
      <c r="HLL16" s="94"/>
      <c r="HLM16" s="94"/>
      <c r="HLN16" s="94"/>
      <c r="HLO16" s="94"/>
      <c r="HLP16" s="94"/>
      <c r="HLQ16" s="94"/>
      <c r="HLR16" s="94"/>
      <c r="HLS16" s="94"/>
      <c r="HLT16" s="94"/>
      <c r="HLU16" s="94"/>
      <c r="HLV16" s="94"/>
      <c r="HLW16" s="94"/>
      <c r="HLX16" s="94"/>
      <c r="HLY16" s="94"/>
      <c r="HLZ16" s="94"/>
      <c r="HMA16" s="94"/>
      <c r="HMB16" s="94"/>
      <c r="HMC16" s="94"/>
      <c r="HMD16" s="94"/>
      <c r="HME16" s="94"/>
      <c r="HMF16" s="94"/>
      <c r="HMG16" s="94"/>
      <c r="HMH16" s="94"/>
      <c r="HMI16" s="94"/>
      <c r="HMJ16" s="94"/>
      <c r="HMK16" s="94"/>
      <c r="HML16" s="94"/>
      <c r="HMM16" s="94"/>
      <c r="HMN16" s="94"/>
      <c r="HMO16" s="94"/>
      <c r="HMP16" s="94"/>
      <c r="HMQ16" s="94"/>
      <c r="HMR16" s="94"/>
      <c r="HMS16" s="94"/>
      <c r="HMT16" s="94"/>
      <c r="HMU16" s="94"/>
      <c r="HMV16" s="94"/>
      <c r="HMW16" s="94"/>
      <c r="HMX16" s="94"/>
      <c r="HMY16" s="94"/>
      <c r="HMZ16" s="94"/>
      <c r="HNA16" s="94"/>
      <c r="HNB16" s="94"/>
      <c r="HNC16" s="94"/>
      <c r="HND16" s="94"/>
      <c r="HNE16" s="94"/>
      <c r="HNF16" s="94"/>
      <c r="HNG16" s="94"/>
      <c r="HNH16" s="94"/>
      <c r="HNI16" s="94"/>
      <c r="HNJ16" s="94"/>
      <c r="HNK16" s="94"/>
      <c r="HNL16" s="94"/>
      <c r="HNM16" s="94"/>
      <c r="HNN16" s="94"/>
      <c r="HNO16" s="94"/>
      <c r="HNP16" s="94"/>
      <c r="HNQ16" s="94"/>
      <c r="HNR16" s="94"/>
      <c r="HNS16" s="94"/>
      <c r="HNT16" s="94"/>
      <c r="HNU16" s="94"/>
      <c r="HNV16" s="94"/>
      <c r="HNW16" s="94"/>
      <c r="HNX16" s="94"/>
      <c r="HNY16" s="94"/>
      <c r="HNZ16" s="94"/>
      <c r="HOA16" s="94"/>
      <c r="HOB16" s="94"/>
      <c r="HOC16" s="94"/>
      <c r="HOD16" s="94"/>
      <c r="HOE16" s="94"/>
      <c r="HOF16" s="94"/>
      <c r="HOG16" s="94"/>
      <c r="HOH16" s="94"/>
      <c r="HOI16" s="94"/>
      <c r="HOJ16" s="94"/>
      <c r="HOK16" s="94"/>
      <c r="HOL16" s="94"/>
      <c r="HOM16" s="94"/>
      <c r="HON16" s="94"/>
      <c r="HOO16" s="94"/>
      <c r="HOP16" s="94"/>
      <c r="HOQ16" s="94"/>
      <c r="HOR16" s="94"/>
      <c r="HOS16" s="94"/>
      <c r="HOT16" s="94"/>
      <c r="HOU16" s="94"/>
      <c r="HOV16" s="94"/>
      <c r="HOW16" s="94"/>
      <c r="HOX16" s="94"/>
      <c r="HOY16" s="94"/>
      <c r="HOZ16" s="94"/>
      <c r="HPA16" s="94"/>
      <c r="HPB16" s="94"/>
      <c r="HPC16" s="94"/>
      <c r="HPD16" s="94"/>
      <c r="HPE16" s="94"/>
      <c r="HPF16" s="94"/>
      <c r="HPG16" s="94"/>
      <c r="HPH16" s="94"/>
      <c r="HPI16" s="94"/>
      <c r="HPJ16" s="94"/>
      <c r="HPK16" s="94"/>
      <c r="HPL16" s="94"/>
      <c r="HPM16" s="94"/>
      <c r="HPN16" s="94"/>
      <c r="HPO16" s="94"/>
      <c r="HPP16" s="94"/>
      <c r="HPQ16" s="94"/>
      <c r="HPR16" s="94"/>
      <c r="HPS16" s="94"/>
      <c r="HPT16" s="94"/>
      <c r="HPU16" s="94"/>
      <c r="HPV16" s="94"/>
      <c r="HPW16" s="94"/>
      <c r="HPX16" s="94"/>
      <c r="HPY16" s="94"/>
      <c r="HPZ16" s="94"/>
      <c r="HQA16" s="94"/>
      <c r="HQB16" s="94"/>
      <c r="HQC16" s="94"/>
      <c r="HQD16" s="94"/>
      <c r="HQE16" s="94"/>
      <c r="HQF16" s="94"/>
      <c r="HQG16" s="94"/>
      <c r="HQH16" s="94"/>
      <c r="HQI16" s="94"/>
      <c r="HQJ16" s="94"/>
      <c r="HQK16" s="94"/>
      <c r="HQL16" s="94"/>
      <c r="HQM16" s="94"/>
      <c r="HQN16" s="94"/>
      <c r="HQO16" s="94"/>
      <c r="HQP16" s="94"/>
      <c r="HQQ16" s="94"/>
      <c r="HQR16" s="94"/>
      <c r="HQS16" s="94"/>
      <c r="HQT16" s="94"/>
      <c r="HQU16" s="94"/>
      <c r="HQV16" s="94"/>
      <c r="HQW16" s="94"/>
      <c r="HQX16" s="94"/>
      <c r="HQY16" s="94"/>
      <c r="HQZ16" s="94"/>
      <c r="HRA16" s="94"/>
      <c r="HRB16" s="94"/>
      <c r="HRC16" s="94"/>
      <c r="HRD16" s="94"/>
      <c r="HRE16" s="94"/>
      <c r="HRF16" s="94"/>
      <c r="HRG16" s="94"/>
      <c r="HRH16" s="94"/>
      <c r="HRI16" s="94"/>
      <c r="HRJ16" s="94"/>
      <c r="HRK16" s="94"/>
      <c r="HRL16" s="94"/>
      <c r="HRM16" s="94"/>
      <c r="HRN16" s="94"/>
      <c r="HRO16" s="94"/>
      <c r="HRP16" s="94"/>
      <c r="HRQ16" s="94"/>
      <c r="HRR16" s="94"/>
      <c r="HRS16" s="94"/>
      <c r="HRT16" s="94"/>
      <c r="HRU16" s="94"/>
      <c r="HRV16" s="94"/>
      <c r="HRW16" s="94"/>
      <c r="HRX16" s="94"/>
      <c r="HRY16" s="94"/>
      <c r="HRZ16" s="94"/>
      <c r="HSA16" s="94"/>
      <c r="HSB16" s="94"/>
      <c r="HSC16" s="94"/>
      <c r="HSD16" s="94"/>
      <c r="HSE16" s="94"/>
      <c r="HSF16" s="94"/>
      <c r="HSG16" s="94"/>
      <c r="HSH16" s="94"/>
      <c r="HSI16" s="94"/>
      <c r="HSJ16" s="94"/>
      <c r="HSK16" s="94"/>
      <c r="HSL16" s="94"/>
      <c r="HSM16" s="94"/>
      <c r="HSN16" s="94"/>
      <c r="HSO16" s="94"/>
      <c r="HSP16" s="94"/>
      <c r="HSQ16" s="94"/>
      <c r="HSR16" s="94"/>
      <c r="HSS16" s="94"/>
      <c r="HST16" s="94"/>
      <c r="HSU16" s="94"/>
      <c r="HSV16" s="94"/>
      <c r="HSW16" s="94"/>
      <c r="HSX16" s="94"/>
      <c r="HSY16" s="94"/>
      <c r="HSZ16" s="94"/>
      <c r="HTA16" s="94"/>
      <c r="HTB16" s="94"/>
      <c r="HTC16" s="94"/>
      <c r="HTD16" s="94"/>
      <c r="HTE16" s="94"/>
      <c r="HTF16" s="94"/>
      <c r="HTG16" s="94"/>
      <c r="HTH16" s="94"/>
      <c r="HTI16" s="94"/>
      <c r="HTJ16" s="94"/>
      <c r="HTK16" s="94"/>
      <c r="HTL16" s="94"/>
      <c r="HTM16" s="94"/>
      <c r="HTN16" s="94"/>
      <c r="HTO16" s="94"/>
      <c r="HTP16" s="94"/>
      <c r="HTQ16" s="94"/>
      <c r="HTR16" s="94"/>
      <c r="HTS16" s="94"/>
      <c r="HTT16" s="94"/>
      <c r="HTU16" s="94"/>
      <c r="HTV16" s="94"/>
      <c r="HTW16" s="94"/>
      <c r="HTX16" s="94"/>
      <c r="HTY16" s="94"/>
      <c r="HTZ16" s="94"/>
      <c r="HUA16" s="94"/>
      <c r="HUB16" s="94"/>
      <c r="HUC16" s="94"/>
      <c r="HUD16" s="94"/>
      <c r="HUE16" s="94"/>
      <c r="HUF16" s="94"/>
      <c r="HUG16" s="94"/>
      <c r="HUH16" s="94"/>
      <c r="HUI16" s="94"/>
      <c r="HUJ16" s="94"/>
      <c r="HUK16" s="94"/>
      <c r="HUL16" s="94"/>
      <c r="HUM16" s="94"/>
      <c r="HUN16" s="94"/>
      <c r="HUO16" s="94"/>
      <c r="HUP16" s="94"/>
      <c r="HUQ16" s="94"/>
      <c r="HUR16" s="94"/>
      <c r="HUS16" s="94"/>
      <c r="HUT16" s="94"/>
      <c r="HUU16" s="94"/>
      <c r="HUV16" s="94"/>
      <c r="HUW16" s="94"/>
      <c r="HUX16" s="94"/>
      <c r="HUY16" s="94"/>
      <c r="HUZ16" s="94"/>
      <c r="HVA16" s="94"/>
      <c r="HVB16" s="94"/>
      <c r="HVC16" s="94"/>
      <c r="HVD16" s="94"/>
      <c r="HVE16" s="94"/>
      <c r="HVF16" s="94"/>
      <c r="HVG16" s="94"/>
      <c r="HVH16" s="94"/>
      <c r="HVI16" s="94"/>
      <c r="HVJ16" s="94"/>
      <c r="HVK16" s="94"/>
      <c r="HVL16" s="94"/>
      <c r="HVM16" s="94"/>
      <c r="HVN16" s="94"/>
      <c r="HVO16" s="94"/>
      <c r="HVP16" s="94"/>
      <c r="HVQ16" s="94"/>
      <c r="HVR16" s="94"/>
      <c r="HVS16" s="94"/>
      <c r="HVT16" s="94"/>
      <c r="HVU16" s="94"/>
      <c r="HVV16" s="94"/>
      <c r="HVW16" s="94"/>
      <c r="HVX16" s="94"/>
      <c r="HVY16" s="94"/>
      <c r="HVZ16" s="94"/>
      <c r="HWA16" s="94"/>
      <c r="HWB16" s="94"/>
      <c r="HWC16" s="94"/>
      <c r="HWD16" s="94"/>
      <c r="HWE16" s="94"/>
      <c r="HWF16" s="94"/>
      <c r="HWG16" s="94"/>
      <c r="HWH16" s="94"/>
      <c r="HWI16" s="94"/>
      <c r="HWJ16" s="94"/>
      <c r="HWK16" s="94"/>
      <c r="HWL16" s="94"/>
      <c r="HWM16" s="94"/>
      <c r="HWN16" s="94"/>
      <c r="HWO16" s="94"/>
      <c r="HWP16" s="94"/>
      <c r="HWQ16" s="94"/>
      <c r="HWR16" s="94"/>
      <c r="HWS16" s="94"/>
      <c r="HWT16" s="94"/>
      <c r="HWU16" s="94"/>
      <c r="HWV16" s="94"/>
      <c r="HWW16" s="94"/>
      <c r="HWX16" s="94"/>
      <c r="HWY16" s="94"/>
      <c r="HWZ16" s="94"/>
      <c r="HXA16" s="94"/>
      <c r="HXB16" s="94"/>
      <c r="HXC16" s="94"/>
      <c r="HXD16" s="94"/>
      <c r="HXE16" s="94"/>
      <c r="HXF16" s="94"/>
      <c r="HXG16" s="94"/>
      <c r="HXH16" s="94"/>
      <c r="HXI16" s="94"/>
      <c r="HXJ16" s="94"/>
      <c r="HXK16" s="94"/>
      <c r="HXL16" s="94"/>
      <c r="HXM16" s="94"/>
      <c r="HXN16" s="94"/>
      <c r="HXO16" s="94"/>
      <c r="HXP16" s="94"/>
      <c r="HXQ16" s="94"/>
      <c r="HXR16" s="94"/>
      <c r="HXS16" s="94"/>
      <c r="HXT16" s="94"/>
      <c r="HXU16" s="94"/>
      <c r="HXV16" s="94"/>
      <c r="HXW16" s="94"/>
      <c r="HXX16" s="94"/>
      <c r="HXY16" s="94"/>
      <c r="HXZ16" s="94"/>
      <c r="HYA16" s="94"/>
      <c r="HYB16" s="94"/>
      <c r="HYC16" s="94"/>
      <c r="HYD16" s="94"/>
      <c r="HYE16" s="94"/>
      <c r="HYF16" s="94"/>
      <c r="HYG16" s="94"/>
      <c r="HYH16" s="94"/>
      <c r="HYI16" s="94"/>
      <c r="HYJ16" s="94"/>
      <c r="HYK16" s="94"/>
      <c r="HYL16" s="94"/>
      <c r="HYM16" s="94"/>
      <c r="HYN16" s="94"/>
      <c r="HYO16" s="94"/>
      <c r="HYP16" s="94"/>
      <c r="HYQ16" s="94"/>
      <c r="HYR16" s="94"/>
      <c r="HYS16" s="94"/>
      <c r="HYT16" s="94"/>
      <c r="HYU16" s="94"/>
      <c r="HYV16" s="94"/>
      <c r="HYW16" s="94"/>
      <c r="HYX16" s="94"/>
      <c r="HYY16" s="94"/>
      <c r="HYZ16" s="94"/>
      <c r="HZA16" s="94"/>
      <c r="HZB16" s="94"/>
      <c r="HZC16" s="94"/>
      <c r="HZD16" s="94"/>
      <c r="HZE16" s="94"/>
      <c r="HZF16" s="94"/>
      <c r="HZG16" s="94"/>
      <c r="HZH16" s="94"/>
      <c r="HZI16" s="94"/>
      <c r="HZJ16" s="94"/>
      <c r="HZK16" s="94"/>
      <c r="HZL16" s="94"/>
      <c r="HZM16" s="94"/>
      <c r="HZN16" s="94"/>
      <c r="HZO16" s="94"/>
      <c r="HZP16" s="94"/>
      <c r="HZQ16" s="94"/>
      <c r="HZR16" s="94"/>
      <c r="HZS16" s="94"/>
      <c r="HZT16" s="94"/>
      <c r="HZU16" s="94"/>
      <c r="HZV16" s="94"/>
      <c r="HZW16" s="94"/>
      <c r="HZX16" s="94"/>
      <c r="HZY16" s="94"/>
      <c r="HZZ16" s="94"/>
      <c r="IAA16" s="94"/>
      <c r="IAB16" s="94"/>
      <c r="IAC16" s="94"/>
      <c r="IAD16" s="94"/>
      <c r="IAE16" s="94"/>
      <c r="IAF16" s="94"/>
      <c r="IAG16" s="94"/>
      <c r="IAH16" s="94"/>
      <c r="IAI16" s="94"/>
      <c r="IAJ16" s="94"/>
      <c r="IAK16" s="94"/>
      <c r="IAL16" s="94"/>
      <c r="IAM16" s="94"/>
      <c r="IAN16" s="94"/>
      <c r="IAO16" s="94"/>
      <c r="IAP16" s="94"/>
      <c r="IAQ16" s="94"/>
      <c r="IAR16" s="94"/>
      <c r="IAS16" s="94"/>
      <c r="IAT16" s="94"/>
      <c r="IAU16" s="94"/>
      <c r="IAV16" s="94"/>
      <c r="IAW16" s="94"/>
      <c r="IAX16" s="94"/>
      <c r="IAY16" s="94"/>
      <c r="IAZ16" s="94"/>
      <c r="IBA16" s="94"/>
      <c r="IBB16" s="94"/>
      <c r="IBC16" s="94"/>
      <c r="IBD16" s="94"/>
      <c r="IBE16" s="94"/>
      <c r="IBF16" s="94"/>
      <c r="IBG16" s="94"/>
      <c r="IBH16" s="94"/>
      <c r="IBI16" s="94"/>
      <c r="IBJ16" s="94"/>
      <c r="IBK16" s="94"/>
      <c r="IBL16" s="94"/>
      <c r="IBM16" s="94"/>
      <c r="IBN16" s="94"/>
      <c r="IBO16" s="94"/>
      <c r="IBP16" s="94"/>
      <c r="IBQ16" s="94"/>
      <c r="IBR16" s="94"/>
      <c r="IBS16" s="94"/>
      <c r="IBT16" s="94"/>
      <c r="IBU16" s="94"/>
      <c r="IBV16" s="94"/>
      <c r="IBW16" s="94"/>
      <c r="IBX16" s="94"/>
      <c r="IBY16" s="94"/>
      <c r="IBZ16" s="94"/>
      <c r="ICA16" s="94"/>
      <c r="ICB16" s="94"/>
      <c r="ICC16" s="94"/>
      <c r="ICD16" s="94"/>
      <c r="ICE16" s="94"/>
      <c r="ICF16" s="94"/>
      <c r="ICG16" s="94"/>
      <c r="ICH16" s="94"/>
      <c r="ICI16" s="94"/>
      <c r="ICJ16" s="94"/>
      <c r="ICK16" s="94"/>
      <c r="ICL16" s="94"/>
      <c r="ICM16" s="94"/>
      <c r="ICN16" s="94"/>
      <c r="ICO16" s="94"/>
      <c r="ICP16" s="94"/>
      <c r="ICQ16" s="94"/>
      <c r="ICR16" s="94"/>
      <c r="ICS16" s="94"/>
      <c r="ICT16" s="94"/>
      <c r="ICU16" s="94"/>
      <c r="ICV16" s="94"/>
      <c r="ICW16" s="94"/>
      <c r="ICX16" s="94"/>
      <c r="ICY16" s="94"/>
      <c r="ICZ16" s="94"/>
      <c r="IDA16" s="94"/>
      <c r="IDB16" s="94"/>
      <c r="IDC16" s="94"/>
      <c r="IDD16" s="94"/>
      <c r="IDE16" s="94"/>
      <c r="IDF16" s="94"/>
      <c r="IDG16" s="94"/>
      <c r="IDH16" s="94"/>
      <c r="IDI16" s="94"/>
      <c r="IDJ16" s="94"/>
      <c r="IDK16" s="94"/>
      <c r="IDL16" s="94"/>
      <c r="IDM16" s="94"/>
      <c r="IDN16" s="94"/>
      <c r="IDO16" s="94"/>
      <c r="IDP16" s="94"/>
      <c r="IDQ16" s="94"/>
      <c r="IDR16" s="94"/>
      <c r="IDS16" s="94"/>
      <c r="IDT16" s="94"/>
      <c r="IDU16" s="94"/>
      <c r="IDV16" s="94"/>
      <c r="IDW16" s="94"/>
      <c r="IDX16" s="94"/>
      <c r="IDY16" s="94"/>
      <c r="IDZ16" s="94"/>
      <c r="IEA16" s="94"/>
      <c r="IEB16" s="94"/>
      <c r="IEC16" s="94"/>
      <c r="IED16" s="94"/>
      <c r="IEE16" s="94"/>
      <c r="IEF16" s="94"/>
      <c r="IEG16" s="94"/>
      <c r="IEH16" s="94"/>
      <c r="IEI16" s="94"/>
      <c r="IEJ16" s="94"/>
      <c r="IEK16" s="94"/>
      <c r="IEL16" s="94"/>
      <c r="IEM16" s="94"/>
      <c r="IEN16" s="94"/>
      <c r="IEO16" s="94"/>
      <c r="IEP16" s="94"/>
      <c r="IEQ16" s="94"/>
      <c r="IER16" s="94"/>
      <c r="IES16" s="94"/>
      <c r="IET16" s="94"/>
      <c r="IEU16" s="94"/>
      <c r="IEV16" s="94"/>
      <c r="IEW16" s="94"/>
      <c r="IEX16" s="94"/>
      <c r="IEY16" s="94"/>
      <c r="IEZ16" s="94"/>
      <c r="IFA16" s="94"/>
      <c r="IFB16" s="94"/>
      <c r="IFC16" s="94"/>
      <c r="IFD16" s="94"/>
      <c r="IFE16" s="94"/>
      <c r="IFF16" s="94"/>
      <c r="IFG16" s="94"/>
      <c r="IFH16" s="94"/>
      <c r="IFI16" s="94"/>
      <c r="IFJ16" s="94"/>
      <c r="IFK16" s="94"/>
      <c r="IFL16" s="94"/>
      <c r="IFM16" s="94"/>
      <c r="IFN16" s="94"/>
      <c r="IFO16" s="94"/>
      <c r="IFP16" s="94"/>
      <c r="IFQ16" s="94"/>
      <c r="IFR16" s="94"/>
      <c r="IFS16" s="94"/>
      <c r="IFT16" s="94"/>
      <c r="IFU16" s="94"/>
      <c r="IFV16" s="94"/>
      <c r="IFW16" s="94"/>
      <c r="IFX16" s="94"/>
      <c r="IFY16" s="94"/>
      <c r="IFZ16" s="94"/>
      <c r="IGA16" s="94"/>
      <c r="IGB16" s="94"/>
      <c r="IGC16" s="94"/>
      <c r="IGD16" s="94"/>
      <c r="IGE16" s="94"/>
      <c r="IGF16" s="94"/>
      <c r="IGG16" s="94"/>
      <c r="IGH16" s="94"/>
      <c r="IGI16" s="94"/>
      <c r="IGJ16" s="94"/>
      <c r="IGK16" s="94"/>
      <c r="IGL16" s="94"/>
      <c r="IGM16" s="94"/>
      <c r="IGN16" s="94"/>
      <c r="IGO16" s="94"/>
      <c r="IGP16" s="94"/>
      <c r="IGQ16" s="94"/>
      <c r="IGR16" s="94"/>
      <c r="IGS16" s="94"/>
      <c r="IGT16" s="94"/>
      <c r="IGU16" s="94"/>
      <c r="IGV16" s="94"/>
      <c r="IGW16" s="94"/>
      <c r="IGX16" s="94"/>
      <c r="IGY16" s="94"/>
      <c r="IGZ16" s="94"/>
      <c r="IHA16" s="94"/>
      <c r="IHB16" s="94"/>
      <c r="IHC16" s="94"/>
      <c r="IHD16" s="94"/>
      <c r="IHE16" s="94"/>
      <c r="IHF16" s="94"/>
      <c r="IHG16" s="94"/>
      <c r="IHH16" s="94"/>
      <c r="IHI16" s="94"/>
      <c r="IHJ16" s="94"/>
      <c r="IHK16" s="94"/>
      <c r="IHL16" s="94"/>
      <c r="IHM16" s="94"/>
      <c r="IHN16" s="94"/>
      <c r="IHO16" s="94"/>
      <c r="IHP16" s="94"/>
      <c r="IHQ16" s="94"/>
      <c r="IHR16" s="94"/>
      <c r="IHS16" s="94"/>
      <c r="IHT16" s="94"/>
      <c r="IHU16" s="94"/>
      <c r="IHV16" s="94"/>
      <c r="IHW16" s="94"/>
      <c r="IHX16" s="94"/>
      <c r="IHY16" s="94"/>
      <c r="IHZ16" s="94"/>
      <c r="IIA16" s="94"/>
      <c r="IIB16" s="94"/>
      <c r="IIC16" s="94"/>
      <c r="IID16" s="94"/>
      <c r="IIE16" s="94"/>
      <c r="IIF16" s="94"/>
      <c r="IIG16" s="94"/>
      <c r="IIH16" s="94"/>
      <c r="III16" s="94"/>
      <c r="IIJ16" s="94"/>
      <c r="IIK16" s="94"/>
      <c r="IIL16" s="94"/>
      <c r="IIM16" s="94"/>
      <c r="IIN16" s="94"/>
      <c r="IIO16" s="94"/>
      <c r="IIP16" s="94"/>
      <c r="IIQ16" s="94"/>
      <c r="IIR16" s="94"/>
      <c r="IIS16" s="94"/>
      <c r="IIT16" s="94"/>
      <c r="IIU16" s="94"/>
      <c r="IIV16" s="94"/>
      <c r="IIW16" s="94"/>
      <c r="IIX16" s="94"/>
      <c r="IIY16" s="94"/>
      <c r="IIZ16" s="94"/>
      <c r="IJA16" s="94"/>
      <c r="IJB16" s="94"/>
      <c r="IJC16" s="94"/>
      <c r="IJD16" s="94"/>
      <c r="IJE16" s="94"/>
      <c r="IJF16" s="94"/>
      <c r="IJG16" s="94"/>
      <c r="IJH16" s="94"/>
      <c r="IJI16" s="94"/>
      <c r="IJJ16" s="94"/>
      <c r="IJK16" s="94"/>
      <c r="IJL16" s="94"/>
      <c r="IJM16" s="94"/>
      <c r="IJN16" s="94"/>
      <c r="IJO16" s="94"/>
      <c r="IJP16" s="94"/>
      <c r="IJQ16" s="94"/>
      <c r="IJR16" s="94"/>
      <c r="IJS16" s="94"/>
      <c r="IJT16" s="94"/>
      <c r="IJU16" s="94"/>
      <c r="IJV16" s="94"/>
      <c r="IJW16" s="94"/>
      <c r="IJX16" s="94"/>
      <c r="IJY16" s="94"/>
      <c r="IJZ16" s="94"/>
      <c r="IKA16" s="94"/>
      <c r="IKB16" s="94"/>
      <c r="IKC16" s="94"/>
      <c r="IKD16" s="94"/>
      <c r="IKE16" s="94"/>
      <c r="IKF16" s="94"/>
      <c r="IKG16" s="94"/>
      <c r="IKH16" s="94"/>
      <c r="IKI16" s="94"/>
      <c r="IKJ16" s="94"/>
      <c r="IKK16" s="94"/>
      <c r="IKL16" s="94"/>
      <c r="IKM16" s="94"/>
      <c r="IKN16" s="94"/>
      <c r="IKO16" s="94"/>
      <c r="IKP16" s="94"/>
      <c r="IKQ16" s="94"/>
      <c r="IKR16" s="94"/>
      <c r="IKS16" s="94"/>
      <c r="IKT16" s="94"/>
      <c r="IKU16" s="94"/>
      <c r="IKV16" s="94"/>
      <c r="IKW16" s="94"/>
      <c r="IKX16" s="94"/>
      <c r="IKY16" s="94"/>
      <c r="IKZ16" s="94"/>
      <c r="ILA16" s="94"/>
      <c r="ILB16" s="94"/>
      <c r="ILC16" s="94"/>
      <c r="ILD16" s="94"/>
      <c r="ILE16" s="94"/>
      <c r="ILF16" s="94"/>
      <c r="ILG16" s="94"/>
      <c r="ILH16" s="94"/>
      <c r="ILI16" s="94"/>
      <c r="ILJ16" s="94"/>
      <c r="ILK16" s="94"/>
      <c r="ILL16" s="94"/>
      <c r="ILM16" s="94"/>
      <c r="ILN16" s="94"/>
      <c r="ILO16" s="94"/>
      <c r="ILP16" s="94"/>
      <c r="ILQ16" s="94"/>
      <c r="ILR16" s="94"/>
      <c r="ILS16" s="94"/>
      <c r="ILT16" s="94"/>
      <c r="ILU16" s="94"/>
      <c r="ILV16" s="94"/>
      <c r="ILW16" s="94"/>
      <c r="ILX16" s="94"/>
      <c r="ILY16" s="94"/>
      <c r="ILZ16" s="94"/>
      <c r="IMA16" s="94"/>
      <c r="IMB16" s="94"/>
      <c r="IMC16" s="94"/>
      <c r="IMD16" s="94"/>
      <c r="IME16" s="94"/>
      <c r="IMF16" s="94"/>
      <c r="IMG16" s="94"/>
      <c r="IMH16" s="94"/>
      <c r="IMI16" s="94"/>
      <c r="IMJ16" s="94"/>
      <c r="IMK16" s="94"/>
      <c r="IML16" s="94"/>
      <c r="IMM16" s="94"/>
      <c r="IMN16" s="94"/>
      <c r="IMO16" s="94"/>
      <c r="IMP16" s="94"/>
      <c r="IMQ16" s="94"/>
      <c r="IMR16" s="94"/>
      <c r="IMS16" s="94"/>
      <c r="IMT16" s="94"/>
      <c r="IMU16" s="94"/>
      <c r="IMV16" s="94"/>
      <c r="IMW16" s="94"/>
      <c r="IMX16" s="94"/>
      <c r="IMY16" s="94"/>
      <c r="IMZ16" s="94"/>
      <c r="INA16" s="94"/>
      <c r="INB16" s="94"/>
      <c r="INC16" s="94"/>
      <c r="IND16" s="94"/>
      <c r="INE16" s="94"/>
      <c r="INF16" s="94"/>
      <c r="ING16" s="94"/>
      <c r="INH16" s="94"/>
      <c r="INI16" s="94"/>
      <c r="INJ16" s="94"/>
      <c r="INK16" s="94"/>
      <c r="INL16" s="94"/>
      <c r="INM16" s="94"/>
      <c r="INN16" s="94"/>
      <c r="INO16" s="94"/>
      <c r="INP16" s="94"/>
      <c r="INQ16" s="94"/>
      <c r="INR16" s="94"/>
      <c r="INS16" s="94"/>
      <c r="INT16" s="94"/>
      <c r="INU16" s="94"/>
      <c r="INV16" s="94"/>
      <c r="INW16" s="94"/>
      <c r="INX16" s="94"/>
      <c r="INY16" s="94"/>
      <c r="INZ16" s="94"/>
      <c r="IOA16" s="94"/>
      <c r="IOB16" s="94"/>
      <c r="IOC16" s="94"/>
      <c r="IOD16" s="94"/>
      <c r="IOE16" s="94"/>
      <c r="IOF16" s="94"/>
      <c r="IOG16" s="94"/>
      <c r="IOH16" s="94"/>
      <c r="IOI16" s="94"/>
      <c r="IOJ16" s="94"/>
      <c r="IOK16" s="94"/>
      <c r="IOL16" s="94"/>
      <c r="IOM16" s="94"/>
      <c r="ION16" s="94"/>
      <c r="IOO16" s="94"/>
      <c r="IOP16" s="94"/>
      <c r="IOQ16" s="94"/>
      <c r="IOR16" s="94"/>
      <c r="IOS16" s="94"/>
      <c r="IOT16" s="94"/>
      <c r="IOU16" s="94"/>
      <c r="IOV16" s="94"/>
      <c r="IOW16" s="94"/>
      <c r="IOX16" s="94"/>
      <c r="IOY16" s="94"/>
      <c r="IOZ16" s="94"/>
      <c r="IPA16" s="94"/>
      <c r="IPB16" s="94"/>
      <c r="IPC16" s="94"/>
      <c r="IPD16" s="94"/>
      <c r="IPE16" s="94"/>
      <c r="IPF16" s="94"/>
      <c r="IPG16" s="94"/>
      <c r="IPH16" s="94"/>
      <c r="IPI16" s="94"/>
      <c r="IPJ16" s="94"/>
      <c r="IPK16" s="94"/>
      <c r="IPL16" s="94"/>
      <c r="IPM16" s="94"/>
      <c r="IPN16" s="94"/>
      <c r="IPO16" s="94"/>
      <c r="IPP16" s="94"/>
      <c r="IPQ16" s="94"/>
      <c r="IPR16" s="94"/>
      <c r="IPS16" s="94"/>
      <c r="IPT16" s="94"/>
      <c r="IPU16" s="94"/>
      <c r="IPV16" s="94"/>
      <c r="IPW16" s="94"/>
      <c r="IPX16" s="94"/>
      <c r="IPY16" s="94"/>
      <c r="IPZ16" s="94"/>
      <c r="IQA16" s="94"/>
      <c r="IQB16" s="94"/>
      <c r="IQC16" s="94"/>
      <c r="IQD16" s="94"/>
      <c r="IQE16" s="94"/>
      <c r="IQF16" s="94"/>
      <c r="IQG16" s="94"/>
      <c r="IQH16" s="94"/>
      <c r="IQI16" s="94"/>
      <c r="IQJ16" s="94"/>
      <c r="IQK16" s="94"/>
      <c r="IQL16" s="94"/>
      <c r="IQM16" s="94"/>
      <c r="IQN16" s="94"/>
      <c r="IQO16" s="94"/>
      <c r="IQP16" s="94"/>
      <c r="IQQ16" s="94"/>
      <c r="IQR16" s="94"/>
      <c r="IQS16" s="94"/>
      <c r="IQT16" s="94"/>
      <c r="IQU16" s="94"/>
      <c r="IQV16" s="94"/>
      <c r="IQW16" s="94"/>
      <c r="IQX16" s="94"/>
      <c r="IQY16" s="94"/>
      <c r="IQZ16" s="94"/>
      <c r="IRA16" s="94"/>
      <c r="IRB16" s="94"/>
      <c r="IRC16" s="94"/>
      <c r="IRD16" s="94"/>
      <c r="IRE16" s="94"/>
      <c r="IRF16" s="94"/>
      <c r="IRG16" s="94"/>
      <c r="IRH16" s="94"/>
      <c r="IRI16" s="94"/>
      <c r="IRJ16" s="94"/>
      <c r="IRK16" s="94"/>
      <c r="IRL16" s="94"/>
      <c r="IRM16" s="94"/>
      <c r="IRN16" s="94"/>
      <c r="IRO16" s="94"/>
      <c r="IRP16" s="94"/>
      <c r="IRQ16" s="94"/>
      <c r="IRR16" s="94"/>
      <c r="IRS16" s="94"/>
      <c r="IRT16" s="94"/>
      <c r="IRU16" s="94"/>
      <c r="IRV16" s="94"/>
      <c r="IRW16" s="94"/>
      <c r="IRX16" s="94"/>
      <c r="IRY16" s="94"/>
      <c r="IRZ16" s="94"/>
      <c r="ISA16" s="94"/>
      <c r="ISB16" s="94"/>
      <c r="ISC16" s="94"/>
      <c r="ISD16" s="94"/>
      <c r="ISE16" s="94"/>
      <c r="ISF16" s="94"/>
      <c r="ISG16" s="94"/>
      <c r="ISH16" s="94"/>
      <c r="ISI16" s="94"/>
      <c r="ISJ16" s="94"/>
      <c r="ISK16" s="94"/>
      <c r="ISL16" s="94"/>
      <c r="ISM16" s="94"/>
      <c r="ISN16" s="94"/>
      <c r="ISO16" s="94"/>
      <c r="ISP16" s="94"/>
      <c r="ISQ16" s="94"/>
      <c r="ISR16" s="94"/>
      <c r="ISS16" s="94"/>
      <c r="IST16" s="94"/>
      <c r="ISU16" s="94"/>
      <c r="ISV16" s="94"/>
      <c r="ISW16" s="94"/>
      <c r="ISX16" s="94"/>
      <c r="ISY16" s="94"/>
      <c r="ISZ16" s="94"/>
      <c r="ITA16" s="94"/>
      <c r="ITB16" s="94"/>
      <c r="ITC16" s="94"/>
      <c r="ITD16" s="94"/>
      <c r="ITE16" s="94"/>
      <c r="ITF16" s="94"/>
      <c r="ITG16" s="94"/>
      <c r="ITH16" s="94"/>
      <c r="ITI16" s="94"/>
      <c r="ITJ16" s="94"/>
      <c r="ITK16" s="94"/>
      <c r="ITL16" s="94"/>
      <c r="ITM16" s="94"/>
      <c r="ITN16" s="94"/>
      <c r="ITO16" s="94"/>
      <c r="ITP16" s="94"/>
      <c r="ITQ16" s="94"/>
      <c r="ITR16" s="94"/>
      <c r="ITS16" s="94"/>
      <c r="ITT16" s="94"/>
      <c r="ITU16" s="94"/>
      <c r="ITV16" s="94"/>
      <c r="ITW16" s="94"/>
      <c r="ITX16" s="94"/>
      <c r="ITY16" s="94"/>
      <c r="ITZ16" s="94"/>
      <c r="IUA16" s="94"/>
      <c r="IUB16" s="94"/>
      <c r="IUC16" s="94"/>
      <c r="IUD16" s="94"/>
      <c r="IUE16" s="94"/>
      <c r="IUF16" s="94"/>
      <c r="IUG16" s="94"/>
      <c r="IUH16" s="94"/>
      <c r="IUI16" s="94"/>
      <c r="IUJ16" s="94"/>
      <c r="IUK16" s="94"/>
      <c r="IUL16" s="94"/>
      <c r="IUM16" s="94"/>
      <c r="IUN16" s="94"/>
      <c r="IUO16" s="94"/>
      <c r="IUP16" s="94"/>
      <c r="IUQ16" s="94"/>
      <c r="IUR16" s="94"/>
      <c r="IUS16" s="94"/>
      <c r="IUT16" s="94"/>
      <c r="IUU16" s="94"/>
      <c r="IUV16" s="94"/>
      <c r="IUW16" s="94"/>
      <c r="IUX16" s="94"/>
      <c r="IUY16" s="94"/>
      <c r="IUZ16" s="94"/>
      <c r="IVA16" s="94"/>
      <c r="IVB16" s="94"/>
      <c r="IVC16" s="94"/>
      <c r="IVD16" s="94"/>
      <c r="IVE16" s="94"/>
      <c r="IVF16" s="94"/>
      <c r="IVG16" s="94"/>
      <c r="IVH16" s="94"/>
      <c r="IVI16" s="94"/>
      <c r="IVJ16" s="94"/>
      <c r="IVK16" s="94"/>
      <c r="IVL16" s="94"/>
      <c r="IVM16" s="94"/>
      <c r="IVN16" s="94"/>
      <c r="IVO16" s="94"/>
      <c r="IVP16" s="94"/>
      <c r="IVQ16" s="94"/>
      <c r="IVR16" s="94"/>
      <c r="IVS16" s="94"/>
      <c r="IVT16" s="94"/>
      <c r="IVU16" s="94"/>
      <c r="IVV16" s="94"/>
      <c r="IVW16" s="94"/>
      <c r="IVX16" s="94"/>
      <c r="IVY16" s="94"/>
      <c r="IVZ16" s="94"/>
      <c r="IWA16" s="94"/>
      <c r="IWB16" s="94"/>
      <c r="IWC16" s="94"/>
      <c r="IWD16" s="94"/>
      <c r="IWE16" s="94"/>
      <c r="IWF16" s="94"/>
      <c r="IWG16" s="94"/>
      <c r="IWH16" s="94"/>
      <c r="IWI16" s="94"/>
      <c r="IWJ16" s="94"/>
      <c r="IWK16" s="94"/>
      <c r="IWL16" s="94"/>
      <c r="IWM16" s="94"/>
      <c r="IWN16" s="94"/>
      <c r="IWO16" s="94"/>
      <c r="IWP16" s="94"/>
      <c r="IWQ16" s="94"/>
      <c r="IWR16" s="94"/>
      <c r="IWS16" s="94"/>
      <c r="IWT16" s="94"/>
      <c r="IWU16" s="94"/>
      <c r="IWV16" s="94"/>
      <c r="IWW16" s="94"/>
      <c r="IWX16" s="94"/>
      <c r="IWY16" s="94"/>
      <c r="IWZ16" s="94"/>
      <c r="IXA16" s="94"/>
      <c r="IXB16" s="94"/>
      <c r="IXC16" s="94"/>
      <c r="IXD16" s="94"/>
      <c r="IXE16" s="94"/>
      <c r="IXF16" s="94"/>
      <c r="IXG16" s="94"/>
      <c r="IXH16" s="94"/>
      <c r="IXI16" s="94"/>
      <c r="IXJ16" s="94"/>
      <c r="IXK16" s="94"/>
      <c r="IXL16" s="94"/>
      <c r="IXM16" s="94"/>
      <c r="IXN16" s="94"/>
      <c r="IXO16" s="94"/>
      <c r="IXP16" s="94"/>
      <c r="IXQ16" s="94"/>
      <c r="IXR16" s="94"/>
      <c r="IXS16" s="94"/>
      <c r="IXT16" s="94"/>
      <c r="IXU16" s="94"/>
      <c r="IXV16" s="94"/>
      <c r="IXW16" s="94"/>
      <c r="IXX16" s="94"/>
      <c r="IXY16" s="94"/>
      <c r="IXZ16" s="94"/>
      <c r="IYA16" s="94"/>
      <c r="IYB16" s="94"/>
      <c r="IYC16" s="94"/>
      <c r="IYD16" s="94"/>
      <c r="IYE16" s="94"/>
      <c r="IYF16" s="94"/>
      <c r="IYG16" s="94"/>
      <c r="IYH16" s="94"/>
      <c r="IYI16" s="94"/>
      <c r="IYJ16" s="94"/>
      <c r="IYK16" s="94"/>
      <c r="IYL16" s="94"/>
      <c r="IYM16" s="94"/>
      <c r="IYN16" s="94"/>
      <c r="IYO16" s="94"/>
      <c r="IYP16" s="94"/>
      <c r="IYQ16" s="94"/>
      <c r="IYR16" s="94"/>
      <c r="IYS16" s="94"/>
      <c r="IYT16" s="94"/>
      <c r="IYU16" s="94"/>
      <c r="IYV16" s="94"/>
      <c r="IYW16" s="94"/>
      <c r="IYX16" s="94"/>
      <c r="IYY16" s="94"/>
      <c r="IYZ16" s="94"/>
      <c r="IZA16" s="94"/>
      <c r="IZB16" s="94"/>
      <c r="IZC16" s="94"/>
      <c r="IZD16" s="94"/>
      <c r="IZE16" s="94"/>
      <c r="IZF16" s="94"/>
      <c r="IZG16" s="94"/>
      <c r="IZH16" s="94"/>
      <c r="IZI16" s="94"/>
      <c r="IZJ16" s="94"/>
      <c r="IZK16" s="94"/>
      <c r="IZL16" s="94"/>
      <c r="IZM16" s="94"/>
      <c r="IZN16" s="94"/>
      <c r="IZO16" s="94"/>
      <c r="IZP16" s="94"/>
      <c r="IZQ16" s="94"/>
      <c r="IZR16" s="94"/>
      <c r="IZS16" s="94"/>
      <c r="IZT16" s="94"/>
      <c r="IZU16" s="94"/>
      <c r="IZV16" s="94"/>
      <c r="IZW16" s="94"/>
      <c r="IZX16" s="94"/>
      <c r="IZY16" s="94"/>
      <c r="IZZ16" s="94"/>
      <c r="JAA16" s="94"/>
      <c r="JAB16" s="94"/>
      <c r="JAC16" s="94"/>
      <c r="JAD16" s="94"/>
      <c r="JAE16" s="94"/>
      <c r="JAF16" s="94"/>
      <c r="JAG16" s="94"/>
      <c r="JAH16" s="94"/>
      <c r="JAI16" s="94"/>
      <c r="JAJ16" s="94"/>
      <c r="JAK16" s="94"/>
      <c r="JAL16" s="94"/>
      <c r="JAM16" s="94"/>
      <c r="JAN16" s="94"/>
      <c r="JAO16" s="94"/>
      <c r="JAP16" s="94"/>
      <c r="JAQ16" s="94"/>
      <c r="JAR16" s="94"/>
      <c r="JAS16" s="94"/>
      <c r="JAT16" s="94"/>
      <c r="JAU16" s="94"/>
      <c r="JAV16" s="94"/>
      <c r="JAW16" s="94"/>
      <c r="JAX16" s="94"/>
      <c r="JAY16" s="94"/>
      <c r="JAZ16" s="94"/>
      <c r="JBA16" s="94"/>
      <c r="JBB16" s="94"/>
      <c r="JBC16" s="94"/>
      <c r="JBD16" s="94"/>
      <c r="JBE16" s="94"/>
      <c r="JBF16" s="94"/>
      <c r="JBG16" s="94"/>
      <c r="JBH16" s="94"/>
      <c r="JBI16" s="94"/>
      <c r="JBJ16" s="94"/>
      <c r="JBK16" s="94"/>
      <c r="JBL16" s="94"/>
      <c r="JBM16" s="94"/>
      <c r="JBN16" s="94"/>
      <c r="JBO16" s="94"/>
      <c r="JBP16" s="94"/>
      <c r="JBQ16" s="94"/>
      <c r="JBR16" s="94"/>
      <c r="JBS16" s="94"/>
      <c r="JBT16" s="94"/>
      <c r="JBU16" s="94"/>
      <c r="JBV16" s="94"/>
      <c r="JBW16" s="94"/>
      <c r="JBX16" s="94"/>
      <c r="JBY16" s="94"/>
      <c r="JBZ16" s="94"/>
      <c r="JCA16" s="94"/>
      <c r="JCB16" s="94"/>
      <c r="JCC16" s="94"/>
      <c r="JCD16" s="94"/>
      <c r="JCE16" s="94"/>
      <c r="JCF16" s="94"/>
      <c r="JCG16" s="94"/>
      <c r="JCH16" s="94"/>
      <c r="JCI16" s="94"/>
      <c r="JCJ16" s="94"/>
      <c r="JCK16" s="94"/>
      <c r="JCL16" s="94"/>
      <c r="JCM16" s="94"/>
      <c r="JCN16" s="94"/>
      <c r="JCO16" s="94"/>
      <c r="JCP16" s="94"/>
      <c r="JCQ16" s="94"/>
      <c r="JCR16" s="94"/>
      <c r="JCS16" s="94"/>
      <c r="JCT16" s="94"/>
      <c r="JCU16" s="94"/>
      <c r="JCV16" s="94"/>
      <c r="JCW16" s="94"/>
      <c r="JCX16" s="94"/>
      <c r="JCY16" s="94"/>
      <c r="JCZ16" s="94"/>
      <c r="JDA16" s="94"/>
      <c r="JDB16" s="94"/>
      <c r="JDC16" s="94"/>
      <c r="JDD16" s="94"/>
      <c r="JDE16" s="94"/>
      <c r="JDF16" s="94"/>
      <c r="JDG16" s="94"/>
      <c r="JDH16" s="94"/>
      <c r="JDI16" s="94"/>
      <c r="JDJ16" s="94"/>
      <c r="JDK16" s="94"/>
      <c r="JDL16" s="94"/>
      <c r="JDM16" s="94"/>
      <c r="JDN16" s="94"/>
      <c r="JDO16" s="94"/>
      <c r="JDP16" s="94"/>
      <c r="JDQ16" s="94"/>
      <c r="JDR16" s="94"/>
      <c r="JDS16" s="94"/>
      <c r="JDT16" s="94"/>
      <c r="JDU16" s="94"/>
      <c r="JDV16" s="94"/>
      <c r="JDW16" s="94"/>
      <c r="JDX16" s="94"/>
      <c r="JDY16" s="94"/>
      <c r="JDZ16" s="94"/>
      <c r="JEA16" s="94"/>
      <c r="JEB16" s="94"/>
      <c r="JEC16" s="94"/>
      <c r="JED16" s="94"/>
      <c r="JEE16" s="94"/>
      <c r="JEF16" s="94"/>
      <c r="JEG16" s="94"/>
      <c r="JEH16" s="94"/>
      <c r="JEI16" s="94"/>
      <c r="JEJ16" s="94"/>
      <c r="JEK16" s="94"/>
      <c r="JEL16" s="94"/>
      <c r="JEM16" s="94"/>
      <c r="JEN16" s="94"/>
      <c r="JEO16" s="94"/>
      <c r="JEP16" s="94"/>
      <c r="JEQ16" s="94"/>
      <c r="JER16" s="94"/>
      <c r="JES16" s="94"/>
      <c r="JET16" s="94"/>
      <c r="JEU16" s="94"/>
      <c r="JEV16" s="94"/>
      <c r="JEW16" s="94"/>
      <c r="JEX16" s="94"/>
      <c r="JEY16" s="94"/>
      <c r="JEZ16" s="94"/>
      <c r="JFA16" s="94"/>
      <c r="JFB16" s="94"/>
      <c r="JFC16" s="94"/>
      <c r="JFD16" s="94"/>
      <c r="JFE16" s="94"/>
      <c r="JFF16" s="94"/>
      <c r="JFG16" s="94"/>
      <c r="JFH16" s="94"/>
      <c r="JFI16" s="94"/>
      <c r="JFJ16" s="94"/>
      <c r="JFK16" s="94"/>
      <c r="JFL16" s="94"/>
      <c r="JFM16" s="94"/>
      <c r="JFN16" s="94"/>
      <c r="JFO16" s="94"/>
      <c r="JFP16" s="94"/>
      <c r="JFQ16" s="94"/>
      <c r="JFR16" s="94"/>
      <c r="JFS16" s="94"/>
      <c r="JFT16" s="94"/>
      <c r="JFU16" s="94"/>
      <c r="JFV16" s="94"/>
      <c r="JFW16" s="94"/>
      <c r="JFX16" s="94"/>
      <c r="JFY16" s="94"/>
      <c r="JFZ16" s="94"/>
      <c r="JGA16" s="94"/>
      <c r="JGB16" s="94"/>
      <c r="JGC16" s="94"/>
      <c r="JGD16" s="94"/>
      <c r="JGE16" s="94"/>
      <c r="JGF16" s="94"/>
      <c r="JGG16" s="94"/>
      <c r="JGH16" s="94"/>
      <c r="JGI16" s="94"/>
      <c r="JGJ16" s="94"/>
      <c r="JGK16" s="94"/>
      <c r="JGL16" s="94"/>
      <c r="JGM16" s="94"/>
      <c r="JGN16" s="94"/>
      <c r="JGO16" s="94"/>
      <c r="JGP16" s="94"/>
      <c r="JGQ16" s="94"/>
      <c r="JGR16" s="94"/>
      <c r="JGS16" s="94"/>
      <c r="JGT16" s="94"/>
      <c r="JGU16" s="94"/>
      <c r="JGV16" s="94"/>
      <c r="JGW16" s="94"/>
      <c r="JGX16" s="94"/>
      <c r="JGY16" s="94"/>
      <c r="JGZ16" s="94"/>
      <c r="JHA16" s="94"/>
      <c r="JHB16" s="94"/>
      <c r="JHC16" s="94"/>
      <c r="JHD16" s="94"/>
      <c r="JHE16" s="94"/>
      <c r="JHF16" s="94"/>
      <c r="JHG16" s="94"/>
      <c r="JHH16" s="94"/>
      <c r="JHI16" s="94"/>
      <c r="JHJ16" s="94"/>
      <c r="JHK16" s="94"/>
      <c r="JHL16" s="94"/>
      <c r="JHM16" s="94"/>
      <c r="JHN16" s="94"/>
      <c r="JHO16" s="94"/>
      <c r="JHP16" s="94"/>
      <c r="JHQ16" s="94"/>
      <c r="JHR16" s="94"/>
      <c r="JHS16" s="94"/>
      <c r="JHT16" s="94"/>
      <c r="JHU16" s="94"/>
      <c r="JHV16" s="94"/>
      <c r="JHW16" s="94"/>
      <c r="JHX16" s="94"/>
      <c r="JHY16" s="94"/>
      <c r="JHZ16" s="94"/>
      <c r="JIA16" s="94"/>
      <c r="JIB16" s="94"/>
      <c r="JIC16" s="94"/>
      <c r="JID16" s="94"/>
      <c r="JIE16" s="94"/>
      <c r="JIF16" s="94"/>
      <c r="JIG16" s="94"/>
      <c r="JIH16" s="94"/>
      <c r="JII16" s="94"/>
      <c r="JIJ16" s="94"/>
      <c r="JIK16" s="94"/>
      <c r="JIL16" s="94"/>
      <c r="JIM16" s="94"/>
      <c r="JIN16" s="94"/>
      <c r="JIO16" s="94"/>
      <c r="JIP16" s="94"/>
      <c r="JIQ16" s="94"/>
      <c r="JIR16" s="94"/>
      <c r="JIS16" s="94"/>
      <c r="JIT16" s="94"/>
      <c r="JIU16" s="94"/>
      <c r="JIV16" s="94"/>
      <c r="JIW16" s="94"/>
      <c r="JIX16" s="94"/>
      <c r="JIY16" s="94"/>
      <c r="JIZ16" s="94"/>
      <c r="JJA16" s="94"/>
      <c r="JJB16" s="94"/>
      <c r="JJC16" s="94"/>
      <c r="JJD16" s="94"/>
      <c r="JJE16" s="94"/>
      <c r="JJF16" s="94"/>
      <c r="JJG16" s="94"/>
      <c r="JJH16" s="94"/>
      <c r="JJI16" s="94"/>
      <c r="JJJ16" s="94"/>
      <c r="JJK16" s="94"/>
      <c r="JJL16" s="94"/>
      <c r="JJM16" s="94"/>
      <c r="JJN16" s="94"/>
      <c r="JJO16" s="94"/>
      <c r="JJP16" s="94"/>
      <c r="JJQ16" s="94"/>
      <c r="JJR16" s="94"/>
      <c r="JJS16" s="94"/>
      <c r="JJT16" s="94"/>
      <c r="JJU16" s="94"/>
      <c r="JJV16" s="94"/>
      <c r="JJW16" s="94"/>
      <c r="JJX16" s="94"/>
      <c r="JJY16" s="94"/>
      <c r="JJZ16" s="94"/>
      <c r="JKA16" s="94"/>
      <c r="JKB16" s="94"/>
      <c r="JKC16" s="94"/>
      <c r="JKD16" s="94"/>
      <c r="JKE16" s="94"/>
      <c r="JKF16" s="94"/>
      <c r="JKG16" s="94"/>
      <c r="JKH16" s="94"/>
      <c r="JKI16" s="94"/>
      <c r="JKJ16" s="94"/>
      <c r="JKK16" s="94"/>
      <c r="JKL16" s="94"/>
      <c r="JKM16" s="94"/>
      <c r="JKN16" s="94"/>
      <c r="JKO16" s="94"/>
      <c r="JKP16" s="94"/>
      <c r="JKQ16" s="94"/>
      <c r="JKR16" s="94"/>
      <c r="JKS16" s="94"/>
      <c r="JKT16" s="94"/>
      <c r="JKU16" s="94"/>
      <c r="JKV16" s="94"/>
      <c r="JKW16" s="94"/>
      <c r="JKX16" s="94"/>
      <c r="JKY16" s="94"/>
      <c r="JKZ16" s="94"/>
      <c r="JLA16" s="94"/>
      <c r="JLB16" s="94"/>
      <c r="JLC16" s="94"/>
      <c r="JLD16" s="94"/>
      <c r="JLE16" s="94"/>
      <c r="JLF16" s="94"/>
      <c r="JLG16" s="94"/>
      <c r="JLH16" s="94"/>
      <c r="JLI16" s="94"/>
      <c r="JLJ16" s="94"/>
      <c r="JLK16" s="94"/>
      <c r="JLL16" s="94"/>
      <c r="JLM16" s="94"/>
      <c r="JLN16" s="94"/>
      <c r="JLO16" s="94"/>
      <c r="JLP16" s="94"/>
      <c r="JLQ16" s="94"/>
      <c r="JLR16" s="94"/>
      <c r="JLS16" s="94"/>
      <c r="JLT16" s="94"/>
      <c r="JLU16" s="94"/>
      <c r="JLV16" s="94"/>
      <c r="JLW16" s="94"/>
      <c r="JLX16" s="94"/>
      <c r="JLY16" s="94"/>
      <c r="JLZ16" s="94"/>
      <c r="JMA16" s="94"/>
      <c r="JMB16" s="94"/>
      <c r="JMC16" s="94"/>
      <c r="JMD16" s="94"/>
      <c r="JME16" s="94"/>
      <c r="JMF16" s="94"/>
      <c r="JMG16" s="94"/>
      <c r="JMH16" s="94"/>
      <c r="JMI16" s="94"/>
      <c r="JMJ16" s="94"/>
      <c r="JMK16" s="94"/>
      <c r="JML16" s="94"/>
      <c r="JMM16" s="94"/>
      <c r="JMN16" s="94"/>
      <c r="JMO16" s="94"/>
      <c r="JMP16" s="94"/>
      <c r="JMQ16" s="94"/>
      <c r="JMR16" s="94"/>
      <c r="JMS16" s="94"/>
      <c r="JMT16" s="94"/>
      <c r="JMU16" s="94"/>
      <c r="JMV16" s="94"/>
      <c r="JMW16" s="94"/>
      <c r="JMX16" s="94"/>
      <c r="JMY16" s="94"/>
      <c r="JMZ16" s="94"/>
      <c r="JNA16" s="94"/>
      <c r="JNB16" s="94"/>
      <c r="JNC16" s="94"/>
      <c r="JND16" s="94"/>
      <c r="JNE16" s="94"/>
      <c r="JNF16" s="94"/>
      <c r="JNG16" s="94"/>
      <c r="JNH16" s="94"/>
      <c r="JNI16" s="94"/>
      <c r="JNJ16" s="94"/>
      <c r="JNK16" s="94"/>
      <c r="JNL16" s="94"/>
      <c r="JNM16" s="94"/>
      <c r="JNN16" s="94"/>
      <c r="JNO16" s="94"/>
      <c r="JNP16" s="94"/>
      <c r="JNQ16" s="94"/>
      <c r="JNR16" s="94"/>
      <c r="JNS16" s="94"/>
      <c r="JNT16" s="94"/>
      <c r="JNU16" s="94"/>
      <c r="JNV16" s="94"/>
      <c r="JNW16" s="94"/>
      <c r="JNX16" s="94"/>
      <c r="JNY16" s="94"/>
      <c r="JNZ16" s="94"/>
      <c r="JOA16" s="94"/>
      <c r="JOB16" s="94"/>
      <c r="JOC16" s="94"/>
      <c r="JOD16" s="94"/>
      <c r="JOE16" s="94"/>
      <c r="JOF16" s="94"/>
      <c r="JOG16" s="94"/>
      <c r="JOH16" s="94"/>
      <c r="JOI16" s="94"/>
      <c r="JOJ16" s="94"/>
      <c r="JOK16" s="94"/>
      <c r="JOL16" s="94"/>
      <c r="JOM16" s="94"/>
      <c r="JON16" s="94"/>
      <c r="JOO16" s="94"/>
      <c r="JOP16" s="94"/>
      <c r="JOQ16" s="94"/>
      <c r="JOR16" s="94"/>
      <c r="JOS16" s="94"/>
      <c r="JOT16" s="94"/>
      <c r="JOU16" s="94"/>
      <c r="JOV16" s="94"/>
      <c r="JOW16" s="94"/>
      <c r="JOX16" s="94"/>
      <c r="JOY16" s="94"/>
      <c r="JOZ16" s="94"/>
      <c r="JPA16" s="94"/>
      <c r="JPB16" s="94"/>
      <c r="JPC16" s="94"/>
      <c r="JPD16" s="94"/>
      <c r="JPE16" s="94"/>
      <c r="JPF16" s="94"/>
      <c r="JPG16" s="94"/>
      <c r="JPH16" s="94"/>
      <c r="JPI16" s="94"/>
      <c r="JPJ16" s="94"/>
      <c r="JPK16" s="94"/>
      <c r="JPL16" s="94"/>
      <c r="JPM16" s="94"/>
      <c r="JPN16" s="94"/>
      <c r="JPO16" s="94"/>
      <c r="JPP16" s="94"/>
      <c r="JPQ16" s="94"/>
      <c r="JPR16" s="94"/>
      <c r="JPS16" s="94"/>
      <c r="JPT16" s="94"/>
      <c r="JPU16" s="94"/>
      <c r="JPV16" s="94"/>
      <c r="JPW16" s="94"/>
      <c r="JPX16" s="94"/>
      <c r="JPY16" s="94"/>
      <c r="JPZ16" s="94"/>
      <c r="JQA16" s="94"/>
      <c r="JQB16" s="94"/>
      <c r="JQC16" s="94"/>
      <c r="JQD16" s="94"/>
      <c r="JQE16" s="94"/>
      <c r="JQF16" s="94"/>
      <c r="JQG16" s="94"/>
      <c r="JQH16" s="94"/>
      <c r="JQI16" s="94"/>
      <c r="JQJ16" s="94"/>
      <c r="JQK16" s="94"/>
      <c r="JQL16" s="94"/>
      <c r="JQM16" s="94"/>
      <c r="JQN16" s="94"/>
      <c r="JQO16" s="94"/>
      <c r="JQP16" s="94"/>
      <c r="JQQ16" s="94"/>
      <c r="JQR16" s="94"/>
      <c r="JQS16" s="94"/>
      <c r="JQT16" s="94"/>
      <c r="JQU16" s="94"/>
      <c r="JQV16" s="94"/>
      <c r="JQW16" s="94"/>
      <c r="JQX16" s="94"/>
      <c r="JQY16" s="94"/>
      <c r="JQZ16" s="94"/>
      <c r="JRA16" s="94"/>
      <c r="JRB16" s="94"/>
      <c r="JRC16" s="94"/>
      <c r="JRD16" s="94"/>
      <c r="JRE16" s="94"/>
      <c r="JRF16" s="94"/>
      <c r="JRG16" s="94"/>
      <c r="JRH16" s="94"/>
      <c r="JRI16" s="94"/>
      <c r="JRJ16" s="94"/>
      <c r="JRK16" s="94"/>
      <c r="JRL16" s="94"/>
      <c r="JRM16" s="94"/>
      <c r="JRN16" s="94"/>
      <c r="JRO16" s="94"/>
      <c r="JRP16" s="94"/>
      <c r="JRQ16" s="94"/>
      <c r="JRR16" s="94"/>
      <c r="JRS16" s="94"/>
      <c r="JRT16" s="94"/>
      <c r="JRU16" s="94"/>
      <c r="JRV16" s="94"/>
      <c r="JRW16" s="94"/>
      <c r="JRX16" s="94"/>
      <c r="JRY16" s="94"/>
      <c r="JRZ16" s="94"/>
      <c r="JSA16" s="94"/>
      <c r="JSB16" s="94"/>
      <c r="JSC16" s="94"/>
      <c r="JSD16" s="94"/>
      <c r="JSE16" s="94"/>
      <c r="JSF16" s="94"/>
      <c r="JSG16" s="94"/>
      <c r="JSH16" s="94"/>
      <c r="JSI16" s="94"/>
      <c r="JSJ16" s="94"/>
      <c r="JSK16" s="94"/>
      <c r="JSL16" s="94"/>
      <c r="JSM16" s="94"/>
      <c r="JSN16" s="94"/>
      <c r="JSO16" s="94"/>
      <c r="JSP16" s="94"/>
      <c r="JSQ16" s="94"/>
      <c r="JSR16" s="94"/>
      <c r="JSS16" s="94"/>
      <c r="JST16" s="94"/>
      <c r="JSU16" s="94"/>
      <c r="JSV16" s="94"/>
      <c r="JSW16" s="94"/>
      <c r="JSX16" s="94"/>
      <c r="JSY16" s="94"/>
      <c r="JSZ16" s="94"/>
      <c r="JTA16" s="94"/>
      <c r="JTB16" s="94"/>
      <c r="JTC16" s="94"/>
      <c r="JTD16" s="94"/>
      <c r="JTE16" s="94"/>
      <c r="JTF16" s="94"/>
      <c r="JTG16" s="94"/>
      <c r="JTH16" s="94"/>
      <c r="JTI16" s="94"/>
      <c r="JTJ16" s="94"/>
      <c r="JTK16" s="94"/>
      <c r="JTL16" s="94"/>
      <c r="JTM16" s="94"/>
      <c r="JTN16" s="94"/>
      <c r="JTO16" s="94"/>
      <c r="JTP16" s="94"/>
      <c r="JTQ16" s="94"/>
      <c r="JTR16" s="94"/>
      <c r="JTS16" s="94"/>
      <c r="JTT16" s="94"/>
      <c r="JTU16" s="94"/>
      <c r="JTV16" s="94"/>
      <c r="JTW16" s="94"/>
      <c r="JTX16" s="94"/>
      <c r="JTY16" s="94"/>
      <c r="JTZ16" s="94"/>
      <c r="JUA16" s="94"/>
      <c r="JUB16" s="94"/>
      <c r="JUC16" s="94"/>
      <c r="JUD16" s="94"/>
      <c r="JUE16" s="94"/>
      <c r="JUF16" s="94"/>
      <c r="JUG16" s="94"/>
      <c r="JUH16" s="94"/>
      <c r="JUI16" s="94"/>
      <c r="JUJ16" s="94"/>
      <c r="JUK16" s="94"/>
      <c r="JUL16" s="94"/>
      <c r="JUM16" s="94"/>
      <c r="JUN16" s="94"/>
      <c r="JUO16" s="94"/>
      <c r="JUP16" s="94"/>
      <c r="JUQ16" s="94"/>
      <c r="JUR16" s="94"/>
      <c r="JUS16" s="94"/>
      <c r="JUT16" s="94"/>
      <c r="JUU16" s="94"/>
      <c r="JUV16" s="94"/>
      <c r="JUW16" s="94"/>
      <c r="JUX16" s="94"/>
      <c r="JUY16" s="94"/>
      <c r="JUZ16" s="94"/>
      <c r="JVA16" s="94"/>
      <c r="JVB16" s="94"/>
      <c r="JVC16" s="94"/>
      <c r="JVD16" s="94"/>
      <c r="JVE16" s="94"/>
      <c r="JVF16" s="94"/>
      <c r="JVG16" s="94"/>
      <c r="JVH16" s="94"/>
      <c r="JVI16" s="94"/>
      <c r="JVJ16" s="94"/>
      <c r="JVK16" s="94"/>
      <c r="JVL16" s="94"/>
      <c r="JVM16" s="94"/>
      <c r="JVN16" s="94"/>
      <c r="JVO16" s="94"/>
      <c r="JVP16" s="94"/>
      <c r="JVQ16" s="94"/>
      <c r="JVR16" s="94"/>
      <c r="JVS16" s="94"/>
      <c r="JVT16" s="94"/>
      <c r="JVU16" s="94"/>
      <c r="JVV16" s="94"/>
      <c r="JVW16" s="94"/>
      <c r="JVX16" s="94"/>
      <c r="JVY16" s="94"/>
      <c r="JVZ16" s="94"/>
      <c r="JWA16" s="94"/>
      <c r="JWB16" s="94"/>
      <c r="JWC16" s="94"/>
      <c r="JWD16" s="94"/>
      <c r="JWE16" s="94"/>
      <c r="JWF16" s="94"/>
      <c r="JWG16" s="94"/>
      <c r="JWH16" s="94"/>
      <c r="JWI16" s="94"/>
      <c r="JWJ16" s="94"/>
      <c r="JWK16" s="94"/>
      <c r="JWL16" s="94"/>
      <c r="JWM16" s="94"/>
      <c r="JWN16" s="94"/>
      <c r="JWO16" s="94"/>
      <c r="JWP16" s="94"/>
      <c r="JWQ16" s="94"/>
      <c r="JWR16" s="94"/>
      <c r="JWS16" s="94"/>
      <c r="JWT16" s="94"/>
      <c r="JWU16" s="94"/>
      <c r="JWV16" s="94"/>
      <c r="JWW16" s="94"/>
      <c r="JWX16" s="94"/>
      <c r="JWY16" s="94"/>
      <c r="JWZ16" s="94"/>
      <c r="JXA16" s="94"/>
      <c r="JXB16" s="94"/>
      <c r="JXC16" s="94"/>
      <c r="JXD16" s="94"/>
      <c r="JXE16" s="94"/>
      <c r="JXF16" s="94"/>
      <c r="JXG16" s="94"/>
      <c r="JXH16" s="94"/>
      <c r="JXI16" s="94"/>
      <c r="JXJ16" s="94"/>
      <c r="JXK16" s="94"/>
      <c r="JXL16" s="94"/>
      <c r="JXM16" s="94"/>
      <c r="JXN16" s="94"/>
      <c r="JXO16" s="94"/>
      <c r="JXP16" s="94"/>
      <c r="JXQ16" s="94"/>
      <c r="JXR16" s="94"/>
      <c r="JXS16" s="94"/>
      <c r="JXT16" s="94"/>
      <c r="JXU16" s="94"/>
      <c r="JXV16" s="94"/>
      <c r="JXW16" s="94"/>
      <c r="JXX16" s="94"/>
      <c r="JXY16" s="94"/>
      <c r="JXZ16" s="94"/>
      <c r="JYA16" s="94"/>
      <c r="JYB16" s="94"/>
      <c r="JYC16" s="94"/>
      <c r="JYD16" s="94"/>
      <c r="JYE16" s="94"/>
      <c r="JYF16" s="94"/>
      <c r="JYG16" s="94"/>
      <c r="JYH16" s="94"/>
      <c r="JYI16" s="94"/>
      <c r="JYJ16" s="94"/>
      <c r="JYK16" s="94"/>
      <c r="JYL16" s="94"/>
      <c r="JYM16" s="94"/>
      <c r="JYN16" s="94"/>
      <c r="JYO16" s="94"/>
      <c r="JYP16" s="94"/>
      <c r="JYQ16" s="94"/>
      <c r="JYR16" s="94"/>
      <c r="JYS16" s="94"/>
      <c r="JYT16" s="94"/>
      <c r="JYU16" s="94"/>
      <c r="JYV16" s="94"/>
      <c r="JYW16" s="94"/>
      <c r="JYX16" s="94"/>
      <c r="JYY16" s="94"/>
      <c r="JYZ16" s="94"/>
      <c r="JZA16" s="94"/>
      <c r="JZB16" s="94"/>
      <c r="JZC16" s="94"/>
      <c r="JZD16" s="94"/>
      <c r="JZE16" s="94"/>
      <c r="JZF16" s="94"/>
      <c r="JZG16" s="94"/>
      <c r="JZH16" s="94"/>
      <c r="JZI16" s="94"/>
      <c r="JZJ16" s="94"/>
      <c r="JZK16" s="94"/>
      <c r="JZL16" s="94"/>
      <c r="JZM16" s="94"/>
      <c r="JZN16" s="94"/>
      <c r="JZO16" s="94"/>
      <c r="JZP16" s="94"/>
      <c r="JZQ16" s="94"/>
      <c r="JZR16" s="94"/>
      <c r="JZS16" s="94"/>
      <c r="JZT16" s="94"/>
      <c r="JZU16" s="94"/>
      <c r="JZV16" s="94"/>
      <c r="JZW16" s="94"/>
      <c r="JZX16" s="94"/>
      <c r="JZY16" s="94"/>
      <c r="JZZ16" s="94"/>
      <c r="KAA16" s="94"/>
      <c r="KAB16" s="94"/>
      <c r="KAC16" s="94"/>
      <c r="KAD16" s="94"/>
      <c r="KAE16" s="94"/>
      <c r="KAF16" s="94"/>
      <c r="KAG16" s="94"/>
      <c r="KAH16" s="94"/>
      <c r="KAI16" s="94"/>
      <c r="KAJ16" s="94"/>
      <c r="KAK16" s="94"/>
      <c r="KAL16" s="94"/>
      <c r="KAM16" s="94"/>
      <c r="KAN16" s="94"/>
      <c r="KAO16" s="94"/>
      <c r="KAP16" s="94"/>
      <c r="KAQ16" s="94"/>
      <c r="KAR16" s="94"/>
      <c r="KAS16" s="94"/>
      <c r="KAT16" s="94"/>
      <c r="KAU16" s="94"/>
      <c r="KAV16" s="94"/>
      <c r="KAW16" s="94"/>
      <c r="KAX16" s="94"/>
      <c r="KAY16" s="94"/>
      <c r="KAZ16" s="94"/>
      <c r="KBA16" s="94"/>
      <c r="KBB16" s="94"/>
      <c r="KBC16" s="94"/>
      <c r="KBD16" s="94"/>
      <c r="KBE16" s="94"/>
      <c r="KBF16" s="94"/>
      <c r="KBG16" s="94"/>
      <c r="KBH16" s="94"/>
      <c r="KBI16" s="94"/>
      <c r="KBJ16" s="94"/>
      <c r="KBK16" s="94"/>
      <c r="KBL16" s="94"/>
      <c r="KBM16" s="94"/>
      <c r="KBN16" s="94"/>
      <c r="KBO16" s="94"/>
      <c r="KBP16" s="94"/>
      <c r="KBQ16" s="94"/>
      <c r="KBR16" s="94"/>
      <c r="KBS16" s="94"/>
      <c r="KBT16" s="94"/>
      <c r="KBU16" s="94"/>
      <c r="KBV16" s="94"/>
      <c r="KBW16" s="94"/>
      <c r="KBX16" s="94"/>
      <c r="KBY16" s="94"/>
      <c r="KBZ16" s="94"/>
      <c r="KCA16" s="94"/>
      <c r="KCB16" s="94"/>
      <c r="KCC16" s="94"/>
      <c r="KCD16" s="94"/>
      <c r="KCE16" s="94"/>
      <c r="KCF16" s="94"/>
      <c r="KCG16" s="94"/>
      <c r="KCH16" s="94"/>
      <c r="KCI16" s="94"/>
      <c r="KCJ16" s="94"/>
      <c r="KCK16" s="94"/>
      <c r="KCL16" s="94"/>
      <c r="KCM16" s="94"/>
      <c r="KCN16" s="94"/>
      <c r="KCO16" s="94"/>
      <c r="KCP16" s="94"/>
      <c r="KCQ16" s="94"/>
      <c r="KCR16" s="94"/>
      <c r="KCS16" s="94"/>
      <c r="KCT16" s="94"/>
      <c r="KCU16" s="94"/>
      <c r="KCV16" s="94"/>
      <c r="KCW16" s="94"/>
      <c r="KCX16" s="94"/>
      <c r="KCY16" s="94"/>
      <c r="KCZ16" s="94"/>
      <c r="KDA16" s="94"/>
      <c r="KDB16" s="94"/>
      <c r="KDC16" s="94"/>
      <c r="KDD16" s="94"/>
      <c r="KDE16" s="94"/>
      <c r="KDF16" s="94"/>
      <c r="KDG16" s="94"/>
      <c r="KDH16" s="94"/>
      <c r="KDI16" s="94"/>
      <c r="KDJ16" s="94"/>
      <c r="KDK16" s="94"/>
      <c r="KDL16" s="94"/>
      <c r="KDM16" s="94"/>
      <c r="KDN16" s="94"/>
      <c r="KDO16" s="94"/>
      <c r="KDP16" s="94"/>
      <c r="KDQ16" s="94"/>
      <c r="KDR16" s="94"/>
      <c r="KDS16" s="94"/>
      <c r="KDT16" s="94"/>
      <c r="KDU16" s="94"/>
      <c r="KDV16" s="94"/>
      <c r="KDW16" s="94"/>
      <c r="KDX16" s="94"/>
      <c r="KDY16" s="94"/>
      <c r="KDZ16" s="94"/>
      <c r="KEA16" s="94"/>
      <c r="KEB16" s="94"/>
      <c r="KEC16" s="94"/>
      <c r="KED16" s="94"/>
      <c r="KEE16" s="94"/>
      <c r="KEF16" s="94"/>
      <c r="KEG16" s="94"/>
      <c r="KEH16" s="94"/>
      <c r="KEI16" s="94"/>
      <c r="KEJ16" s="94"/>
      <c r="KEK16" s="94"/>
      <c r="KEL16" s="94"/>
      <c r="KEM16" s="94"/>
      <c r="KEN16" s="94"/>
      <c r="KEO16" s="94"/>
      <c r="KEP16" s="94"/>
      <c r="KEQ16" s="94"/>
      <c r="KER16" s="94"/>
      <c r="KES16" s="94"/>
      <c r="KET16" s="94"/>
      <c r="KEU16" s="94"/>
      <c r="KEV16" s="94"/>
      <c r="KEW16" s="94"/>
      <c r="KEX16" s="94"/>
      <c r="KEY16" s="94"/>
      <c r="KEZ16" s="94"/>
      <c r="KFA16" s="94"/>
      <c r="KFB16" s="94"/>
      <c r="KFC16" s="94"/>
      <c r="KFD16" s="94"/>
      <c r="KFE16" s="94"/>
      <c r="KFF16" s="94"/>
      <c r="KFG16" s="94"/>
      <c r="KFH16" s="94"/>
      <c r="KFI16" s="94"/>
      <c r="KFJ16" s="94"/>
      <c r="KFK16" s="94"/>
      <c r="KFL16" s="94"/>
      <c r="KFM16" s="94"/>
      <c r="KFN16" s="94"/>
      <c r="KFO16" s="94"/>
      <c r="KFP16" s="94"/>
      <c r="KFQ16" s="94"/>
      <c r="KFR16" s="94"/>
      <c r="KFS16" s="94"/>
      <c r="KFT16" s="94"/>
      <c r="KFU16" s="94"/>
      <c r="KFV16" s="94"/>
      <c r="KFW16" s="94"/>
      <c r="KFX16" s="94"/>
      <c r="KFY16" s="94"/>
      <c r="KFZ16" s="94"/>
      <c r="KGA16" s="94"/>
      <c r="KGB16" s="94"/>
      <c r="KGC16" s="94"/>
      <c r="KGD16" s="94"/>
      <c r="KGE16" s="94"/>
      <c r="KGF16" s="94"/>
      <c r="KGG16" s="94"/>
      <c r="KGH16" s="94"/>
      <c r="KGI16" s="94"/>
      <c r="KGJ16" s="94"/>
      <c r="KGK16" s="94"/>
      <c r="KGL16" s="94"/>
      <c r="KGM16" s="94"/>
      <c r="KGN16" s="94"/>
      <c r="KGO16" s="94"/>
      <c r="KGP16" s="94"/>
      <c r="KGQ16" s="94"/>
      <c r="KGR16" s="94"/>
      <c r="KGS16" s="94"/>
      <c r="KGT16" s="94"/>
      <c r="KGU16" s="94"/>
      <c r="KGV16" s="94"/>
      <c r="KGW16" s="94"/>
      <c r="KGX16" s="94"/>
      <c r="KGY16" s="94"/>
      <c r="KGZ16" s="94"/>
      <c r="KHA16" s="94"/>
      <c r="KHB16" s="94"/>
      <c r="KHC16" s="94"/>
      <c r="KHD16" s="94"/>
      <c r="KHE16" s="94"/>
      <c r="KHF16" s="94"/>
      <c r="KHG16" s="94"/>
      <c r="KHH16" s="94"/>
      <c r="KHI16" s="94"/>
      <c r="KHJ16" s="94"/>
      <c r="KHK16" s="94"/>
      <c r="KHL16" s="94"/>
      <c r="KHM16" s="94"/>
      <c r="KHN16" s="94"/>
      <c r="KHO16" s="94"/>
      <c r="KHP16" s="94"/>
      <c r="KHQ16" s="94"/>
      <c r="KHR16" s="94"/>
      <c r="KHS16" s="94"/>
      <c r="KHT16" s="94"/>
      <c r="KHU16" s="94"/>
      <c r="KHV16" s="94"/>
      <c r="KHW16" s="94"/>
      <c r="KHX16" s="94"/>
      <c r="KHY16" s="94"/>
      <c r="KHZ16" s="94"/>
      <c r="KIA16" s="94"/>
      <c r="KIB16" s="94"/>
      <c r="KIC16" s="94"/>
      <c r="KID16" s="94"/>
      <c r="KIE16" s="94"/>
      <c r="KIF16" s="94"/>
      <c r="KIG16" s="94"/>
      <c r="KIH16" s="94"/>
      <c r="KII16" s="94"/>
      <c r="KIJ16" s="94"/>
      <c r="KIK16" s="94"/>
      <c r="KIL16" s="94"/>
      <c r="KIM16" s="94"/>
      <c r="KIN16" s="94"/>
      <c r="KIO16" s="94"/>
      <c r="KIP16" s="94"/>
      <c r="KIQ16" s="94"/>
      <c r="KIR16" s="94"/>
      <c r="KIS16" s="94"/>
      <c r="KIT16" s="94"/>
      <c r="KIU16" s="94"/>
      <c r="KIV16" s="94"/>
      <c r="KIW16" s="94"/>
      <c r="KIX16" s="94"/>
      <c r="KIY16" s="94"/>
      <c r="KIZ16" s="94"/>
      <c r="KJA16" s="94"/>
      <c r="KJB16" s="94"/>
      <c r="KJC16" s="94"/>
      <c r="KJD16" s="94"/>
      <c r="KJE16" s="94"/>
      <c r="KJF16" s="94"/>
      <c r="KJG16" s="94"/>
      <c r="KJH16" s="94"/>
      <c r="KJI16" s="94"/>
      <c r="KJJ16" s="94"/>
      <c r="KJK16" s="94"/>
      <c r="KJL16" s="94"/>
      <c r="KJM16" s="94"/>
      <c r="KJN16" s="94"/>
      <c r="KJO16" s="94"/>
      <c r="KJP16" s="94"/>
      <c r="KJQ16" s="94"/>
      <c r="KJR16" s="94"/>
      <c r="KJS16" s="94"/>
      <c r="KJT16" s="94"/>
      <c r="KJU16" s="94"/>
      <c r="KJV16" s="94"/>
      <c r="KJW16" s="94"/>
      <c r="KJX16" s="94"/>
      <c r="KJY16" s="94"/>
      <c r="KJZ16" s="94"/>
      <c r="KKA16" s="94"/>
      <c r="KKB16" s="94"/>
      <c r="KKC16" s="94"/>
      <c r="KKD16" s="94"/>
      <c r="KKE16" s="94"/>
      <c r="KKF16" s="94"/>
      <c r="KKG16" s="94"/>
      <c r="KKH16" s="94"/>
      <c r="KKI16" s="94"/>
      <c r="KKJ16" s="94"/>
      <c r="KKK16" s="94"/>
      <c r="KKL16" s="94"/>
      <c r="KKM16" s="94"/>
      <c r="KKN16" s="94"/>
      <c r="KKO16" s="94"/>
      <c r="KKP16" s="94"/>
      <c r="KKQ16" s="94"/>
      <c r="KKR16" s="94"/>
      <c r="KKS16" s="94"/>
      <c r="KKT16" s="94"/>
      <c r="KKU16" s="94"/>
      <c r="KKV16" s="94"/>
      <c r="KKW16" s="94"/>
      <c r="KKX16" s="94"/>
      <c r="KKY16" s="94"/>
      <c r="KKZ16" s="94"/>
      <c r="KLA16" s="94"/>
      <c r="KLB16" s="94"/>
      <c r="KLC16" s="94"/>
      <c r="KLD16" s="94"/>
      <c r="KLE16" s="94"/>
      <c r="KLF16" s="94"/>
      <c r="KLG16" s="94"/>
      <c r="KLH16" s="94"/>
      <c r="KLI16" s="94"/>
      <c r="KLJ16" s="94"/>
      <c r="KLK16" s="94"/>
      <c r="KLL16" s="94"/>
      <c r="KLM16" s="94"/>
      <c r="KLN16" s="94"/>
      <c r="KLO16" s="94"/>
      <c r="KLP16" s="94"/>
      <c r="KLQ16" s="94"/>
      <c r="KLR16" s="94"/>
      <c r="KLS16" s="94"/>
      <c r="KLT16" s="94"/>
      <c r="KLU16" s="94"/>
      <c r="KLV16" s="94"/>
      <c r="KLW16" s="94"/>
      <c r="KLX16" s="94"/>
      <c r="KLY16" s="94"/>
      <c r="KLZ16" s="94"/>
      <c r="KMA16" s="94"/>
      <c r="KMB16" s="94"/>
      <c r="KMC16" s="94"/>
      <c r="KMD16" s="94"/>
      <c r="KME16" s="94"/>
      <c r="KMF16" s="94"/>
      <c r="KMG16" s="94"/>
      <c r="KMH16" s="94"/>
      <c r="KMI16" s="94"/>
      <c r="KMJ16" s="94"/>
      <c r="KMK16" s="94"/>
      <c r="KML16" s="94"/>
      <c r="KMM16" s="94"/>
      <c r="KMN16" s="94"/>
      <c r="KMO16" s="94"/>
      <c r="KMP16" s="94"/>
      <c r="KMQ16" s="94"/>
      <c r="KMR16" s="94"/>
      <c r="KMS16" s="94"/>
      <c r="KMT16" s="94"/>
      <c r="KMU16" s="94"/>
      <c r="KMV16" s="94"/>
      <c r="KMW16" s="94"/>
      <c r="KMX16" s="94"/>
      <c r="KMY16" s="94"/>
      <c r="KMZ16" s="94"/>
      <c r="KNA16" s="94"/>
      <c r="KNB16" s="94"/>
      <c r="KNC16" s="94"/>
      <c r="KND16" s="94"/>
      <c r="KNE16" s="94"/>
      <c r="KNF16" s="94"/>
      <c r="KNG16" s="94"/>
      <c r="KNH16" s="94"/>
      <c r="KNI16" s="94"/>
      <c r="KNJ16" s="94"/>
      <c r="KNK16" s="94"/>
      <c r="KNL16" s="94"/>
      <c r="KNM16" s="94"/>
      <c r="KNN16" s="94"/>
      <c r="KNO16" s="94"/>
      <c r="KNP16" s="94"/>
      <c r="KNQ16" s="94"/>
      <c r="KNR16" s="94"/>
      <c r="KNS16" s="94"/>
      <c r="KNT16" s="94"/>
      <c r="KNU16" s="94"/>
      <c r="KNV16" s="94"/>
      <c r="KNW16" s="94"/>
      <c r="KNX16" s="94"/>
      <c r="KNY16" s="94"/>
      <c r="KNZ16" s="94"/>
      <c r="KOA16" s="94"/>
      <c r="KOB16" s="94"/>
      <c r="KOC16" s="94"/>
      <c r="KOD16" s="94"/>
      <c r="KOE16" s="94"/>
      <c r="KOF16" s="94"/>
      <c r="KOG16" s="94"/>
      <c r="KOH16" s="94"/>
      <c r="KOI16" s="94"/>
      <c r="KOJ16" s="94"/>
      <c r="KOK16" s="94"/>
      <c r="KOL16" s="94"/>
      <c r="KOM16" s="94"/>
      <c r="KON16" s="94"/>
      <c r="KOO16" s="94"/>
      <c r="KOP16" s="94"/>
      <c r="KOQ16" s="94"/>
      <c r="KOR16" s="94"/>
      <c r="KOS16" s="94"/>
      <c r="KOT16" s="94"/>
      <c r="KOU16" s="94"/>
      <c r="KOV16" s="94"/>
      <c r="KOW16" s="94"/>
      <c r="KOX16" s="94"/>
      <c r="KOY16" s="94"/>
      <c r="KOZ16" s="94"/>
      <c r="KPA16" s="94"/>
      <c r="KPB16" s="94"/>
      <c r="KPC16" s="94"/>
      <c r="KPD16" s="94"/>
      <c r="KPE16" s="94"/>
      <c r="KPF16" s="94"/>
      <c r="KPG16" s="94"/>
      <c r="KPH16" s="94"/>
      <c r="KPI16" s="94"/>
      <c r="KPJ16" s="94"/>
      <c r="KPK16" s="94"/>
      <c r="KPL16" s="94"/>
      <c r="KPM16" s="94"/>
      <c r="KPN16" s="94"/>
      <c r="KPO16" s="94"/>
      <c r="KPP16" s="94"/>
      <c r="KPQ16" s="94"/>
      <c r="KPR16" s="94"/>
      <c r="KPS16" s="94"/>
      <c r="KPT16" s="94"/>
      <c r="KPU16" s="94"/>
      <c r="KPV16" s="94"/>
      <c r="KPW16" s="94"/>
      <c r="KPX16" s="94"/>
      <c r="KPY16" s="94"/>
      <c r="KPZ16" s="94"/>
      <c r="KQA16" s="94"/>
      <c r="KQB16" s="94"/>
      <c r="KQC16" s="94"/>
      <c r="KQD16" s="94"/>
      <c r="KQE16" s="94"/>
      <c r="KQF16" s="94"/>
      <c r="KQG16" s="94"/>
      <c r="KQH16" s="94"/>
      <c r="KQI16" s="94"/>
      <c r="KQJ16" s="94"/>
      <c r="KQK16" s="94"/>
      <c r="KQL16" s="94"/>
      <c r="KQM16" s="94"/>
      <c r="KQN16" s="94"/>
      <c r="KQO16" s="94"/>
      <c r="KQP16" s="94"/>
      <c r="KQQ16" s="94"/>
      <c r="KQR16" s="94"/>
      <c r="KQS16" s="94"/>
      <c r="KQT16" s="94"/>
      <c r="KQU16" s="94"/>
      <c r="KQV16" s="94"/>
      <c r="KQW16" s="94"/>
      <c r="KQX16" s="94"/>
      <c r="KQY16" s="94"/>
      <c r="KQZ16" s="94"/>
      <c r="KRA16" s="94"/>
      <c r="KRB16" s="94"/>
      <c r="KRC16" s="94"/>
      <c r="KRD16" s="94"/>
      <c r="KRE16" s="94"/>
      <c r="KRF16" s="94"/>
      <c r="KRG16" s="94"/>
      <c r="KRH16" s="94"/>
      <c r="KRI16" s="94"/>
      <c r="KRJ16" s="94"/>
      <c r="KRK16" s="94"/>
      <c r="KRL16" s="94"/>
      <c r="KRM16" s="94"/>
      <c r="KRN16" s="94"/>
      <c r="KRO16" s="94"/>
      <c r="KRP16" s="94"/>
      <c r="KRQ16" s="94"/>
      <c r="KRR16" s="94"/>
      <c r="KRS16" s="94"/>
      <c r="KRT16" s="94"/>
      <c r="KRU16" s="94"/>
      <c r="KRV16" s="94"/>
      <c r="KRW16" s="94"/>
      <c r="KRX16" s="94"/>
      <c r="KRY16" s="94"/>
      <c r="KRZ16" s="94"/>
      <c r="KSA16" s="94"/>
      <c r="KSB16" s="94"/>
      <c r="KSC16" s="94"/>
      <c r="KSD16" s="94"/>
      <c r="KSE16" s="94"/>
      <c r="KSF16" s="94"/>
      <c r="KSG16" s="94"/>
      <c r="KSH16" s="94"/>
      <c r="KSI16" s="94"/>
      <c r="KSJ16" s="94"/>
      <c r="KSK16" s="94"/>
      <c r="KSL16" s="94"/>
      <c r="KSM16" s="94"/>
      <c r="KSN16" s="94"/>
      <c r="KSO16" s="94"/>
      <c r="KSP16" s="94"/>
      <c r="KSQ16" s="94"/>
      <c r="KSR16" s="94"/>
      <c r="KSS16" s="94"/>
      <c r="KST16" s="94"/>
      <c r="KSU16" s="94"/>
      <c r="KSV16" s="94"/>
      <c r="KSW16" s="94"/>
      <c r="KSX16" s="94"/>
      <c r="KSY16" s="94"/>
      <c r="KSZ16" s="94"/>
      <c r="KTA16" s="94"/>
      <c r="KTB16" s="94"/>
      <c r="KTC16" s="94"/>
      <c r="KTD16" s="94"/>
      <c r="KTE16" s="94"/>
      <c r="KTF16" s="94"/>
      <c r="KTG16" s="94"/>
      <c r="KTH16" s="94"/>
      <c r="KTI16" s="94"/>
      <c r="KTJ16" s="94"/>
      <c r="KTK16" s="94"/>
      <c r="KTL16" s="94"/>
      <c r="KTM16" s="94"/>
      <c r="KTN16" s="94"/>
      <c r="KTO16" s="94"/>
      <c r="KTP16" s="94"/>
      <c r="KTQ16" s="94"/>
      <c r="KTR16" s="94"/>
      <c r="KTS16" s="94"/>
      <c r="KTT16" s="94"/>
      <c r="KTU16" s="94"/>
      <c r="KTV16" s="94"/>
      <c r="KTW16" s="94"/>
      <c r="KTX16" s="94"/>
      <c r="KTY16" s="94"/>
      <c r="KTZ16" s="94"/>
      <c r="KUA16" s="94"/>
      <c r="KUB16" s="94"/>
      <c r="KUC16" s="94"/>
      <c r="KUD16" s="94"/>
      <c r="KUE16" s="94"/>
      <c r="KUF16" s="94"/>
      <c r="KUG16" s="94"/>
      <c r="KUH16" s="94"/>
      <c r="KUI16" s="94"/>
      <c r="KUJ16" s="94"/>
      <c r="KUK16" s="94"/>
      <c r="KUL16" s="94"/>
      <c r="KUM16" s="94"/>
      <c r="KUN16" s="94"/>
      <c r="KUO16" s="94"/>
      <c r="KUP16" s="94"/>
      <c r="KUQ16" s="94"/>
      <c r="KUR16" s="94"/>
      <c r="KUS16" s="94"/>
      <c r="KUT16" s="94"/>
      <c r="KUU16" s="94"/>
      <c r="KUV16" s="94"/>
      <c r="KUW16" s="94"/>
      <c r="KUX16" s="94"/>
      <c r="KUY16" s="94"/>
      <c r="KUZ16" s="94"/>
      <c r="KVA16" s="94"/>
      <c r="KVB16" s="94"/>
      <c r="KVC16" s="94"/>
      <c r="KVD16" s="94"/>
      <c r="KVE16" s="94"/>
      <c r="KVF16" s="94"/>
      <c r="KVG16" s="94"/>
      <c r="KVH16" s="94"/>
      <c r="KVI16" s="94"/>
      <c r="KVJ16" s="94"/>
      <c r="KVK16" s="94"/>
      <c r="KVL16" s="94"/>
      <c r="KVM16" s="94"/>
      <c r="KVN16" s="94"/>
      <c r="KVO16" s="94"/>
      <c r="KVP16" s="94"/>
      <c r="KVQ16" s="94"/>
      <c r="KVR16" s="94"/>
      <c r="KVS16" s="94"/>
      <c r="KVT16" s="94"/>
      <c r="KVU16" s="94"/>
      <c r="KVV16" s="94"/>
      <c r="KVW16" s="94"/>
      <c r="KVX16" s="94"/>
      <c r="KVY16" s="94"/>
      <c r="KVZ16" s="94"/>
      <c r="KWA16" s="94"/>
      <c r="KWB16" s="94"/>
      <c r="KWC16" s="94"/>
      <c r="KWD16" s="94"/>
      <c r="KWE16" s="94"/>
      <c r="KWF16" s="94"/>
      <c r="KWG16" s="94"/>
      <c r="KWH16" s="94"/>
      <c r="KWI16" s="94"/>
      <c r="KWJ16" s="94"/>
      <c r="KWK16" s="94"/>
      <c r="KWL16" s="94"/>
      <c r="KWM16" s="94"/>
      <c r="KWN16" s="94"/>
      <c r="KWO16" s="94"/>
      <c r="KWP16" s="94"/>
      <c r="KWQ16" s="94"/>
      <c r="KWR16" s="94"/>
      <c r="KWS16" s="94"/>
      <c r="KWT16" s="94"/>
      <c r="KWU16" s="94"/>
      <c r="KWV16" s="94"/>
      <c r="KWW16" s="94"/>
      <c r="KWX16" s="94"/>
      <c r="KWY16" s="94"/>
      <c r="KWZ16" s="94"/>
      <c r="KXA16" s="94"/>
      <c r="KXB16" s="94"/>
      <c r="KXC16" s="94"/>
      <c r="KXD16" s="94"/>
      <c r="KXE16" s="94"/>
      <c r="KXF16" s="94"/>
      <c r="KXG16" s="94"/>
      <c r="KXH16" s="94"/>
      <c r="KXI16" s="94"/>
      <c r="KXJ16" s="94"/>
      <c r="KXK16" s="94"/>
      <c r="KXL16" s="94"/>
      <c r="KXM16" s="94"/>
      <c r="KXN16" s="94"/>
      <c r="KXO16" s="94"/>
      <c r="KXP16" s="94"/>
      <c r="KXQ16" s="94"/>
      <c r="KXR16" s="94"/>
      <c r="KXS16" s="94"/>
      <c r="KXT16" s="94"/>
      <c r="KXU16" s="94"/>
      <c r="KXV16" s="94"/>
      <c r="KXW16" s="94"/>
      <c r="KXX16" s="94"/>
      <c r="KXY16" s="94"/>
      <c r="KXZ16" s="94"/>
      <c r="KYA16" s="94"/>
      <c r="KYB16" s="94"/>
      <c r="KYC16" s="94"/>
      <c r="KYD16" s="94"/>
      <c r="KYE16" s="94"/>
      <c r="KYF16" s="94"/>
      <c r="KYG16" s="94"/>
      <c r="KYH16" s="94"/>
      <c r="KYI16" s="94"/>
      <c r="KYJ16" s="94"/>
      <c r="KYK16" s="94"/>
      <c r="KYL16" s="94"/>
      <c r="KYM16" s="94"/>
      <c r="KYN16" s="94"/>
      <c r="KYO16" s="94"/>
      <c r="KYP16" s="94"/>
      <c r="KYQ16" s="94"/>
      <c r="KYR16" s="94"/>
      <c r="KYS16" s="94"/>
      <c r="KYT16" s="94"/>
      <c r="KYU16" s="94"/>
      <c r="KYV16" s="94"/>
      <c r="KYW16" s="94"/>
      <c r="KYX16" s="94"/>
      <c r="KYY16" s="94"/>
      <c r="KYZ16" s="94"/>
      <c r="KZA16" s="94"/>
      <c r="KZB16" s="94"/>
      <c r="KZC16" s="94"/>
      <c r="KZD16" s="94"/>
      <c r="KZE16" s="94"/>
      <c r="KZF16" s="94"/>
      <c r="KZG16" s="94"/>
      <c r="KZH16" s="94"/>
      <c r="KZI16" s="94"/>
      <c r="KZJ16" s="94"/>
      <c r="KZK16" s="94"/>
      <c r="KZL16" s="94"/>
      <c r="KZM16" s="94"/>
      <c r="KZN16" s="94"/>
      <c r="KZO16" s="94"/>
      <c r="KZP16" s="94"/>
      <c r="KZQ16" s="94"/>
      <c r="KZR16" s="94"/>
      <c r="KZS16" s="94"/>
      <c r="KZT16" s="94"/>
      <c r="KZU16" s="94"/>
      <c r="KZV16" s="94"/>
      <c r="KZW16" s="94"/>
      <c r="KZX16" s="94"/>
      <c r="KZY16" s="94"/>
      <c r="KZZ16" s="94"/>
      <c r="LAA16" s="94"/>
      <c r="LAB16" s="94"/>
      <c r="LAC16" s="94"/>
      <c r="LAD16" s="94"/>
      <c r="LAE16" s="94"/>
      <c r="LAF16" s="94"/>
      <c r="LAG16" s="94"/>
      <c r="LAH16" s="94"/>
      <c r="LAI16" s="94"/>
      <c r="LAJ16" s="94"/>
      <c r="LAK16" s="94"/>
      <c r="LAL16" s="94"/>
      <c r="LAM16" s="94"/>
      <c r="LAN16" s="94"/>
      <c r="LAO16" s="94"/>
      <c r="LAP16" s="94"/>
      <c r="LAQ16" s="94"/>
      <c r="LAR16" s="94"/>
      <c r="LAS16" s="94"/>
      <c r="LAT16" s="94"/>
      <c r="LAU16" s="94"/>
      <c r="LAV16" s="94"/>
      <c r="LAW16" s="94"/>
      <c r="LAX16" s="94"/>
      <c r="LAY16" s="94"/>
      <c r="LAZ16" s="94"/>
      <c r="LBA16" s="94"/>
      <c r="LBB16" s="94"/>
      <c r="LBC16" s="94"/>
      <c r="LBD16" s="94"/>
      <c r="LBE16" s="94"/>
      <c r="LBF16" s="94"/>
      <c r="LBG16" s="94"/>
      <c r="LBH16" s="94"/>
      <c r="LBI16" s="94"/>
      <c r="LBJ16" s="94"/>
      <c r="LBK16" s="94"/>
      <c r="LBL16" s="94"/>
      <c r="LBM16" s="94"/>
      <c r="LBN16" s="94"/>
      <c r="LBO16" s="94"/>
      <c r="LBP16" s="94"/>
      <c r="LBQ16" s="94"/>
      <c r="LBR16" s="94"/>
      <c r="LBS16" s="94"/>
      <c r="LBT16" s="94"/>
      <c r="LBU16" s="94"/>
      <c r="LBV16" s="94"/>
      <c r="LBW16" s="94"/>
      <c r="LBX16" s="94"/>
      <c r="LBY16" s="94"/>
      <c r="LBZ16" s="94"/>
      <c r="LCA16" s="94"/>
      <c r="LCB16" s="94"/>
      <c r="LCC16" s="94"/>
      <c r="LCD16" s="94"/>
      <c r="LCE16" s="94"/>
      <c r="LCF16" s="94"/>
      <c r="LCG16" s="94"/>
      <c r="LCH16" s="94"/>
      <c r="LCI16" s="94"/>
      <c r="LCJ16" s="94"/>
      <c r="LCK16" s="94"/>
      <c r="LCL16" s="94"/>
      <c r="LCM16" s="94"/>
      <c r="LCN16" s="94"/>
      <c r="LCO16" s="94"/>
      <c r="LCP16" s="94"/>
      <c r="LCQ16" s="94"/>
      <c r="LCR16" s="94"/>
      <c r="LCS16" s="94"/>
      <c r="LCT16" s="94"/>
      <c r="LCU16" s="94"/>
      <c r="LCV16" s="94"/>
      <c r="LCW16" s="94"/>
      <c r="LCX16" s="94"/>
      <c r="LCY16" s="94"/>
      <c r="LCZ16" s="94"/>
      <c r="LDA16" s="94"/>
      <c r="LDB16" s="94"/>
      <c r="LDC16" s="94"/>
      <c r="LDD16" s="94"/>
      <c r="LDE16" s="94"/>
      <c r="LDF16" s="94"/>
      <c r="LDG16" s="94"/>
      <c r="LDH16" s="94"/>
      <c r="LDI16" s="94"/>
      <c r="LDJ16" s="94"/>
      <c r="LDK16" s="94"/>
      <c r="LDL16" s="94"/>
      <c r="LDM16" s="94"/>
      <c r="LDN16" s="94"/>
      <c r="LDO16" s="94"/>
      <c r="LDP16" s="94"/>
      <c r="LDQ16" s="94"/>
      <c r="LDR16" s="94"/>
      <c r="LDS16" s="94"/>
      <c r="LDT16" s="94"/>
      <c r="LDU16" s="94"/>
      <c r="LDV16" s="94"/>
      <c r="LDW16" s="94"/>
      <c r="LDX16" s="94"/>
      <c r="LDY16" s="94"/>
      <c r="LDZ16" s="94"/>
      <c r="LEA16" s="94"/>
      <c r="LEB16" s="94"/>
      <c r="LEC16" s="94"/>
      <c r="LED16" s="94"/>
      <c r="LEE16" s="94"/>
      <c r="LEF16" s="94"/>
      <c r="LEG16" s="94"/>
      <c r="LEH16" s="94"/>
      <c r="LEI16" s="94"/>
      <c r="LEJ16" s="94"/>
      <c r="LEK16" s="94"/>
      <c r="LEL16" s="94"/>
      <c r="LEM16" s="94"/>
      <c r="LEN16" s="94"/>
      <c r="LEO16" s="94"/>
      <c r="LEP16" s="94"/>
      <c r="LEQ16" s="94"/>
      <c r="LER16" s="94"/>
      <c r="LES16" s="94"/>
      <c r="LET16" s="94"/>
      <c r="LEU16" s="94"/>
      <c r="LEV16" s="94"/>
      <c r="LEW16" s="94"/>
      <c r="LEX16" s="94"/>
      <c r="LEY16" s="94"/>
      <c r="LEZ16" s="94"/>
      <c r="LFA16" s="94"/>
      <c r="LFB16" s="94"/>
      <c r="LFC16" s="94"/>
      <c r="LFD16" s="94"/>
      <c r="LFE16" s="94"/>
      <c r="LFF16" s="94"/>
      <c r="LFG16" s="94"/>
      <c r="LFH16" s="94"/>
      <c r="LFI16" s="94"/>
      <c r="LFJ16" s="94"/>
      <c r="LFK16" s="94"/>
      <c r="LFL16" s="94"/>
      <c r="LFM16" s="94"/>
      <c r="LFN16" s="94"/>
      <c r="LFO16" s="94"/>
      <c r="LFP16" s="94"/>
      <c r="LFQ16" s="94"/>
      <c r="LFR16" s="94"/>
      <c r="LFS16" s="94"/>
      <c r="LFT16" s="94"/>
      <c r="LFU16" s="94"/>
      <c r="LFV16" s="94"/>
      <c r="LFW16" s="94"/>
      <c r="LFX16" s="94"/>
      <c r="LFY16" s="94"/>
      <c r="LFZ16" s="94"/>
      <c r="LGA16" s="94"/>
      <c r="LGB16" s="94"/>
      <c r="LGC16" s="94"/>
      <c r="LGD16" s="94"/>
      <c r="LGE16" s="94"/>
      <c r="LGF16" s="94"/>
      <c r="LGG16" s="94"/>
      <c r="LGH16" s="94"/>
      <c r="LGI16" s="94"/>
      <c r="LGJ16" s="94"/>
      <c r="LGK16" s="94"/>
      <c r="LGL16" s="94"/>
      <c r="LGM16" s="94"/>
      <c r="LGN16" s="94"/>
      <c r="LGO16" s="94"/>
      <c r="LGP16" s="94"/>
      <c r="LGQ16" s="94"/>
      <c r="LGR16" s="94"/>
      <c r="LGS16" s="94"/>
      <c r="LGT16" s="94"/>
      <c r="LGU16" s="94"/>
      <c r="LGV16" s="94"/>
      <c r="LGW16" s="94"/>
      <c r="LGX16" s="94"/>
      <c r="LGY16" s="94"/>
      <c r="LGZ16" s="94"/>
      <c r="LHA16" s="94"/>
      <c r="LHB16" s="94"/>
      <c r="LHC16" s="94"/>
      <c r="LHD16" s="94"/>
      <c r="LHE16" s="94"/>
      <c r="LHF16" s="94"/>
      <c r="LHG16" s="94"/>
      <c r="LHH16" s="94"/>
      <c r="LHI16" s="94"/>
      <c r="LHJ16" s="94"/>
      <c r="LHK16" s="94"/>
      <c r="LHL16" s="94"/>
      <c r="LHM16" s="94"/>
      <c r="LHN16" s="94"/>
      <c r="LHO16" s="94"/>
      <c r="LHP16" s="94"/>
      <c r="LHQ16" s="94"/>
      <c r="LHR16" s="94"/>
      <c r="LHS16" s="94"/>
      <c r="LHT16" s="94"/>
      <c r="LHU16" s="94"/>
      <c r="LHV16" s="94"/>
      <c r="LHW16" s="94"/>
      <c r="LHX16" s="94"/>
      <c r="LHY16" s="94"/>
      <c r="LHZ16" s="94"/>
      <c r="LIA16" s="94"/>
      <c r="LIB16" s="94"/>
      <c r="LIC16" s="94"/>
      <c r="LID16" s="94"/>
      <c r="LIE16" s="94"/>
      <c r="LIF16" s="94"/>
      <c r="LIG16" s="94"/>
      <c r="LIH16" s="94"/>
      <c r="LII16" s="94"/>
      <c r="LIJ16" s="94"/>
      <c r="LIK16" s="94"/>
      <c r="LIL16" s="94"/>
      <c r="LIM16" s="94"/>
      <c r="LIN16" s="94"/>
      <c r="LIO16" s="94"/>
      <c r="LIP16" s="94"/>
      <c r="LIQ16" s="94"/>
      <c r="LIR16" s="94"/>
      <c r="LIS16" s="94"/>
      <c r="LIT16" s="94"/>
      <c r="LIU16" s="94"/>
      <c r="LIV16" s="94"/>
      <c r="LIW16" s="94"/>
      <c r="LIX16" s="94"/>
      <c r="LIY16" s="94"/>
      <c r="LIZ16" s="94"/>
      <c r="LJA16" s="94"/>
      <c r="LJB16" s="94"/>
      <c r="LJC16" s="94"/>
      <c r="LJD16" s="94"/>
      <c r="LJE16" s="94"/>
      <c r="LJF16" s="94"/>
      <c r="LJG16" s="94"/>
      <c r="LJH16" s="94"/>
      <c r="LJI16" s="94"/>
      <c r="LJJ16" s="94"/>
      <c r="LJK16" s="94"/>
      <c r="LJL16" s="94"/>
      <c r="LJM16" s="94"/>
      <c r="LJN16" s="94"/>
      <c r="LJO16" s="94"/>
      <c r="LJP16" s="94"/>
      <c r="LJQ16" s="94"/>
      <c r="LJR16" s="94"/>
      <c r="LJS16" s="94"/>
      <c r="LJT16" s="94"/>
      <c r="LJU16" s="94"/>
      <c r="LJV16" s="94"/>
      <c r="LJW16" s="94"/>
      <c r="LJX16" s="94"/>
      <c r="LJY16" s="94"/>
      <c r="LJZ16" s="94"/>
      <c r="LKA16" s="94"/>
      <c r="LKB16" s="94"/>
      <c r="LKC16" s="94"/>
      <c r="LKD16" s="94"/>
      <c r="LKE16" s="94"/>
      <c r="LKF16" s="94"/>
      <c r="LKG16" s="94"/>
      <c r="LKH16" s="94"/>
      <c r="LKI16" s="94"/>
      <c r="LKJ16" s="94"/>
      <c r="LKK16" s="94"/>
      <c r="LKL16" s="94"/>
      <c r="LKM16" s="94"/>
      <c r="LKN16" s="94"/>
      <c r="LKO16" s="94"/>
      <c r="LKP16" s="94"/>
      <c r="LKQ16" s="94"/>
      <c r="LKR16" s="94"/>
      <c r="LKS16" s="94"/>
      <c r="LKT16" s="94"/>
      <c r="LKU16" s="94"/>
      <c r="LKV16" s="94"/>
      <c r="LKW16" s="94"/>
      <c r="LKX16" s="94"/>
      <c r="LKY16" s="94"/>
      <c r="LKZ16" s="94"/>
      <c r="LLA16" s="94"/>
      <c r="LLB16" s="94"/>
      <c r="LLC16" s="94"/>
      <c r="LLD16" s="94"/>
      <c r="LLE16" s="94"/>
      <c r="LLF16" s="94"/>
      <c r="LLG16" s="94"/>
      <c r="LLH16" s="94"/>
      <c r="LLI16" s="94"/>
      <c r="LLJ16" s="94"/>
      <c r="LLK16" s="94"/>
      <c r="LLL16" s="94"/>
      <c r="LLM16" s="94"/>
      <c r="LLN16" s="94"/>
      <c r="LLO16" s="94"/>
      <c r="LLP16" s="94"/>
      <c r="LLQ16" s="94"/>
      <c r="LLR16" s="94"/>
      <c r="LLS16" s="94"/>
      <c r="LLT16" s="94"/>
      <c r="LLU16" s="94"/>
      <c r="LLV16" s="94"/>
      <c r="LLW16" s="94"/>
      <c r="LLX16" s="94"/>
      <c r="LLY16" s="94"/>
      <c r="LLZ16" s="94"/>
      <c r="LMA16" s="94"/>
      <c r="LMB16" s="94"/>
      <c r="LMC16" s="94"/>
      <c r="LMD16" s="94"/>
      <c r="LME16" s="94"/>
      <c r="LMF16" s="94"/>
      <c r="LMG16" s="94"/>
      <c r="LMH16" s="94"/>
      <c r="LMI16" s="94"/>
      <c r="LMJ16" s="94"/>
      <c r="LMK16" s="94"/>
      <c r="LML16" s="94"/>
      <c r="LMM16" s="94"/>
      <c r="LMN16" s="94"/>
      <c r="LMO16" s="94"/>
      <c r="LMP16" s="94"/>
      <c r="LMQ16" s="94"/>
      <c r="LMR16" s="94"/>
      <c r="LMS16" s="94"/>
      <c r="LMT16" s="94"/>
      <c r="LMU16" s="94"/>
      <c r="LMV16" s="94"/>
      <c r="LMW16" s="94"/>
      <c r="LMX16" s="94"/>
      <c r="LMY16" s="94"/>
      <c r="LMZ16" s="94"/>
      <c r="LNA16" s="94"/>
      <c r="LNB16" s="94"/>
      <c r="LNC16" s="94"/>
      <c r="LND16" s="94"/>
      <c r="LNE16" s="94"/>
      <c r="LNF16" s="94"/>
      <c r="LNG16" s="94"/>
      <c r="LNH16" s="94"/>
      <c r="LNI16" s="94"/>
      <c r="LNJ16" s="94"/>
      <c r="LNK16" s="94"/>
      <c r="LNL16" s="94"/>
      <c r="LNM16" s="94"/>
      <c r="LNN16" s="94"/>
      <c r="LNO16" s="94"/>
      <c r="LNP16" s="94"/>
      <c r="LNQ16" s="94"/>
      <c r="LNR16" s="94"/>
      <c r="LNS16" s="94"/>
      <c r="LNT16" s="94"/>
      <c r="LNU16" s="94"/>
      <c r="LNV16" s="94"/>
      <c r="LNW16" s="94"/>
      <c r="LNX16" s="94"/>
      <c r="LNY16" s="94"/>
      <c r="LNZ16" s="94"/>
      <c r="LOA16" s="94"/>
      <c r="LOB16" s="94"/>
      <c r="LOC16" s="94"/>
      <c r="LOD16" s="94"/>
      <c r="LOE16" s="94"/>
      <c r="LOF16" s="94"/>
      <c r="LOG16" s="94"/>
      <c r="LOH16" s="94"/>
      <c r="LOI16" s="94"/>
      <c r="LOJ16" s="94"/>
      <c r="LOK16" s="94"/>
      <c r="LOL16" s="94"/>
      <c r="LOM16" s="94"/>
      <c r="LON16" s="94"/>
      <c r="LOO16" s="94"/>
      <c r="LOP16" s="94"/>
      <c r="LOQ16" s="94"/>
      <c r="LOR16" s="94"/>
      <c r="LOS16" s="94"/>
      <c r="LOT16" s="94"/>
      <c r="LOU16" s="94"/>
      <c r="LOV16" s="94"/>
      <c r="LOW16" s="94"/>
      <c r="LOX16" s="94"/>
      <c r="LOY16" s="94"/>
      <c r="LOZ16" s="94"/>
      <c r="LPA16" s="94"/>
      <c r="LPB16" s="94"/>
      <c r="LPC16" s="94"/>
      <c r="LPD16" s="94"/>
      <c r="LPE16" s="94"/>
      <c r="LPF16" s="94"/>
      <c r="LPG16" s="94"/>
      <c r="LPH16" s="94"/>
      <c r="LPI16" s="94"/>
      <c r="LPJ16" s="94"/>
      <c r="LPK16" s="94"/>
      <c r="LPL16" s="94"/>
      <c r="LPM16" s="94"/>
      <c r="LPN16" s="94"/>
      <c r="LPO16" s="94"/>
      <c r="LPP16" s="94"/>
      <c r="LPQ16" s="94"/>
      <c r="LPR16" s="94"/>
      <c r="LPS16" s="94"/>
      <c r="LPT16" s="94"/>
      <c r="LPU16" s="94"/>
      <c r="LPV16" s="94"/>
      <c r="LPW16" s="94"/>
      <c r="LPX16" s="94"/>
      <c r="LPY16" s="94"/>
      <c r="LPZ16" s="94"/>
      <c r="LQA16" s="94"/>
      <c r="LQB16" s="94"/>
      <c r="LQC16" s="94"/>
      <c r="LQD16" s="94"/>
      <c r="LQE16" s="94"/>
      <c r="LQF16" s="94"/>
      <c r="LQG16" s="94"/>
      <c r="LQH16" s="94"/>
      <c r="LQI16" s="94"/>
      <c r="LQJ16" s="94"/>
      <c r="LQK16" s="94"/>
      <c r="LQL16" s="94"/>
      <c r="LQM16" s="94"/>
      <c r="LQN16" s="94"/>
      <c r="LQO16" s="94"/>
      <c r="LQP16" s="94"/>
      <c r="LQQ16" s="94"/>
      <c r="LQR16" s="94"/>
      <c r="LQS16" s="94"/>
      <c r="LQT16" s="94"/>
      <c r="LQU16" s="94"/>
      <c r="LQV16" s="94"/>
      <c r="LQW16" s="94"/>
      <c r="LQX16" s="94"/>
      <c r="LQY16" s="94"/>
      <c r="LQZ16" s="94"/>
      <c r="LRA16" s="94"/>
      <c r="LRB16" s="94"/>
      <c r="LRC16" s="94"/>
      <c r="LRD16" s="94"/>
      <c r="LRE16" s="94"/>
      <c r="LRF16" s="94"/>
      <c r="LRG16" s="94"/>
      <c r="LRH16" s="94"/>
      <c r="LRI16" s="94"/>
      <c r="LRJ16" s="94"/>
      <c r="LRK16" s="94"/>
      <c r="LRL16" s="94"/>
      <c r="LRM16" s="94"/>
      <c r="LRN16" s="94"/>
      <c r="LRO16" s="94"/>
      <c r="LRP16" s="94"/>
      <c r="LRQ16" s="94"/>
      <c r="LRR16" s="94"/>
      <c r="LRS16" s="94"/>
      <c r="LRT16" s="94"/>
      <c r="LRU16" s="94"/>
      <c r="LRV16" s="94"/>
      <c r="LRW16" s="94"/>
      <c r="LRX16" s="94"/>
      <c r="LRY16" s="94"/>
      <c r="LRZ16" s="94"/>
      <c r="LSA16" s="94"/>
      <c r="LSB16" s="94"/>
      <c r="LSC16" s="94"/>
      <c r="LSD16" s="94"/>
      <c r="LSE16" s="94"/>
      <c r="LSF16" s="94"/>
      <c r="LSG16" s="94"/>
      <c r="LSH16" s="94"/>
      <c r="LSI16" s="94"/>
      <c r="LSJ16" s="94"/>
      <c r="LSK16" s="94"/>
      <c r="LSL16" s="94"/>
      <c r="LSM16" s="94"/>
      <c r="LSN16" s="94"/>
      <c r="LSO16" s="94"/>
      <c r="LSP16" s="94"/>
      <c r="LSQ16" s="94"/>
      <c r="LSR16" s="94"/>
      <c r="LSS16" s="94"/>
      <c r="LST16" s="94"/>
      <c r="LSU16" s="94"/>
      <c r="LSV16" s="94"/>
      <c r="LSW16" s="94"/>
      <c r="LSX16" s="94"/>
      <c r="LSY16" s="94"/>
      <c r="LSZ16" s="94"/>
      <c r="LTA16" s="94"/>
      <c r="LTB16" s="94"/>
      <c r="LTC16" s="94"/>
      <c r="LTD16" s="94"/>
      <c r="LTE16" s="94"/>
      <c r="LTF16" s="94"/>
      <c r="LTG16" s="94"/>
      <c r="LTH16" s="94"/>
      <c r="LTI16" s="94"/>
      <c r="LTJ16" s="94"/>
      <c r="LTK16" s="94"/>
      <c r="LTL16" s="94"/>
      <c r="LTM16" s="94"/>
      <c r="LTN16" s="94"/>
      <c r="LTO16" s="94"/>
      <c r="LTP16" s="94"/>
      <c r="LTQ16" s="94"/>
      <c r="LTR16" s="94"/>
      <c r="LTS16" s="94"/>
      <c r="LTT16" s="94"/>
      <c r="LTU16" s="94"/>
      <c r="LTV16" s="94"/>
      <c r="LTW16" s="94"/>
      <c r="LTX16" s="94"/>
      <c r="LTY16" s="94"/>
      <c r="LTZ16" s="94"/>
      <c r="LUA16" s="94"/>
      <c r="LUB16" s="94"/>
      <c r="LUC16" s="94"/>
      <c r="LUD16" s="94"/>
      <c r="LUE16" s="94"/>
      <c r="LUF16" s="94"/>
      <c r="LUG16" s="94"/>
      <c r="LUH16" s="94"/>
      <c r="LUI16" s="94"/>
      <c r="LUJ16" s="94"/>
      <c r="LUK16" s="94"/>
      <c r="LUL16" s="94"/>
      <c r="LUM16" s="94"/>
      <c r="LUN16" s="94"/>
      <c r="LUO16" s="94"/>
      <c r="LUP16" s="94"/>
      <c r="LUQ16" s="94"/>
      <c r="LUR16" s="94"/>
      <c r="LUS16" s="94"/>
      <c r="LUT16" s="94"/>
      <c r="LUU16" s="94"/>
      <c r="LUV16" s="94"/>
      <c r="LUW16" s="94"/>
      <c r="LUX16" s="94"/>
      <c r="LUY16" s="94"/>
      <c r="LUZ16" s="94"/>
      <c r="LVA16" s="94"/>
      <c r="LVB16" s="94"/>
      <c r="LVC16" s="94"/>
      <c r="LVD16" s="94"/>
      <c r="LVE16" s="94"/>
      <c r="LVF16" s="94"/>
      <c r="LVG16" s="94"/>
      <c r="LVH16" s="94"/>
      <c r="LVI16" s="94"/>
      <c r="LVJ16" s="94"/>
      <c r="LVK16" s="94"/>
      <c r="LVL16" s="94"/>
      <c r="LVM16" s="94"/>
      <c r="LVN16" s="94"/>
      <c r="LVO16" s="94"/>
      <c r="LVP16" s="94"/>
      <c r="LVQ16" s="94"/>
      <c r="LVR16" s="94"/>
      <c r="LVS16" s="94"/>
      <c r="LVT16" s="94"/>
      <c r="LVU16" s="94"/>
      <c r="LVV16" s="94"/>
      <c r="LVW16" s="94"/>
      <c r="LVX16" s="94"/>
      <c r="LVY16" s="94"/>
      <c r="LVZ16" s="94"/>
      <c r="LWA16" s="94"/>
      <c r="LWB16" s="94"/>
      <c r="LWC16" s="94"/>
      <c r="LWD16" s="94"/>
      <c r="LWE16" s="94"/>
      <c r="LWF16" s="94"/>
      <c r="LWG16" s="94"/>
      <c r="LWH16" s="94"/>
      <c r="LWI16" s="94"/>
      <c r="LWJ16" s="94"/>
      <c r="LWK16" s="94"/>
      <c r="LWL16" s="94"/>
      <c r="LWM16" s="94"/>
      <c r="LWN16" s="94"/>
      <c r="LWO16" s="94"/>
      <c r="LWP16" s="94"/>
      <c r="LWQ16" s="94"/>
      <c r="LWR16" s="94"/>
      <c r="LWS16" s="94"/>
      <c r="LWT16" s="94"/>
      <c r="LWU16" s="94"/>
      <c r="LWV16" s="94"/>
      <c r="LWW16" s="94"/>
      <c r="LWX16" s="94"/>
      <c r="LWY16" s="94"/>
      <c r="LWZ16" s="94"/>
      <c r="LXA16" s="94"/>
      <c r="LXB16" s="94"/>
      <c r="LXC16" s="94"/>
      <c r="LXD16" s="94"/>
      <c r="LXE16" s="94"/>
      <c r="LXF16" s="94"/>
      <c r="LXG16" s="94"/>
      <c r="LXH16" s="94"/>
      <c r="LXI16" s="94"/>
      <c r="LXJ16" s="94"/>
      <c r="LXK16" s="94"/>
      <c r="LXL16" s="94"/>
      <c r="LXM16" s="94"/>
      <c r="LXN16" s="94"/>
      <c r="LXO16" s="94"/>
      <c r="LXP16" s="94"/>
      <c r="LXQ16" s="94"/>
      <c r="LXR16" s="94"/>
      <c r="LXS16" s="94"/>
      <c r="LXT16" s="94"/>
      <c r="LXU16" s="94"/>
      <c r="LXV16" s="94"/>
      <c r="LXW16" s="94"/>
      <c r="LXX16" s="94"/>
      <c r="LXY16" s="94"/>
      <c r="LXZ16" s="94"/>
      <c r="LYA16" s="94"/>
      <c r="LYB16" s="94"/>
      <c r="LYC16" s="94"/>
      <c r="LYD16" s="94"/>
      <c r="LYE16" s="94"/>
      <c r="LYF16" s="94"/>
      <c r="LYG16" s="94"/>
      <c r="LYH16" s="94"/>
      <c r="LYI16" s="94"/>
      <c r="LYJ16" s="94"/>
      <c r="LYK16" s="94"/>
      <c r="LYL16" s="94"/>
      <c r="LYM16" s="94"/>
      <c r="LYN16" s="94"/>
      <c r="LYO16" s="94"/>
      <c r="LYP16" s="94"/>
      <c r="LYQ16" s="94"/>
      <c r="LYR16" s="94"/>
      <c r="LYS16" s="94"/>
      <c r="LYT16" s="94"/>
      <c r="LYU16" s="94"/>
      <c r="LYV16" s="94"/>
      <c r="LYW16" s="94"/>
      <c r="LYX16" s="94"/>
      <c r="LYY16" s="94"/>
      <c r="LYZ16" s="94"/>
      <c r="LZA16" s="94"/>
      <c r="LZB16" s="94"/>
      <c r="LZC16" s="94"/>
      <c r="LZD16" s="94"/>
      <c r="LZE16" s="94"/>
      <c r="LZF16" s="94"/>
      <c r="LZG16" s="94"/>
      <c r="LZH16" s="94"/>
      <c r="LZI16" s="94"/>
      <c r="LZJ16" s="94"/>
      <c r="LZK16" s="94"/>
      <c r="LZL16" s="94"/>
      <c r="LZM16" s="94"/>
      <c r="LZN16" s="94"/>
      <c r="LZO16" s="94"/>
      <c r="LZP16" s="94"/>
      <c r="LZQ16" s="94"/>
      <c r="LZR16" s="94"/>
      <c r="LZS16" s="94"/>
      <c r="LZT16" s="94"/>
      <c r="LZU16" s="94"/>
      <c r="LZV16" s="94"/>
      <c r="LZW16" s="94"/>
      <c r="LZX16" s="94"/>
      <c r="LZY16" s="94"/>
      <c r="LZZ16" s="94"/>
      <c r="MAA16" s="94"/>
      <c r="MAB16" s="94"/>
      <c r="MAC16" s="94"/>
      <c r="MAD16" s="94"/>
      <c r="MAE16" s="94"/>
      <c r="MAF16" s="94"/>
      <c r="MAG16" s="94"/>
      <c r="MAH16" s="94"/>
      <c r="MAI16" s="94"/>
      <c r="MAJ16" s="94"/>
      <c r="MAK16" s="94"/>
      <c r="MAL16" s="94"/>
      <c r="MAM16" s="94"/>
      <c r="MAN16" s="94"/>
      <c r="MAO16" s="94"/>
      <c r="MAP16" s="94"/>
      <c r="MAQ16" s="94"/>
      <c r="MAR16" s="94"/>
      <c r="MAS16" s="94"/>
      <c r="MAT16" s="94"/>
      <c r="MAU16" s="94"/>
      <c r="MAV16" s="94"/>
      <c r="MAW16" s="94"/>
      <c r="MAX16" s="94"/>
      <c r="MAY16" s="94"/>
      <c r="MAZ16" s="94"/>
      <c r="MBA16" s="94"/>
      <c r="MBB16" s="94"/>
      <c r="MBC16" s="94"/>
      <c r="MBD16" s="94"/>
      <c r="MBE16" s="94"/>
      <c r="MBF16" s="94"/>
      <c r="MBG16" s="94"/>
      <c r="MBH16" s="94"/>
      <c r="MBI16" s="94"/>
      <c r="MBJ16" s="94"/>
      <c r="MBK16" s="94"/>
      <c r="MBL16" s="94"/>
      <c r="MBM16" s="94"/>
      <c r="MBN16" s="94"/>
      <c r="MBO16" s="94"/>
      <c r="MBP16" s="94"/>
      <c r="MBQ16" s="94"/>
      <c r="MBR16" s="94"/>
      <c r="MBS16" s="94"/>
      <c r="MBT16" s="94"/>
      <c r="MBU16" s="94"/>
      <c r="MBV16" s="94"/>
      <c r="MBW16" s="94"/>
      <c r="MBX16" s="94"/>
      <c r="MBY16" s="94"/>
      <c r="MBZ16" s="94"/>
      <c r="MCA16" s="94"/>
      <c r="MCB16" s="94"/>
      <c r="MCC16" s="94"/>
      <c r="MCD16" s="94"/>
      <c r="MCE16" s="94"/>
      <c r="MCF16" s="94"/>
      <c r="MCG16" s="94"/>
      <c r="MCH16" s="94"/>
      <c r="MCI16" s="94"/>
      <c r="MCJ16" s="94"/>
      <c r="MCK16" s="94"/>
      <c r="MCL16" s="94"/>
      <c r="MCM16" s="94"/>
      <c r="MCN16" s="94"/>
      <c r="MCO16" s="94"/>
      <c r="MCP16" s="94"/>
      <c r="MCQ16" s="94"/>
      <c r="MCR16" s="94"/>
      <c r="MCS16" s="94"/>
      <c r="MCT16" s="94"/>
      <c r="MCU16" s="94"/>
      <c r="MCV16" s="94"/>
      <c r="MCW16" s="94"/>
      <c r="MCX16" s="94"/>
      <c r="MCY16" s="94"/>
      <c r="MCZ16" s="94"/>
      <c r="MDA16" s="94"/>
      <c r="MDB16" s="94"/>
      <c r="MDC16" s="94"/>
      <c r="MDD16" s="94"/>
      <c r="MDE16" s="94"/>
      <c r="MDF16" s="94"/>
      <c r="MDG16" s="94"/>
      <c r="MDH16" s="94"/>
      <c r="MDI16" s="94"/>
      <c r="MDJ16" s="94"/>
      <c r="MDK16" s="94"/>
      <c r="MDL16" s="94"/>
      <c r="MDM16" s="94"/>
      <c r="MDN16" s="94"/>
      <c r="MDO16" s="94"/>
      <c r="MDP16" s="94"/>
      <c r="MDQ16" s="94"/>
      <c r="MDR16" s="94"/>
      <c r="MDS16" s="94"/>
      <c r="MDT16" s="94"/>
      <c r="MDU16" s="94"/>
      <c r="MDV16" s="94"/>
      <c r="MDW16" s="94"/>
      <c r="MDX16" s="94"/>
      <c r="MDY16" s="94"/>
      <c r="MDZ16" s="94"/>
      <c r="MEA16" s="94"/>
      <c r="MEB16" s="94"/>
      <c r="MEC16" s="94"/>
      <c r="MED16" s="94"/>
      <c r="MEE16" s="94"/>
      <c r="MEF16" s="94"/>
      <c r="MEG16" s="94"/>
      <c r="MEH16" s="94"/>
      <c r="MEI16" s="94"/>
      <c r="MEJ16" s="94"/>
      <c r="MEK16" s="94"/>
      <c r="MEL16" s="94"/>
      <c r="MEM16" s="94"/>
      <c r="MEN16" s="94"/>
      <c r="MEO16" s="94"/>
      <c r="MEP16" s="94"/>
      <c r="MEQ16" s="94"/>
      <c r="MER16" s="94"/>
      <c r="MES16" s="94"/>
      <c r="MET16" s="94"/>
      <c r="MEU16" s="94"/>
      <c r="MEV16" s="94"/>
      <c r="MEW16" s="94"/>
      <c r="MEX16" s="94"/>
      <c r="MEY16" s="94"/>
      <c r="MEZ16" s="94"/>
      <c r="MFA16" s="94"/>
      <c r="MFB16" s="94"/>
      <c r="MFC16" s="94"/>
      <c r="MFD16" s="94"/>
      <c r="MFE16" s="94"/>
      <c r="MFF16" s="94"/>
      <c r="MFG16" s="94"/>
      <c r="MFH16" s="94"/>
      <c r="MFI16" s="94"/>
      <c r="MFJ16" s="94"/>
      <c r="MFK16" s="94"/>
      <c r="MFL16" s="94"/>
      <c r="MFM16" s="94"/>
      <c r="MFN16" s="94"/>
      <c r="MFO16" s="94"/>
      <c r="MFP16" s="94"/>
      <c r="MFQ16" s="94"/>
      <c r="MFR16" s="94"/>
      <c r="MFS16" s="94"/>
      <c r="MFT16" s="94"/>
      <c r="MFU16" s="94"/>
      <c r="MFV16" s="94"/>
      <c r="MFW16" s="94"/>
      <c r="MFX16" s="94"/>
      <c r="MFY16" s="94"/>
      <c r="MFZ16" s="94"/>
      <c r="MGA16" s="94"/>
      <c r="MGB16" s="94"/>
      <c r="MGC16" s="94"/>
      <c r="MGD16" s="94"/>
      <c r="MGE16" s="94"/>
      <c r="MGF16" s="94"/>
      <c r="MGG16" s="94"/>
      <c r="MGH16" s="94"/>
      <c r="MGI16" s="94"/>
      <c r="MGJ16" s="94"/>
      <c r="MGK16" s="94"/>
      <c r="MGL16" s="94"/>
      <c r="MGM16" s="94"/>
      <c r="MGN16" s="94"/>
      <c r="MGO16" s="94"/>
      <c r="MGP16" s="94"/>
      <c r="MGQ16" s="94"/>
      <c r="MGR16" s="94"/>
      <c r="MGS16" s="94"/>
      <c r="MGT16" s="94"/>
      <c r="MGU16" s="94"/>
      <c r="MGV16" s="94"/>
      <c r="MGW16" s="94"/>
      <c r="MGX16" s="94"/>
      <c r="MGY16" s="94"/>
      <c r="MGZ16" s="94"/>
      <c r="MHA16" s="94"/>
      <c r="MHB16" s="94"/>
      <c r="MHC16" s="94"/>
      <c r="MHD16" s="94"/>
      <c r="MHE16" s="94"/>
      <c r="MHF16" s="94"/>
      <c r="MHG16" s="94"/>
      <c r="MHH16" s="94"/>
      <c r="MHI16" s="94"/>
      <c r="MHJ16" s="94"/>
      <c r="MHK16" s="94"/>
      <c r="MHL16" s="94"/>
      <c r="MHM16" s="94"/>
      <c r="MHN16" s="94"/>
      <c r="MHO16" s="94"/>
      <c r="MHP16" s="94"/>
      <c r="MHQ16" s="94"/>
      <c r="MHR16" s="94"/>
      <c r="MHS16" s="94"/>
      <c r="MHT16" s="94"/>
      <c r="MHU16" s="94"/>
      <c r="MHV16" s="94"/>
      <c r="MHW16" s="94"/>
      <c r="MHX16" s="94"/>
      <c r="MHY16" s="94"/>
      <c r="MHZ16" s="94"/>
      <c r="MIA16" s="94"/>
      <c r="MIB16" s="94"/>
      <c r="MIC16" s="94"/>
      <c r="MID16" s="94"/>
      <c r="MIE16" s="94"/>
      <c r="MIF16" s="94"/>
      <c r="MIG16" s="94"/>
      <c r="MIH16" s="94"/>
      <c r="MII16" s="94"/>
      <c r="MIJ16" s="94"/>
      <c r="MIK16" s="94"/>
      <c r="MIL16" s="94"/>
      <c r="MIM16" s="94"/>
      <c r="MIN16" s="94"/>
      <c r="MIO16" s="94"/>
      <c r="MIP16" s="94"/>
      <c r="MIQ16" s="94"/>
      <c r="MIR16" s="94"/>
      <c r="MIS16" s="94"/>
      <c r="MIT16" s="94"/>
      <c r="MIU16" s="94"/>
      <c r="MIV16" s="94"/>
      <c r="MIW16" s="94"/>
      <c r="MIX16" s="94"/>
      <c r="MIY16" s="94"/>
      <c r="MIZ16" s="94"/>
      <c r="MJA16" s="94"/>
      <c r="MJB16" s="94"/>
      <c r="MJC16" s="94"/>
      <c r="MJD16" s="94"/>
      <c r="MJE16" s="94"/>
      <c r="MJF16" s="94"/>
      <c r="MJG16" s="94"/>
      <c r="MJH16" s="94"/>
      <c r="MJI16" s="94"/>
      <c r="MJJ16" s="94"/>
      <c r="MJK16" s="94"/>
      <c r="MJL16" s="94"/>
      <c r="MJM16" s="94"/>
      <c r="MJN16" s="94"/>
      <c r="MJO16" s="94"/>
      <c r="MJP16" s="94"/>
      <c r="MJQ16" s="94"/>
      <c r="MJR16" s="94"/>
      <c r="MJS16" s="94"/>
      <c r="MJT16" s="94"/>
      <c r="MJU16" s="94"/>
      <c r="MJV16" s="94"/>
      <c r="MJW16" s="94"/>
      <c r="MJX16" s="94"/>
      <c r="MJY16" s="94"/>
      <c r="MJZ16" s="94"/>
      <c r="MKA16" s="94"/>
      <c r="MKB16" s="94"/>
      <c r="MKC16" s="94"/>
      <c r="MKD16" s="94"/>
      <c r="MKE16" s="94"/>
      <c r="MKF16" s="94"/>
      <c r="MKG16" s="94"/>
      <c r="MKH16" s="94"/>
      <c r="MKI16" s="94"/>
      <c r="MKJ16" s="94"/>
      <c r="MKK16" s="94"/>
      <c r="MKL16" s="94"/>
      <c r="MKM16" s="94"/>
      <c r="MKN16" s="94"/>
      <c r="MKO16" s="94"/>
      <c r="MKP16" s="94"/>
      <c r="MKQ16" s="94"/>
      <c r="MKR16" s="94"/>
      <c r="MKS16" s="94"/>
      <c r="MKT16" s="94"/>
      <c r="MKU16" s="94"/>
      <c r="MKV16" s="94"/>
      <c r="MKW16" s="94"/>
      <c r="MKX16" s="94"/>
      <c r="MKY16" s="94"/>
      <c r="MKZ16" s="94"/>
      <c r="MLA16" s="94"/>
      <c r="MLB16" s="94"/>
      <c r="MLC16" s="94"/>
      <c r="MLD16" s="94"/>
      <c r="MLE16" s="94"/>
      <c r="MLF16" s="94"/>
      <c r="MLG16" s="94"/>
      <c r="MLH16" s="94"/>
      <c r="MLI16" s="94"/>
      <c r="MLJ16" s="94"/>
      <c r="MLK16" s="94"/>
      <c r="MLL16" s="94"/>
      <c r="MLM16" s="94"/>
      <c r="MLN16" s="94"/>
      <c r="MLO16" s="94"/>
      <c r="MLP16" s="94"/>
      <c r="MLQ16" s="94"/>
      <c r="MLR16" s="94"/>
      <c r="MLS16" s="94"/>
      <c r="MLT16" s="94"/>
      <c r="MLU16" s="94"/>
      <c r="MLV16" s="94"/>
      <c r="MLW16" s="94"/>
      <c r="MLX16" s="94"/>
      <c r="MLY16" s="94"/>
      <c r="MLZ16" s="94"/>
      <c r="MMA16" s="94"/>
      <c r="MMB16" s="94"/>
      <c r="MMC16" s="94"/>
      <c r="MMD16" s="94"/>
      <c r="MME16" s="94"/>
      <c r="MMF16" s="94"/>
      <c r="MMG16" s="94"/>
      <c r="MMH16" s="94"/>
      <c r="MMI16" s="94"/>
      <c r="MMJ16" s="94"/>
      <c r="MMK16" s="94"/>
      <c r="MML16" s="94"/>
      <c r="MMM16" s="94"/>
      <c r="MMN16" s="94"/>
      <c r="MMO16" s="94"/>
      <c r="MMP16" s="94"/>
      <c r="MMQ16" s="94"/>
      <c r="MMR16" s="94"/>
      <c r="MMS16" s="94"/>
      <c r="MMT16" s="94"/>
      <c r="MMU16" s="94"/>
      <c r="MMV16" s="94"/>
      <c r="MMW16" s="94"/>
      <c r="MMX16" s="94"/>
      <c r="MMY16" s="94"/>
      <c r="MMZ16" s="94"/>
      <c r="MNA16" s="94"/>
      <c r="MNB16" s="94"/>
      <c r="MNC16" s="94"/>
      <c r="MND16" s="94"/>
      <c r="MNE16" s="94"/>
      <c r="MNF16" s="94"/>
      <c r="MNG16" s="94"/>
      <c r="MNH16" s="94"/>
      <c r="MNI16" s="94"/>
      <c r="MNJ16" s="94"/>
      <c r="MNK16" s="94"/>
      <c r="MNL16" s="94"/>
      <c r="MNM16" s="94"/>
      <c r="MNN16" s="94"/>
      <c r="MNO16" s="94"/>
      <c r="MNP16" s="94"/>
      <c r="MNQ16" s="94"/>
      <c r="MNR16" s="94"/>
      <c r="MNS16" s="94"/>
      <c r="MNT16" s="94"/>
      <c r="MNU16" s="94"/>
      <c r="MNV16" s="94"/>
      <c r="MNW16" s="94"/>
      <c r="MNX16" s="94"/>
      <c r="MNY16" s="94"/>
      <c r="MNZ16" s="94"/>
      <c r="MOA16" s="94"/>
      <c r="MOB16" s="94"/>
      <c r="MOC16" s="94"/>
      <c r="MOD16" s="94"/>
      <c r="MOE16" s="94"/>
      <c r="MOF16" s="94"/>
      <c r="MOG16" s="94"/>
      <c r="MOH16" s="94"/>
      <c r="MOI16" s="94"/>
      <c r="MOJ16" s="94"/>
      <c r="MOK16" s="94"/>
      <c r="MOL16" s="94"/>
      <c r="MOM16" s="94"/>
      <c r="MON16" s="94"/>
      <c r="MOO16" s="94"/>
      <c r="MOP16" s="94"/>
      <c r="MOQ16" s="94"/>
      <c r="MOR16" s="94"/>
      <c r="MOS16" s="94"/>
      <c r="MOT16" s="94"/>
      <c r="MOU16" s="94"/>
      <c r="MOV16" s="94"/>
      <c r="MOW16" s="94"/>
      <c r="MOX16" s="94"/>
      <c r="MOY16" s="94"/>
      <c r="MOZ16" s="94"/>
      <c r="MPA16" s="94"/>
      <c r="MPB16" s="94"/>
      <c r="MPC16" s="94"/>
      <c r="MPD16" s="94"/>
      <c r="MPE16" s="94"/>
      <c r="MPF16" s="94"/>
      <c r="MPG16" s="94"/>
      <c r="MPH16" s="94"/>
      <c r="MPI16" s="94"/>
      <c r="MPJ16" s="94"/>
      <c r="MPK16" s="94"/>
      <c r="MPL16" s="94"/>
      <c r="MPM16" s="94"/>
      <c r="MPN16" s="94"/>
      <c r="MPO16" s="94"/>
      <c r="MPP16" s="94"/>
      <c r="MPQ16" s="94"/>
      <c r="MPR16" s="94"/>
      <c r="MPS16" s="94"/>
      <c r="MPT16" s="94"/>
      <c r="MPU16" s="94"/>
      <c r="MPV16" s="94"/>
      <c r="MPW16" s="94"/>
      <c r="MPX16" s="94"/>
      <c r="MPY16" s="94"/>
      <c r="MPZ16" s="94"/>
      <c r="MQA16" s="94"/>
      <c r="MQB16" s="94"/>
      <c r="MQC16" s="94"/>
      <c r="MQD16" s="94"/>
      <c r="MQE16" s="94"/>
      <c r="MQF16" s="94"/>
      <c r="MQG16" s="94"/>
      <c r="MQH16" s="94"/>
      <c r="MQI16" s="94"/>
      <c r="MQJ16" s="94"/>
      <c r="MQK16" s="94"/>
      <c r="MQL16" s="94"/>
      <c r="MQM16" s="94"/>
      <c r="MQN16" s="94"/>
      <c r="MQO16" s="94"/>
      <c r="MQP16" s="94"/>
      <c r="MQQ16" s="94"/>
      <c r="MQR16" s="94"/>
      <c r="MQS16" s="94"/>
      <c r="MQT16" s="94"/>
      <c r="MQU16" s="94"/>
      <c r="MQV16" s="94"/>
      <c r="MQW16" s="94"/>
      <c r="MQX16" s="94"/>
      <c r="MQY16" s="94"/>
      <c r="MQZ16" s="94"/>
      <c r="MRA16" s="94"/>
      <c r="MRB16" s="94"/>
      <c r="MRC16" s="94"/>
      <c r="MRD16" s="94"/>
      <c r="MRE16" s="94"/>
      <c r="MRF16" s="94"/>
      <c r="MRG16" s="94"/>
      <c r="MRH16" s="94"/>
      <c r="MRI16" s="94"/>
      <c r="MRJ16" s="94"/>
      <c r="MRK16" s="94"/>
      <c r="MRL16" s="94"/>
      <c r="MRM16" s="94"/>
      <c r="MRN16" s="94"/>
      <c r="MRO16" s="94"/>
      <c r="MRP16" s="94"/>
      <c r="MRQ16" s="94"/>
      <c r="MRR16" s="94"/>
      <c r="MRS16" s="94"/>
      <c r="MRT16" s="94"/>
      <c r="MRU16" s="94"/>
      <c r="MRV16" s="94"/>
      <c r="MRW16" s="94"/>
      <c r="MRX16" s="94"/>
      <c r="MRY16" s="94"/>
      <c r="MRZ16" s="94"/>
      <c r="MSA16" s="94"/>
      <c r="MSB16" s="94"/>
      <c r="MSC16" s="94"/>
      <c r="MSD16" s="94"/>
      <c r="MSE16" s="94"/>
      <c r="MSF16" s="94"/>
      <c r="MSG16" s="94"/>
      <c r="MSH16" s="94"/>
      <c r="MSI16" s="94"/>
      <c r="MSJ16" s="94"/>
      <c r="MSK16" s="94"/>
      <c r="MSL16" s="94"/>
      <c r="MSM16" s="94"/>
      <c r="MSN16" s="94"/>
      <c r="MSO16" s="94"/>
      <c r="MSP16" s="94"/>
      <c r="MSQ16" s="94"/>
      <c r="MSR16" s="94"/>
      <c r="MSS16" s="94"/>
      <c r="MST16" s="94"/>
      <c r="MSU16" s="94"/>
      <c r="MSV16" s="94"/>
      <c r="MSW16" s="94"/>
      <c r="MSX16" s="94"/>
      <c r="MSY16" s="94"/>
      <c r="MSZ16" s="94"/>
      <c r="MTA16" s="94"/>
      <c r="MTB16" s="94"/>
      <c r="MTC16" s="94"/>
      <c r="MTD16" s="94"/>
      <c r="MTE16" s="94"/>
      <c r="MTF16" s="94"/>
      <c r="MTG16" s="94"/>
      <c r="MTH16" s="94"/>
      <c r="MTI16" s="94"/>
      <c r="MTJ16" s="94"/>
      <c r="MTK16" s="94"/>
      <c r="MTL16" s="94"/>
      <c r="MTM16" s="94"/>
      <c r="MTN16" s="94"/>
      <c r="MTO16" s="94"/>
      <c r="MTP16" s="94"/>
      <c r="MTQ16" s="94"/>
      <c r="MTR16" s="94"/>
      <c r="MTS16" s="94"/>
      <c r="MTT16" s="94"/>
      <c r="MTU16" s="94"/>
      <c r="MTV16" s="94"/>
      <c r="MTW16" s="94"/>
      <c r="MTX16" s="94"/>
      <c r="MTY16" s="94"/>
      <c r="MTZ16" s="94"/>
      <c r="MUA16" s="94"/>
      <c r="MUB16" s="94"/>
      <c r="MUC16" s="94"/>
      <c r="MUD16" s="94"/>
      <c r="MUE16" s="94"/>
      <c r="MUF16" s="94"/>
      <c r="MUG16" s="94"/>
      <c r="MUH16" s="94"/>
      <c r="MUI16" s="94"/>
      <c r="MUJ16" s="94"/>
      <c r="MUK16" s="94"/>
      <c r="MUL16" s="94"/>
      <c r="MUM16" s="94"/>
      <c r="MUN16" s="94"/>
      <c r="MUO16" s="94"/>
      <c r="MUP16" s="94"/>
      <c r="MUQ16" s="94"/>
      <c r="MUR16" s="94"/>
      <c r="MUS16" s="94"/>
      <c r="MUT16" s="94"/>
      <c r="MUU16" s="94"/>
      <c r="MUV16" s="94"/>
      <c r="MUW16" s="94"/>
      <c r="MUX16" s="94"/>
      <c r="MUY16" s="94"/>
      <c r="MUZ16" s="94"/>
      <c r="MVA16" s="94"/>
      <c r="MVB16" s="94"/>
      <c r="MVC16" s="94"/>
      <c r="MVD16" s="94"/>
      <c r="MVE16" s="94"/>
      <c r="MVF16" s="94"/>
      <c r="MVG16" s="94"/>
      <c r="MVH16" s="94"/>
      <c r="MVI16" s="94"/>
      <c r="MVJ16" s="94"/>
      <c r="MVK16" s="94"/>
      <c r="MVL16" s="94"/>
      <c r="MVM16" s="94"/>
      <c r="MVN16" s="94"/>
      <c r="MVO16" s="94"/>
      <c r="MVP16" s="94"/>
      <c r="MVQ16" s="94"/>
      <c r="MVR16" s="94"/>
      <c r="MVS16" s="94"/>
      <c r="MVT16" s="94"/>
      <c r="MVU16" s="94"/>
      <c r="MVV16" s="94"/>
      <c r="MVW16" s="94"/>
      <c r="MVX16" s="94"/>
      <c r="MVY16" s="94"/>
      <c r="MVZ16" s="94"/>
      <c r="MWA16" s="94"/>
      <c r="MWB16" s="94"/>
      <c r="MWC16" s="94"/>
      <c r="MWD16" s="94"/>
      <c r="MWE16" s="94"/>
      <c r="MWF16" s="94"/>
      <c r="MWG16" s="94"/>
      <c r="MWH16" s="94"/>
      <c r="MWI16" s="94"/>
      <c r="MWJ16" s="94"/>
      <c r="MWK16" s="94"/>
      <c r="MWL16" s="94"/>
      <c r="MWM16" s="94"/>
      <c r="MWN16" s="94"/>
      <c r="MWO16" s="94"/>
      <c r="MWP16" s="94"/>
      <c r="MWQ16" s="94"/>
      <c r="MWR16" s="94"/>
      <c r="MWS16" s="94"/>
      <c r="MWT16" s="94"/>
      <c r="MWU16" s="94"/>
      <c r="MWV16" s="94"/>
      <c r="MWW16" s="94"/>
      <c r="MWX16" s="94"/>
      <c r="MWY16" s="94"/>
      <c r="MWZ16" s="94"/>
      <c r="MXA16" s="94"/>
      <c r="MXB16" s="94"/>
      <c r="MXC16" s="94"/>
      <c r="MXD16" s="94"/>
      <c r="MXE16" s="94"/>
      <c r="MXF16" s="94"/>
      <c r="MXG16" s="94"/>
      <c r="MXH16" s="94"/>
      <c r="MXI16" s="94"/>
      <c r="MXJ16" s="94"/>
      <c r="MXK16" s="94"/>
      <c r="MXL16" s="94"/>
      <c r="MXM16" s="94"/>
      <c r="MXN16" s="94"/>
      <c r="MXO16" s="94"/>
      <c r="MXP16" s="94"/>
      <c r="MXQ16" s="94"/>
      <c r="MXR16" s="94"/>
      <c r="MXS16" s="94"/>
      <c r="MXT16" s="94"/>
      <c r="MXU16" s="94"/>
      <c r="MXV16" s="94"/>
      <c r="MXW16" s="94"/>
      <c r="MXX16" s="94"/>
      <c r="MXY16" s="94"/>
      <c r="MXZ16" s="94"/>
      <c r="MYA16" s="94"/>
      <c r="MYB16" s="94"/>
      <c r="MYC16" s="94"/>
      <c r="MYD16" s="94"/>
      <c r="MYE16" s="94"/>
      <c r="MYF16" s="94"/>
      <c r="MYG16" s="94"/>
      <c r="MYH16" s="94"/>
      <c r="MYI16" s="94"/>
      <c r="MYJ16" s="94"/>
      <c r="MYK16" s="94"/>
      <c r="MYL16" s="94"/>
      <c r="MYM16" s="94"/>
      <c r="MYN16" s="94"/>
      <c r="MYO16" s="94"/>
      <c r="MYP16" s="94"/>
      <c r="MYQ16" s="94"/>
      <c r="MYR16" s="94"/>
      <c r="MYS16" s="94"/>
      <c r="MYT16" s="94"/>
      <c r="MYU16" s="94"/>
      <c r="MYV16" s="94"/>
      <c r="MYW16" s="94"/>
      <c r="MYX16" s="94"/>
      <c r="MYY16" s="94"/>
      <c r="MYZ16" s="94"/>
      <c r="MZA16" s="94"/>
      <c r="MZB16" s="94"/>
      <c r="MZC16" s="94"/>
      <c r="MZD16" s="94"/>
      <c r="MZE16" s="94"/>
      <c r="MZF16" s="94"/>
      <c r="MZG16" s="94"/>
      <c r="MZH16" s="94"/>
      <c r="MZI16" s="94"/>
      <c r="MZJ16" s="94"/>
      <c r="MZK16" s="94"/>
      <c r="MZL16" s="94"/>
      <c r="MZM16" s="94"/>
      <c r="MZN16" s="94"/>
      <c r="MZO16" s="94"/>
      <c r="MZP16" s="94"/>
      <c r="MZQ16" s="94"/>
      <c r="MZR16" s="94"/>
      <c r="MZS16" s="94"/>
      <c r="MZT16" s="94"/>
      <c r="MZU16" s="94"/>
      <c r="MZV16" s="94"/>
      <c r="MZW16" s="94"/>
      <c r="MZX16" s="94"/>
      <c r="MZY16" s="94"/>
      <c r="MZZ16" s="94"/>
      <c r="NAA16" s="94"/>
      <c r="NAB16" s="94"/>
      <c r="NAC16" s="94"/>
      <c r="NAD16" s="94"/>
      <c r="NAE16" s="94"/>
      <c r="NAF16" s="94"/>
      <c r="NAG16" s="94"/>
      <c r="NAH16" s="94"/>
      <c r="NAI16" s="94"/>
      <c r="NAJ16" s="94"/>
      <c r="NAK16" s="94"/>
      <c r="NAL16" s="94"/>
      <c r="NAM16" s="94"/>
      <c r="NAN16" s="94"/>
      <c r="NAO16" s="94"/>
      <c r="NAP16" s="94"/>
      <c r="NAQ16" s="94"/>
      <c r="NAR16" s="94"/>
      <c r="NAS16" s="94"/>
      <c r="NAT16" s="94"/>
      <c r="NAU16" s="94"/>
      <c r="NAV16" s="94"/>
      <c r="NAW16" s="94"/>
      <c r="NAX16" s="94"/>
      <c r="NAY16" s="94"/>
      <c r="NAZ16" s="94"/>
      <c r="NBA16" s="94"/>
      <c r="NBB16" s="94"/>
      <c r="NBC16" s="94"/>
      <c r="NBD16" s="94"/>
      <c r="NBE16" s="94"/>
      <c r="NBF16" s="94"/>
      <c r="NBG16" s="94"/>
      <c r="NBH16" s="94"/>
      <c r="NBI16" s="94"/>
      <c r="NBJ16" s="94"/>
      <c r="NBK16" s="94"/>
      <c r="NBL16" s="94"/>
      <c r="NBM16" s="94"/>
      <c r="NBN16" s="94"/>
      <c r="NBO16" s="94"/>
      <c r="NBP16" s="94"/>
      <c r="NBQ16" s="94"/>
      <c r="NBR16" s="94"/>
      <c r="NBS16" s="94"/>
      <c r="NBT16" s="94"/>
      <c r="NBU16" s="94"/>
      <c r="NBV16" s="94"/>
      <c r="NBW16" s="94"/>
      <c r="NBX16" s="94"/>
      <c r="NBY16" s="94"/>
      <c r="NBZ16" s="94"/>
      <c r="NCA16" s="94"/>
      <c r="NCB16" s="94"/>
      <c r="NCC16" s="94"/>
      <c r="NCD16" s="94"/>
      <c r="NCE16" s="94"/>
      <c r="NCF16" s="94"/>
      <c r="NCG16" s="94"/>
      <c r="NCH16" s="94"/>
      <c r="NCI16" s="94"/>
      <c r="NCJ16" s="94"/>
      <c r="NCK16" s="94"/>
      <c r="NCL16" s="94"/>
      <c r="NCM16" s="94"/>
      <c r="NCN16" s="94"/>
      <c r="NCO16" s="94"/>
      <c r="NCP16" s="94"/>
      <c r="NCQ16" s="94"/>
      <c r="NCR16" s="94"/>
      <c r="NCS16" s="94"/>
      <c r="NCT16" s="94"/>
      <c r="NCU16" s="94"/>
      <c r="NCV16" s="94"/>
      <c r="NCW16" s="94"/>
      <c r="NCX16" s="94"/>
      <c r="NCY16" s="94"/>
      <c r="NCZ16" s="94"/>
      <c r="NDA16" s="94"/>
      <c r="NDB16" s="94"/>
      <c r="NDC16" s="94"/>
      <c r="NDD16" s="94"/>
      <c r="NDE16" s="94"/>
      <c r="NDF16" s="94"/>
      <c r="NDG16" s="94"/>
      <c r="NDH16" s="94"/>
      <c r="NDI16" s="94"/>
      <c r="NDJ16" s="94"/>
      <c r="NDK16" s="94"/>
      <c r="NDL16" s="94"/>
      <c r="NDM16" s="94"/>
      <c r="NDN16" s="94"/>
      <c r="NDO16" s="94"/>
      <c r="NDP16" s="94"/>
      <c r="NDQ16" s="94"/>
      <c r="NDR16" s="94"/>
      <c r="NDS16" s="94"/>
      <c r="NDT16" s="94"/>
      <c r="NDU16" s="94"/>
      <c r="NDV16" s="94"/>
      <c r="NDW16" s="94"/>
      <c r="NDX16" s="94"/>
      <c r="NDY16" s="94"/>
      <c r="NDZ16" s="94"/>
      <c r="NEA16" s="94"/>
      <c r="NEB16" s="94"/>
      <c r="NEC16" s="94"/>
      <c r="NED16" s="94"/>
      <c r="NEE16" s="94"/>
      <c r="NEF16" s="94"/>
      <c r="NEG16" s="94"/>
      <c r="NEH16" s="94"/>
      <c r="NEI16" s="94"/>
      <c r="NEJ16" s="94"/>
      <c r="NEK16" s="94"/>
      <c r="NEL16" s="94"/>
      <c r="NEM16" s="94"/>
      <c r="NEN16" s="94"/>
      <c r="NEO16" s="94"/>
      <c r="NEP16" s="94"/>
      <c r="NEQ16" s="94"/>
      <c r="NER16" s="94"/>
      <c r="NES16" s="94"/>
      <c r="NET16" s="94"/>
      <c r="NEU16" s="94"/>
      <c r="NEV16" s="94"/>
      <c r="NEW16" s="94"/>
      <c r="NEX16" s="94"/>
      <c r="NEY16" s="94"/>
      <c r="NEZ16" s="94"/>
      <c r="NFA16" s="94"/>
      <c r="NFB16" s="94"/>
      <c r="NFC16" s="94"/>
      <c r="NFD16" s="94"/>
      <c r="NFE16" s="94"/>
      <c r="NFF16" s="94"/>
      <c r="NFG16" s="94"/>
      <c r="NFH16" s="94"/>
      <c r="NFI16" s="94"/>
      <c r="NFJ16" s="94"/>
      <c r="NFK16" s="94"/>
      <c r="NFL16" s="94"/>
      <c r="NFM16" s="94"/>
      <c r="NFN16" s="94"/>
      <c r="NFO16" s="94"/>
      <c r="NFP16" s="94"/>
      <c r="NFQ16" s="94"/>
      <c r="NFR16" s="94"/>
      <c r="NFS16" s="94"/>
      <c r="NFT16" s="94"/>
      <c r="NFU16" s="94"/>
      <c r="NFV16" s="94"/>
      <c r="NFW16" s="94"/>
      <c r="NFX16" s="94"/>
      <c r="NFY16" s="94"/>
      <c r="NFZ16" s="94"/>
      <c r="NGA16" s="94"/>
      <c r="NGB16" s="94"/>
      <c r="NGC16" s="94"/>
      <c r="NGD16" s="94"/>
      <c r="NGE16" s="94"/>
      <c r="NGF16" s="94"/>
      <c r="NGG16" s="94"/>
      <c r="NGH16" s="94"/>
      <c r="NGI16" s="94"/>
      <c r="NGJ16" s="94"/>
      <c r="NGK16" s="94"/>
      <c r="NGL16" s="94"/>
      <c r="NGM16" s="94"/>
      <c r="NGN16" s="94"/>
      <c r="NGO16" s="94"/>
      <c r="NGP16" s="94"/>
      <c r="NGQ16" s="94"/>
      <c r="NGR16" s="94"/>
      <c r="NGS16" s="94"/>
      <c r="NGT16" s="94"/>
      <c r="NGU16" s="94"/>
      <c r="NGV16" s="94"/>
      <c r="NGW16" s="94"/>
      <c r="NGX16" s="94"/>
      <c r="NGY16" s="94"/>
      <c r="NGZ16" s="94"/>
      <c r="NHA16" s="94"/>
      <c r="NHB16" s="94"/>
      <c r="NHC16" s="94"/>
      <c r="NHD16" s="94"/>
      <c r="NHE16" s="94"/>
      <c r="NHF16" s="94"/>
      <c r="NHG16" s="94"/>
      <c r="NHH16" s="94"/>
      <c r="NHI16" s="94"/>
      <c r="NHJ16" s="94"/>
      <c r="NHK16" s="94"/>
      <c r="NHL16" s="94"/>
      <c r="NHM16" s="94"/>
      <c r="NHN16" s="94"/>
      <c r="NHO16" s="94"/>
      <c r="NHP16" s="94"/>
      <c r="NHQ16" s="94"/>
      <c r="NHR16" s="94"/>
      <c r="NHS16" s="94"/>
      <c r="NHT16" s="94"/>
      <c r="NHU16" s="94"/>
      <c r="NHV16" s="94"/>
      <c r="NHW16" s="94"/>
      <c r="NHX16" s="94"/>
      <c r="NHY16" s="94"/>
      <c r="NHZ16" s="94"/>
      <c r="NIA16" s="94"/>
      <c r="NIB16" s="94"/>
      <c r="NIC16" s="94"/>
      <c r="NID16" s="94"/>
      <c r="NIE16" s="94"/>
      <c r="NIF16" s="94"/>
      <c r="NIG16" s="94"/>
      <c r="NIH16" s="94"/>
      <c r="NII16" s="94"/>
      <c r="NIJ16" s="94"/>
      <c r="NIK16" s="94"/>
      <c r="NIL16" s="94"/>
      <c r="NIM16" s="94"/>
      <c r="NIN16" s="94"/>
      <c r="NIO16" s="94"/>
      <c r="NIP16" s="94"/>
      <c r="NIQ16" s="94"/>
      <c r="NIR16" s="94"/>
      <c r="NIS16" s="94"/>
      <c r="NIT16" s="94"/>
      <c r="NIU16" s="94"/>
      <c r="NIV16" s="94"/>
      <c r="NIW16" s="94"/>
      <c r="NIX16" s="94"/>
      <c r="NIY16" s="94"/>
      <c r="NIZ16" s="94"/>
      <c r="NJA16" s="94"/>
      <c r="NJB16" s="94"/>
      <c r="NJC16" s="94"/>
      <c r="NJD16" s="94"/>
      <c r="NJE16" s="94"/>
      <c r="NJF16" s="94"/>
      <c r="NJG16" s="94"/>
      <c r="NJH16" s="94"/>
      <c r="NJI16" s="94"/>
      <c r="NJJ16" s="94"/>
      <c r="NJK16" s="94"/>
      <c r="NJL16" s="94"/>
      <c r="NJM16" s="94"/>
      <c r="NJN16" s="94"/>
      <c r="NJO16" s="94"/>
      <c r="NJP16" s="94"/>
      <c r="NJQ16" s="94"/>
      <c r="NJR16" s="94"/>
      <c r="NJS16" s="94"/>
      <c r="NJT16" s="94"/>
      <c r="NJU16" s="94"/>
      <c r="NJV16" s="94"/>
      <c r="NJW16" s="94"/>
      <c r="NJX16" s="94"/>
      <c r="NJY16" s="94"/>
      <c r="NJZ16" s="94"/>
      <c r="NKA16" s="94"/>
      <c r="NKB16" s="94"/>
      <c r="NKC16" s="94"/>
      <c r="NKD16" s="94"/>
      <c r="NKE16" s="94"/>
      <c r="NKF16" s="94"/>
      <c r="NKG16" s="94"/>
      <c r="NKH16" s="94"/>
      <c r="NKI16" s="94"/>
      <c r="NKJ16" s="94"/>
      <c r="NKK16" s="94"/>
      <c r="NKL16" s="94"/>
      <c r="NKM16" s="94"/>
      <c r="NKN16" s="94"/>
      <c r="NKO16" s="94"/>
      <c r="NKP16" s="94"/>
      <c r="NKQ16" s="94"/>
      <c r="NKR16" s="94"/>
      <c r="NKS16" s="94"/>
      <c r="NKT16" s="94"/>
      <c r="NKU16" s="94"/>
      <c r="NKV16" s="94"/>
      <c r="NKW16" s="94"/>
      <c r="NKX16" s="94"/>
      <c r="NKY16" s="94"/>
      <c r="NKZ16" s="94"/>
      <c r="NLA16" s="94"/>
      <c r="NLB16" s="94"/>
      <c r="NLC16" s="94"/>
      <c r="NLD16" s="94"/>
      <c r="NLE16" s="94"/>
      <c r="NLF16" s="94"/>
      <c r="NLG16" s="94"/>
      <c r="NLH16" s="94"/>
      <c r="NLI16" s="94"/>
      <c r="NLJ16" s="94"/>
      <c r="NLK16" s="94"/>
      <c r="NLL16" s="94"/>
      <c r="NLM16" s="94"/>
      <c r="NLN16" s="94"/>
      <c r="NLO16" s="94"/>
      <c r="NLP16" s="94"/>
      <c r="NLQ16" s="94"/>
      <c r="NLR16" s="94"/>
      <c r="NLS16" s="94"/>
      <c r="NLT16" s="94"/>
      <c r="NLU16" s="94"/>
      <c r="NLV16" s="94"/>
      <c r="NLW16" s="94"/>
      <c r="NLX16" s="94"/>
      <c r="NLY16" s="94"/>
      <c r="NLZ16" s="94"/>
      <c r="NMA16" s="94"/>
      <c r="NMB16" s="94"/>
      <c r="NMC16" s="94"/>
      <c r="NMD16" s="94"/>
      <c r="NME16" s="94"/>
      <c r="NMF16" s="94"/>
      <c r="NMG16" s="94"/>
      <c r="NMH16" s="94"/>
      <c r="NMI16" s="94"/>
      <c r="NMJ16" s="94"/>
      <c r="NMK16" s="94"/>
      <c r="NML16" s="94"/>
      <c r="NMM16" s="94"/>
      <c r="NMN16" s="94"/>
      <c r="NMO16" s="94"/>
      <c r="NMP16" s="94"/>
      <c r="NMQ16" s="94"/>
      <c r="NMR16" s="94"/>
      <c r="NMS16" s="94"/>
      <c r="NMT16" s="94"/>
      <c r="NMU16" s="94"/>
      <c r="NMV16" s="94"/>
      <c r="NMW16" s="94"/>
      <c r="NMX16" s="94"/>
      <c r="NMY16" s="94"/>
      <c r="NMZ16" s="94"/>
      <c r="NNA16" s="94"/>
      <c r="NNB16" s="94"/>
      <c r="NNC16" s="94"/>
      <c r="NND16" s="94"/>
      <c r="NNE16" s="94"/>
      <c r="NNF16" s="94"/>
      <c r="NNG16" s="94"/>
      <c r="NNH16" s="94"/>
      <c r="NNI16" s="94"/>
      <c r="NNJ16" s="94"/>
      <c r="NNK16" s="94"/>
      <c r="NNL16" s="94"/>
      <c r="NNM16" s="94"/>
      <c r="NNN16" s="94"/>
      <c r="NNO16" s="94"/>
      <c r="NNP16" s="94"/>
      <c r="NNQ16" s="94"/>
      <c r="NNR16" s="94"/>
      <c r="NNS16" s="94"/>
      <c r="NNT16" s="94"/>
      <c r="NNU16" s="94"/>
      <c r="NNV16" s="94"/>
      <c r="NNW16" s="94"/>
      <c r="NNX16" s="94"/>
      <c r="NNY16" s="94"/>
      <c r="NNZ16" s="94"/>
      <c r="NOA16" s="94"/>
      <c r="NOB16" s="94"/>
      <c r="NOC16" s="94"/>
      <c r="NOD16" s="94"/>
      <c r="NOE16" s="94"/>
      <c r="NOF16" s="94"/>
      <c r="NOG16" s="94"/>
      <c r="NOH16" s="94"/>
      <c r="NOI16" s="94"/>
      <c r="NOJ16" s="94"/>
      <c r="NOK16" s="94"/>
      <c r="NOL16" s="94"/>
      <c r="NOM16" s="94"/>
      <c r="NON16" s="94"/>
      <c r="NOO16" s="94"/>
      <c r="NOP16" s="94"/>
      <c r="NOQ16" s="94"/>
      <c r="NOR16" s="94"/>
      <c r="NOS16" s="94"/>
      <c r="NOT16" s="94"/>
      <c r="NOU16" s="94"/>
      <c r="NOV16" s="94"/>
      <c r="NOW16" s="94"/>
      <c r="NOX16" s="94"/>
      <c r="NOY16" s="94"/>
      <c r="NOZ16" s="94"/>
      <c r="NPA16" s="94"/>
      <c r="NPB16" s="94"/>
      <c r="NPC16" s="94"/>
      <c r="NPD16" s="94"/>
      <c r="NPE16" s="94"/>
      <c r="NPF16" s="94"/>
      <c r="NPG16" s="94"/>
      <c r="NPH16" s="94"/>
      <c r="NPI16" s="94"/>
      <c r="NPJ16" s="94"/>
      <c r="NPK16" s="94"/>
      <c r="NPL16" s="94"/>
      <c r="NPM16" s="94"/>
      <c r="NPN16" s="94"/>
      <c r="NPO16" s="94"/>
      <c r="NPP16" s="94"/>
      <c r="NPQ16" s="94"/>
      <c r="NPR16" s="94"/>
      <c r="NPS16" s="94"/>
      <c r="NPT16" s="94"/>
      <c r="NPU16" s="94"/>
      <c r="NPV16" s="94"/>
      <c r="NPW16" s="94"/>
      <c r="NPX16" s="94"/>
      <c r="NPY16" s="94"/>
      <c r="NPZ16" s="94"/>
      <c r="NQA16" s="94"/>
      <c r="NQB16" s="94"/>
      <c r="NQC16" s="94"/>
      <c r="NQD16" s="94"/>
      <c r="NQE16" s="94"/>
      <c r="NQF16" s="94"/>
      <c r="NQG16" s="94"/>
      <c r="NQH16" s="94"/>
      <c r="NQI16" s="94"/>
      <c r="NQJ16" s="94"/>
      <c r="NQK16" s="94"/>
      <c r="NQL16" s="94"/>
      <c r="NQM16" s="94"/>
      <c r="NQN16" s="94"/>
      <c r="NQO16" s="94"/>
      <c r="NQP16" s="94"/>
      <c r="NQQ16" s="94"/>
      <c r="NQR16" s="94"/>
      <c r="NQS16" s="94"/>
      <c r="NQT16" s="94"/>
      <c r="NQU16" s="94"/>
      <c r="NQV16" s="94"/>
      <c r="NQW16" s="94"/>
      <c r="NQX16" s="94"/>
      <c r="NQY16" s="94"/>
      <c r="NQZ16" s="94"/>
      <c r="NRA16" s="94"/>
      <c r="NRB16" s="94"/>
      <c r="NRC16" s="94"/>
      <c r="NRD16" s="94"/>
      <c r="NRE16" s="94"/>
      <c r="NRF16" s="94"/>
      <c r="NRG16" s="94"/>
      <c r="NRH16" s="94"/>
      <c r="NRI16" s="94"/>
      <c r="NRJ16" s="94"/>
      <c r="NRK16" s="94"/>
      <c r="NRL16" s="94"/>
      <c r="NRM16" s="94"/>
      <c r="NRN16" s="94"/>
      <c r="NRO16" s="94"/>
      <c r="NRP16" s="94"/>
      <c r="NRQ16" s="94"/>
      <c r="NRR16" s="94"/>
      <c r="NRS16" s="94"/>
      <c r="NRT16" s="94"/>
      <c r="NRU16" s="94"/>
      <c r="NRV16" s="94"/>
      <c r="NRW16" s="94"/>
      <c r="NRX16" s="94"/>
      <c r="NRY16" s="94"/>
      <c r="NRZ16" s="94"/>
      <c r="NSA16" s="94"/>
      <c r="NSB16" s="94"/>
      <c r="NSC16" s="94"/>
      <c r="NSD16" s="94"/>
      <c r="NSE16" s="94"/>
      <c r="NSF16" s="94"/>
      <c r="NSG16" s="94"/>
      <c r="NSH16" s="94"/>
      <c r="NSI16" s="94"/>
      <c r="NSJ16" s="94"/>
      <c r="NSK16" s="94"/>
      <c r="NSL16" s="94"/>
      <c r="NSM16" s="94"/>
      <c r="NSN16" s="94"/>
      <c r="NSO16" s="94"/>
      <c r="NSP16" s="94"/>
      <c r="NSQ16" s="94"/>
      <c r="NSR16" s="94"/>
      <c r="NSS16" s="94"/>
      <c r="NST16" s="94"/>
      <c r="NSU16" s="94"/>
      <c r="NSV16" s="94"/>
      <c r="NSW16" s="94"/>
      <c r="NSX16" s="94"/>
      <c r="NSY16" s="94"/>
      <c r="NSZ16" s="94"/>
      <c r="NTA16" s="94"/>
      <c r="NTB16" s="94"/>
      <c r="NTC16" s="94"/>
      <c r="NTD16" s="94"/>
      <c r="NTE16" s="94"/>
      <c r="NTF16" s="94"/>
      <c r="NTG16" s="94"/>
      <c r="NTH16" s="94"/>
      <c r="NTI16" s="94"/>
      <c r="NTJ16" s="94"/>
      <c r="NTK16" s="94"/>
      <c r="NTL16" s="94"/>
      <c r="NTM16" s="94"/>
      <c r="NTN16" s="94"/>
      <c r="NTO16" s="94"/>
      <c r="NTP16" s="94"/>
      <c r="NTQ16" s="94"/>
      <c r="NTR16" s="94"/>
      <c r="NTS16" s="94"/>
      <c r="NTT16" s="94"/>
      <c r="NTU16" s="94"/>
      <c r="NTV16" s="94"/>
      <c r="NTW16" s="94"/>
      <c r="NTX16" s="94"/>
      <c r="NTY16" s="94"/>
      <c r="NTZ16" s="94"/>
      <c r="NUA16" s="94"/>
      <c r="NUB16" s="94"/>
      <c r="NUC16" s="94"/>
      <c r="NUD16" s="94"/>
      <c r="NUE16" s="94"/>
      <c r="NUF16" s="94"/>
      <c r="NUG16" s="94"/>
      <c r="NUH16" s="94"/>
      <c r="NUI16" s="94"/>
      <c r="NUJ16" s="94"/>
      <c r="NUK16" s="94"/>
      <c r="NUL16" s="94"/>
      <c r="NUM16" s="94"/>
      <c r="NUN16" s="94"/>
      <c r="NUO16" s="94"/>
      <c r="NUP16" s="94"/>
      <c r="NUQ16" s="94"/>
      <c r="NUR16" s="94"/>
      <c r="NUS16" s="94"/>
      <c r="NUT16" s="94"/>
      <c r="NUU16" s="94"/>
      <c r="NUV16" s="94"/>
      <c r="NUW16" s="94"/>
      <c r="NUX16" s="94"/>
      <c r="NUY16" s="94"/>
      <c r="NUZ16" s="94"/>
      <c r="NVA16" s="94"/>
      <c r="NVB16" s="94"/>
      <c r="NVC16" s="94"/>
      <c r="NVD16" s="94"/>
      <c r="NVE16" s="94"/>
      <c r="NVF16" s="94"/>
      <c r="NVG16" s="94"/>
      <c r="NVH16" s="94"/>
      <c r="NVI16" s="94"/>
      <c r="NVJ16" s="94"/>
      <c r="NVK16" s="94"/>
      <c r="NVL16" s="94"/>
      <c r="NVM16" s="94"/>
      <c r="NVN16" s="94"/>
      <c r="NVO16" s="94"/>
      <c r="NVP16" s="94"/>
      <c r="NVQ16" s="94"/>
      <c r="NVR16" s="94"/>
      <c r="NVS16" s="94"/>
      <c r="NVT16" s="94"/>
      <c r="NVU16" s="94"/>
      <c r="NVV16" s="94"/>
      <c r="NVW16" s="94"/>
      <c r="NVX16" s="94"/>
      <c r="NVY16" s="94"/>
      <c r="NVZ16" s="94"/>
      <c r="NWA16" s="94"/>
      <c r="NWB16" s="94"/>
      <c r="NWC16" s="94"/>
      <c r="NWD16" s="94"/>
      <c r="NWE16" s="94"/>
      <c r="NWF16" s="94"/>
      <c r="NWG16" s="94"/>
      <c r="NWH16" s="94"/>
      <c r="NWI16" s="94"/>
      <c r="NWJ16" s="94"/>
      <c r="NWK16" s="94"/>
      <c r="NWL16" s="94"/>
      <c r="NWM16" s="94"/>
      <c r="NWN16" s="94"/>
      <c r="NWO16" s="94"/>
      <c r="NWP16" s="94"/>
      <c r="NWQ16" s="94"/>
      <c r="NWR16" s="94"/>
      <c r="NWS16" s="94"/>
      <c r="NWT16" s="94"/>
      <c r="NWU16" s="94"/>
      <c r="NWV16" s="94"/>
      <c r="NWW16" s="94"/>
      <c r="NWX16" s="94"/>
      <c r="NWY16" s="94"/>
      <c r="NWZ16" s="94"/>
      <c r="NXA16" s="94"/>
      <c r="NXB16" s="94"/>
      <c r="NXC16" s="94"/>
      <c r="NXD16" s="94"/>
      <c r="NXE16" s="94"/>
      <c r="NXF16" s="94"/>
      <c r="NXG16" s="94"/>
      <c r="NXH16" s="94"/>
      <c r="NXI16" s="94"/>
      <c r="NXJ16" s="94"/>
      <c r="NXK16" s="94"/>
      <c r="NXL16" s="94"/>
      <c r="NXM16" s="94"/>
      <c r="NXN16" s="94"/>
      <c r="NXO16" s="94"/>
      <c r="NXP16" s="94"/>
      <c r="NXQ16" s="94"/>
      <c r="NXR16" s="94"/>
      <c r="NXS16" s="94"/>
      <c r="NXT16" s="94"/>
      <c r="NXU16" s="94"/>
      <c r="NXV16" s="94"/>
      <c r="NXW16" s="94"/>
      <c r="NXX16" s="94"/>
      <c r="NXY16" s="94"/>
      <c r="NXZ16" s="94"/>
      <c r="NYA16" s="94"/>
      <c r="NYB16" s="94"/>
      <c r="NYC16" s="94"/>
      <c r="NYD16" s="94"/>
      <c r="NYE16" s="94"/>
      <c r="NYF16" s="94"/>
      <c r="NYG16" s="94"/>
      <c r="NYH16" s="94"/>
      <c r="NYI16" s="94"/>
      <c r="NYJ16" s="94"/>
      <c r="NYK16" s="94"/>
      <c r="NYL16" s="94"/>
      <c r="NYM16" s="94"/>
      <c r="NYN16" s="94"/>
      <c r="NYO16" s="94"/>
      <c r="NYP16" s="94"/>
      <c r="NYQ16" s="94"/>
      <c r="NYR16" s="94"/>
      <c r="NYS16" s="94"/>
      <c r="NYT16" s="94"/>
      <c r="NYU16" s="94"/>
      <c r="NYV16" s="94"/>
      <c r="NYW16" s="94"/>
      <c r="NYX16" s="94"/>
      <c r="NYY16" s="94"/>
      <c r="NYZ16" s="94"/>
      <c r="NZA16" s="94"/>
      <c r="NZB16" s="94"/>
      <c r="NZC16" s="94"/>
      <c r="NZD16" s="94"/>
      <c r="NZE16" s="94"/>
      <c r="NZF16" s="94"/>
      <c r="NZG16" s="94"/>
      <c r="NZH16" s="94"/>
      <c r="NZI16" s="94"/>
      <c r="NZJ16" s="94"/>
      <c r="NZK16" s="94"/>
      <c r="NZL16" s="94"/>
      <c r="NZM16" s="94"/>
      <c r="NZN16" s="94"/>
      <c r="NZO16" s="94"/>
      <c r="NZP16" s="94"/>
      <c r="NZQ16" s="94"/>
      <c r="NZR16" s="94"/>
      <c r="NZS16" s="94"/>
      <c r="NZT16" s="94"/>
      <c r="NZU16" s="94"/>
      <c r="NZV16" s="94"/>
      <c r="NZW16" s="94"/>
      <c r="NZX16" s="94"/>
      <c r="NZY16" s="94"/>
      <c r="NZZ16" s="94"/>
      <c r="OAA16" s="94"/>
      <c r="OAB16" s="94"/>
      <c r="OAC16" s="94"/>
      <c r="OAD16" s="94"/>
      <c r="OAE16" s="94"/>
      <c r="OAF16" s="94"/>
      <c r="OAG16" s="94"/>
      <c r="OAH16" s="94"/>
      <c r="OAI16" s="94"/>
      <c r="OAJ16" s="94"/>
      <c r="OAK16" s="94"/>
      <c r="OAL16" s="94"/>
      <c r="OAM16" s="94"/>
      <c r="OAN16" s="94"/>
      <c r="OAO16" s="94"/>
      <c r="OAP16" s="94"/>
      <c r="OAQ16" s="94"/>
      <c r="OAR16" s="94"/>
      <c r="OAS16" s="94"/>
      <c r="OAT16" s="94"/>
      <c r="OAU16" s="94"/>
      <c r="OAV16" s="94"/>
      <c r="OAW16" s="94"/>
      <c r="OAX16" s="94"/>
      <c r="OAY16" s="94"/>
      <c r="OAZ16" s="94"/>
      <c r="OBA16" s="94"/>
      <c r="OBB16" s="94"/>
      <c r="OBC16" s="94"/>
      <c r="OBD16" s="94"/>
      <c r="OBE16" s="94"/>
      <c r="OBF16" s="94"/>
      <c r="OBG16" s="94"/>
      <c r="OBH16" s="94"/>
      <c r="OBI16" s="94"/>
      <c r="OBJ16" s="94"/>
      <c r="OBK16" s="94"/>
      <c r="OBL16" s="94"/>
      <c r="OBM16" s="94"/>
      <c r="OBN16" s="94"/>
      <c r="OBO16" s="94"/>
      <c r="OBP16" s="94"/>
      <c r="OBQ16" s="94"/>
      <c r="OBR16" s="94"/>
      <c r="OBS16" s="94"/>
      <c r="OBT16" s="94"/>
      <c r="OBU16" s="94"/>
      <c r="OBV16" s="94"/>
      <c r="OBW16" s="94"/>
      <c r="OBX16" s="94"/>
      <c r="OBY16" s="94"/>
      <c r="OBZ16" s="94"/>
      <c r="OCA16" s="94"/>
      <c r="OCB16" s="94"/>
      <c r="OCC16" s="94"/>
      <c r="OCD16" s="94"/>
      <c r="OCE16" s="94"/>
      <c r="OCF16" s="94"/>
      <c r="OCG16" s="94"/>
      <c r="OCH16" s="94"/>
      <c r="OCI16" s="94"/>
      <c r="OCJ16" s="94"/>
      <c r="OCK16" s="94"/>
      <c r="OCL16" s="94"/>
      <c r="OCM16" s="94"/>
      <c r="OCN16" s="94"/>
      <c r="OCO16" s="94"/>
      <c r="OCP16" s="94"/>
      <c r="OCQ16" s="94"/>
      <c r="OCR16" s="94"/>
      <c r="OCS16" s="94"/>
      <c r="OCT16" s="94"/>
      <c r="OCU16" s="94"/>
      <c r="OCV16" s="94"/>
      <c r="OCW16" s="94"/>
      <c r="OCX16" s="94"/>
      <c r="OCY16" s="94"/>
      <c r="OCZ16" s="94"/>
      <c r="ODA16" s="94"/>
      <c r="ODB16" s="94"/>
      <c r="ODC16" s="94"/>
      <c r="ODD16" s="94"/>
      <c r="ODE16" s="94"/>
      <c r="ODF16" s="94"/>
      <c r="ODG16" s="94"/>
      <c r="ODH16" s="94"/>
      <c r="ODI16" s="94"/>
      <c r="ODJ16" s="94"/>
      <c r="ODK16" s="94"/>
      <c r="ODL16" s="94"/>
      <c r="ODM16" s="94"/>
      <c r="ODN16" s="94"/>
      <c r="ODO16" s="94"/>
      <c r="ODP16" s="94"/>
      <c r="ODQ16" s="94"/>
      <c r="ODR16" s="94"/>
      <c r="ODS16" s="94"/>
      <c r="ODT16" s="94"/>
      <c r="ODU16" s="94"/>
      <c r="ODV16" s="94"/>
      <c r="ODW16" s="94"/>
      <c r="ODX16" s="94"/>
      <c r="ODY16" s="94"/>
      <c r="ODZ16" s="94"/>
      <c r="OEA16" s="94"/>
      <c r="OEB16" s="94"/>
      <c r="OEC16" s="94"/>
      <c r="OED16" s="94"/>
      <c r="OEE16" s="94"/>
      <c r="OEF16" s="94"/>
      <c r="OEG16" s="94"/>
      <c r="OEH16" s="94"/>
      <c r="OEI16" s="94"/>
      <c r="OEJ16" s="94"/>
      <c r="OEK16" s="94"/>
      <c r="OEL16" s="94"/>
      <c r="OEM16" s="94"/>
      <c r="OEN16" s="94"/>
      <c r="OEO16" s="94"/>
      <c r="OEP16" s="94"/>
      <c r="OEQ16" s="94"/>
      <c r="OER16" s="94"/>
      <c r="OES16" s="94"/>
      <c r="OET16" s="94"/>
      <c r="OEU16" s="94"/>
      <c r="OEV16" s="94"/>
      <c r="OEW16" s="94"/>
      <c r="OEX16" s="94"/>
      <c r="OEY16" s="94"/>
      <c r="OEZ16" s="94"/>
      <c r="OFA16" s="94"/>
      <c r="OFB16" s="94"/>
      <c r="OFC16" s="94"/>
      <c r="OFD16" s="94"/>
      <c r="OFE16" s="94"/>
      <c r="OFF16" s="94"/>
      <c r="OFG16" s="94"/>
      <c r="OFH16" s="94"/>
      <c r="OFI16" s="94"/>
      <c r="OFJ16" s="94"/>
      <c r="OFK16" s="94"/>
      <c r="OFL16" s="94"/>
      <c r="OFM16" s="94"/>
      <c r="OFN16" s="94"/>
      <c r="OFO16" s="94"/>
      <c r="OFP16" s="94"/>
      <c r="OFQ16" s="94"/>
      <c r="OFR16" s="94"/>
      <c r="OFS16" s="94"/>
      <c r="OFT16" s="94"/>
      <c r="OFU16" s="94"/>
      <c r="OFV16" s="94"/>
      <c r="OFW16" s="94"/>
      <c r="OFX16" s="94"/>
      <c r="OFY16" s="94"/>
      <c r="OFZ16" s="94"/>
      <c r="OGA16" s="94"/>
      <c r="OGB16" s="94"/>
      <c r="OGC16" s="94"/>
      <c r="OGD16" s="94"/>
      <c r="OGE16" s="94"/>
      <c r="OGF16" s="94"/>
      <c r="OGG16" s="94"/>
      <c r="OGH16" s="94"/>
      <c r="OGI16" s="94"/>
      <c r="OGJ16" s="94"/>
      <c r="OGK16" s="94"/>
      <c r="OGL16" s="94"/>
      <c r="OGM16" s="94"/>
      <c r="OGN16" s="94"/>
      <c r="OGO16" s="94"/>
      <c r="OGP16" s="94"/>
      <c r="OGQ16" s="94"/>
      <c r="OGR16" s="94"/>
      <c r="OGS16" s="94"/>
      <c r="OGT16" s="94"/>
      <c r="OGU16" s="94"/>
      <c r="OGV16" s="94"/>
      <c r="OGW16" s="94"/>
      <c r="OGX16" s="94"/>
      <c r="OGY16" s="94"/>
      <c r="OGZ16" s="94"/>
      <c r="OHA16" s="94"/>
      <c r="OHB16" s="94"/>
      <c r="OHC16" s="94"/>
      <c r="OHD16" s="94"/>
      <c r="OHE16" s="94"/>
      <c r="OHF16" s="94"/>
      <c r="OHG16" s="94"/>
      <c r="OHH16" s="94"/>
      <c r="OHI16" s="94"/>
      <c r="OHJ16" s="94"/>
      <c r="OHK16" s="94"/>
      <c r="OHL16" s="94"/>
      <c r="OHM16" s="94"/>
      <c r="OHN16" s="94"/>
      <c r="OHO16" s="94"/>
      <c r="OHP16" s="94"/>
      <c r="OHQ16" s="94"/>
      <c r="OHR16" s="94"/>
      <c r="OHS16" s="94"/>
      <c r="OHT16" s="94"/>
      <c r="OHU16" s="94"/>
      <c r="OHV16" s="94"/>
      <c r="OHW16" s="94"/>
      <c r="OHX16" s="94"/>
      <c r="OHY16" s="94"/>
      <c r="OHZ16" s="94"/>
      <c r="OIA16" s="94"/>
      <c r="OIB16" s="94"/>
      <c r="OIC16" s="94"/>
      <c r="OID16" s="94"/>
      <c r="OIE16" s="94"/>
      <c r="OIF16" s="94"/>
      <c r="OIG16" s="94"/>
      <c r="OIH16" s="94"/>
      <c r="OII16" s="94"/>
      <c r="OIJ16" s="94"/>
      <c r="OIK16" s="94"/>
      <c r="OIL16" s="94"/>
      <c r="OIM16" s="94"/>
      <c r="OIN16" s="94"/>
      <c r="OIO16" s="94"/>
      <c r="OIP16" s="94"/>
      <c r="OIQ16" s="94"/>
      <c r="OIR16" s="94"/>
      <c r="OIS16" s="94"/>
      <c r="OIT16" s="94"/>
      <c r="OIU16" s="94"/>
      <c r="OIV16" s="94"/>
      <c r="OIW16" s="94"/>
      <c r="OIX16" s="94"/>
      <c r="OIY16" s="94"/>
      <c r="OIZ16" s="94"/>
      <c r="OJA16" s="94"/>
      <c r="OJB16" s="94"/>
      <c r="OJC16" s="94"/>
      <c r="OJD16" s="94"/>
      <c r="OJE16" s="94"/>
      <c r="OJF16" s="94"/>
      <c r="OJG16" s="94"/>
      <c r="OJH16" s="94"/>
      <c r="OJI16" s="94"/>
      <c r="OJJ16" s="94"/>
      <c r="OJK16" s="94"/>
      <c r="OJL16" s="94"/>
      <c r="OJM16" s="94"/>
      <c r="OJN16" s="94"/>
      <c r="OJO16" s="94"/>
      <c r="OJP16" s="94"/>
      <c r="OJQ16" s="94"/>
      <c r="OJR16" s="94"/>
      <c r="OJS16" s="94"/>
      <c r="OJT16" s="94"/>
      <c r="OJU16" s="94"/>
      <c r="OJV16" s="94"/>
      <c r="OJW16" s="94"/>
      <c r="OJX16" s="94"/>
      <c r="OJY16" s="94"/>
      <c r="OJZ16" s="94"/>
      <c r="OKA16" s="94"/>
      <c r="OKB16" s="94"/>
      <c r="OKC16" s="94"/>
      <c r="OKD16" s="94"/>
      <c r="OKE16" s="94"/>
      <c r="OKF16" s="94"/>
      <c r="OKG16" s="94"/>
      <c r="OKH16" s="94"/>
      <c r="OKI16" s="94"/>
      <c r="OKJ16" s="94"/>
      <c r="OKK16" s="94"/>
      <c r="OKL16" s="94"/>
      <c r="OKM16" s="94"/>
      <c r="OKN16" s="94"/>
      <c r="OKO16" s="94"/>
      <c r="OKP16" s="94"/>
      <c r="OKQ16" s="94"/>
      <c r="OKR16" s="94"/>
      <c r="OKS16" s="94"/>
      <c r="OKT16" s="94"/>
      <c r="OKU16" s="94"/>
      <c r="OKV16" s="94"/>
      <c r="OKW16" s="94"/>
      <c r="OKX16" s="94"/>
      <c r="OKY16" s="94"/>
      <c r="OKZ16" s="94"/>
      <c r="OLA16" s="94"/>
      <c r="OLB16" s="94"/>
      <c r="OLC16" s="94"/>
      <c r="OLD16" s="94"/>
      <c r="OLE16" s="94"/>
      <c r="OLF16" s="94"/>
      <c r="OLG16" s="94"/>
      <c r="OLH16" s="94"/>
      <c r="OLI16" s="94"/>
      <c r="OLJ16" s="94"/>
      <c r="OLK16" s="94"/>
      <c r="OLL16" s="94"/>
      <c r="OLM16" s="94"/>
      <c r="OLN16" s="94"/>
      <c r="OLO16" s="94"/>
      <c r="OLP16" s="94"/>
      <c r="OLQ16" s="94"/>
      <c r="OLR16" s="94"/>
      <c r="OLS16" s="94"/>
      <c r="OLT16" s="94"/>
      <c r="OLU16" s="94"/>
      <c r="OLV16" s="94"/>
      <c r="OLW16" s="94"/>
      <c r="OLX16" s="94"/>
      <c r="OLY16" s="94"/>
      <c r="OLZ16" s="94"/>
      <c r="OMA16" s="94"/>
      <c r="OMB16" s="94"/>
      <c r="OMC16" s="94"/>
      <c r="OMD16" s="94"/>
      <c r="OME16" s="94"/>
      <c r="OMF16" s="94"/>
      <c r="OMG16" s="94"/>
      <c r="OMH16" s="94"/>
      <c r="OMI16" s="94"/>
      <c r="OMJ16" s="94"/>
      <c r="OMK16" s="94"/>
      <c r="OML16" s="94"/>
      <c r="OMM16" s="94"/>
      <c r="OMN16" s="94"/>
      <c r="OMO16" s="94"/>
      <c r="OMP16" s="94"/>
      <c r="OMQ16" s="94"/>
      <c r="OMR16" s="94"/>
      <c r="OMS16" s="94"/>
      <c r="OMT16" s="94"/>
      <c r="OMU16" s="94"/>
      <c r="OMV16" s="94"/>
      <c r="OMW16" s="94"/>
      <c r="OMX16" s="94"/>
      <c r="OMY16" s="94"/>
      <c r="OMZ16" s="94"/>
      <c r="ONA16" s="94"/>
      <c r="ONB16" s="94"/>
      <c r="ONC16" s="94"/>
      <c r="OND16" s="94"/>
      <c r="ONE16" s="94"/>
      <c r="ONF16" s="94"/>
      <c r="ONG16" s="94"/>
      <c r="ONH16" s="94"/>
      <c r="ONI16" s="94"/>
      <c r="ONJ16" s="94"/>
      <c r="ONK16" s="94"/>
      <c r="ONL16" s="94"/>
      <c r="ONM16" s="94"/>
      <c r="ONN16" s="94"/>
      <c r="ONO16" s="94"/>
      <c r="ONP16" s="94"/>
      <c r="ONQ16" s="94"/>
      <c r="ONR16" s="94"/>
      <c r="ONS16" s="94"/>
      <c r="ONT16" s="94"/>
      <c r="ONU16" s="94"/>
      <c r="ONV16" s="94"/>
      <c r="ONW16" s="94"/>
      <c r="ONX16" s="94"/>
      <c r="ONY16" s="94"/>
      <c r="ONZ16" s="94"/>
      <c r="OOA16" s="94"/>
      <c r="OOB16" s="94"/>
      <c r="OOC16" s="94"/>
      <c r="OOD16" s="94"/>
      <c r="OOE16" s="94"/>
      <c r="OOF16" s="94"/>
      <c r="OOG16" s="94"/>
      <c r="OOH16" s="94"/>
      <c r="OOI16" s="94"/>
      <c r="OOJ16" s="94"/>
      <c r="OOK16" s="94"/>
      <c r="OOL16" s="94"/>
      <c r="OOM16" s="94"/>
      <c r="OON16" s="94"/>
      <c r="OOO16" s="94"/>
      <c r="OOP16" s="94"/>
      <c r="OOQ16" s="94"/>
      <c r="OOR16" s="94"/>
      <c r="OOS16" s="94"/>
      <c r="OOT16" s="94"/>
      <c r="OOU16" s="94"/>
      <c r="OOV16" s="94"/>
      <c r="OOW16" s="94"/>
      <c r="OOX16" s="94"/>
      <c r="OOY16" s="94"/>
      <c r="OOZ16" s="94"/>
      <c r="OPA16" s="94"/>
      <c r="OPB16" s="94"/>
      <c r="OPC16" s="94"/>
      <c r="OPD16" s="94"/>
      <c r="OPE16" s="94"/>
      <c r="OPF16" s="94"/>
      <c r="OPG16" s="94"/>
      <c r="OPH16" s="94"/>
      <c r="OPI16" s="94"/>
      <c r="OPJ16" s="94"/>
      <c r="OPK16" s="94"/>
      <c r="OPL16" s="94"/>
      <c r="OPM16" s="94"/>
      <c r="OPN16" s="94"/>
      <c r="OPO16" s="94"/>
      <c r="OPP16" s="94"/>
      <c r="OPQ16" s="94"/>
      <c r="OPR16" s="94"/>
      <c r="OPS16" s="94"/>
      <c r="OPT16" s="94"/>
      <c r="OPU16" s="94"/>
      <c r="OPV16" s="94"/>
      <c r="OPW16" s="94"/>
      <c r="OPX16" s="94"/>
      <c r="OPY16" s="94"/>
      <c r="OPZ16" s="94"/>
      <c r="OQA16" s="94"/>
      <c r="OQB16" s="94"/>
      <c r="OQC16" s="94"/>
      <c r="OQD16" s="94"/>
      <c r="OQE16" s="94"/>
      <c r="OQF16" s="94"/>
      <c r="OQG16" s="94"/>
      <c r="OQH16" s="94"/>
      <c r="OQI16" s="94"/>
      <c r="OQJ16" s="94"/>
      <c r="OQK16" s="94"/>
      <c r="OQL16" s="94"/>
      <c r="OQM16" s="94"/>
      <c r="OQN16" s="94"/>
      <c r="OQO16" s="94"/>
      <c r="OQP16" s="94"/>
      <c r="OQQ16" s="94"/>
      <c r="OQR16" s="94"/>
      <c r="OQS16" s="94"/>
      <c r="OQT16" s="94"/>
      <c r="OQU16" s="94"/>
      <c r="OQV16" s="94"/>
      <c r="OQW16" s="94"/>
      <c r="OQX16" s="94"/>
      <c r="OQY16" s="94"/>
      <c r="OQZ16" s="94"/>
      <c r="ORA16" s="94"/>
      <c r="ORB16" s="94"/>
      <c r="ORC16" s="94"/>
      <c r="ORD16" s="94"/>
      <c r="ORE16" s="94"/>
      <c r="ORF16" s="94"/>
      <c r="ORG16" s="94"/>
      <c r="ORH16" s="94"/>
      <c r="ORI16" s="94"/>
      <c r="ORJ16" s="94"/>
      <c r="ORK16" s="94"/>
      <c r="ORL16" s="94"/>
      <c r="ORM16" s="94"/>
      <c r="ORN16" s="94"/>
      <c r="ORO16" s="94"/>
      <c r="ORP16" s="94"/>
      <c r="ORQ16" s="94"/>
      <c r="ORR16" s="94"/>
      <c r="ORS16" s="94"/>
      <c r="ORT16" s="94"/>
      <c r="ORU16" s="94"/>
      <c r="ORV16" s="94"/>
      <c r="ORW16" s="94"/>
      <c r="ORX16" s="94"/>
      <c r="ORY16" s="94"/>
      <c r="ORZ16" s="94"/>
      <c r="OSA16" s="94"/>
      <c r="OSB16" s="94"/>
      <c r="OSC16" s="94"/>
      <c r="OSD16" s="94"/>
      <c r="OSE16" s="94"/>
      <c r="OSF16" s="94"/>
      <c r="OSG16" s="94"/>
      <c r="OSH16" s="94"/>
      <c r="OSI16" s="94"/>
      <c r="OSJ16" s="94"/>
      <c r="OSK16" s="94"/>
      <c r="OSL16" s="94"/>
      <c r="OSM16" s="94"/>
      <c r="OSN16" s="94"/>
      <c r="OSO16" s="94"/>
      <c r="OSP16" s="94"/>
      <c r="OSQ16" s="94"/>
      <c r="OSR16" s="94"/>
      <c r="OSS16" s="94"/>
      <c r="OST16" s="94"/>
      <c r="OSU16" s="94"/>
      <c r="OSV16" s="94"/>
      <c r="OSW16" s="94"/>
      <c r="OSX16" s="94"/>
      <c r="OSY16" s="94"/>
      <c r="OSZ16" s="94"/>
      <c r="OTA16" s="94"/>
      <c r="OTB16" s="94"/>
      <c r="OTC16" s="94"/>
      <c r="OTD16" s="94"/>
      <c r="OTE16" s="94"/>
      <c r="OTF16" s="94"/>
      <c r="OTG16" s="94"/>
      <c r="OTH16" s="94"/>
      <c r="OTI16" s="94"/>
      <c r="OTJ16" s="94"/>
      <c r="OTK16" s="94"/>
      <c r="OTL16" s="94"/>
      <c r="OTM16" s="94"/>
      <c r="OTN16" s="94"/>
      <c r="OTO16" s="94"/>
      <c r="OTP16" s="94"/>
      <c r="OTQ16" s="94"/>
      <c r="OTR16" s="94"/>
      <c r="OTS16" s="94"/>
      <c r="OTT16" s="94"/>
      <c r="OTU16" s="94"/>
      <c r="OTV16" s="94"/>
      <c r="OTW16" s="94"/>
      <c r="OTX16" s="94"/>
      <c r="OTY16" s="94"/>
      <c r="OTZ16" s="94"/>
      <c r="OUA16" s="94"/>
      <c r="OUB16" s="94"/>
      <c r="OUC16" s="94"/>
      <c r="OUD16" s="94"/>
      <c r="OUE16" s="94"/>
      <c r="OUF16" s="94"/>
      <c r="OUG16" s="94"/>
      <c r="OUH16" s="94"/>
      <c r="OUI16" s="94"/>
      <c r="OUJ16" s="94"/>
      <c r="OUK16" s="94"/>
      <c r="OUL16" s="94"/>
      <c r="OUM16" s="94"/>
      <c r="OUN16" s="94"/>
      <c r="OUO16" s="94"/>
      <c r="OUP16" s="94"/>
      <c r="OUQ16" s="94"/>
      <c r="OUR16" s="94"/>
      <c r="OUS16" s="94"/>
      <c r="OUT16" s="94"/>
      <c r="OUU16" s="94"/>
      <c r="OUV16" s="94"/>
      <c r="OUW16" s="94"/>
      <c r="OUX16" s="94"/>
      <c r="OUY16" s="94"/>
      <c r="OUZ16" s="94"/>
      <c r="OVA16" s="94"/>
      <c r="OVB16" s="94"/>
      <c r="OVC16" s="94"/>
      <c r="OVD16" s="94"/>
      <c r="OVE16" s="94"/>
      <c r="OVF16" s="94"/>
      <c r="OVG16" s="94"/>
      <c r="OVH16" s="94"/>
      <c r="OVI16" s="94"/>
      <c r="OVJ16" s="94"/>
      <c r="OVK16" s="94"/>
      <c r="OVL16" s="94"/>
      <c r="OVM16" s="94"/>
      <c r="OVN16" s="94"/>
      <c r="OVO16" s="94"/>
      <c r="OVP16" s="94"/>
      <c r="OVQ16" s="94"/>
      <c r="OVR16" s="94"/>
      <c r="OVS16" s="94"/>
      <c r="OVT16" s="94"/>
      <c r="OVU16" s="94"/>
      <c r="OVV16" s="94"/>
      <c r="OVW16" s="94"/>
      <c r="OVX16" s="94"/>
      <c r="OVY16" s="94"/>
      <c r="OVZ16" s="94"/>
      <c r="OWA16" s="94"/>
      <c r="OWB16" s="94"/>
      <c r="OWC16" s="94"/>
      <c r="OWD16" s="94"/>
      <c r="OWE16" s="94"/>
      <c r="OWF16" s="94"/>
      <c r="OWG16" s="94"/>
      <c r="OWH16" s="94"/>
      <c r="OWI16" s="94"/>
      <c r="OWJ16" s="94"/>
      <c r="OWK16" s="94"/>
      <c r="OWL16" s="94"/>
      <c r="OWM16" s="94"/>
      <c r="OWN16" s="94"/>
      <c r="OWO16" s="94"/>
      <c r="OWP16" s="94"/>
      <c r="OWQ16" s="94"/>
      <c r="OWR16" s="94"/>
      <c r="OWS16" s="94"/>
      <c r="OWT16" s="94"/>
      <c r="OWU16" s="94"/>
      <c r="OWV16" s="94"/>
      <c r="OWW16" s="94"/>
      <c r="OWX16" s="94"/>
      <c r="OWY16" s="94"/>
      <c r="OWZ16" s="94"/>
      <c r="OXA16" s="94"/>
      <c r="OXB16" s="94"/>
      <c r="OXC16" s="94"/>
      <c r="OXD16" s="94"/>
      <c r="OXE16" s="94"/>
      <c r="OXF16" s="94"/>
      <c r="OXG16" s="94"/>
      <c r="OXH16" s="94"/>
      <c r="OXI16" s="94"/>
      <c r="OXJ16" s="94"/>
      <c r="OXK16" s="94"/>
      <c r="OXL16" s="94"/>
      <c r="OXM16" s="94"/>
      <c r="OXN16" s="94"/>
      <c r="OXO16" s="94"/>
      <c r="OXP16" s="94"/>
      <c r="OXQ16" s="94"/>
      <c r="OXR16" s="94"/>
      <c r="OXS16" s="94"/>
      <c r="OXT16" s="94"/>
      <c r="OXU16" s="94"/>
      <c r="OXV16" s="94"/>
      <c r="OXW16" s="94"/>
      <c r="OXX16" s="94"/>
      <c r="OXY16" s="94"/>
      <c r="OXZ16" s="94"/>
      <c r="OYA16" s="94"/>
      <c r="OYB16" s="94"/>
      <c r="OYC16" s="94"/>
      <c r="OYD16" s="94"/>
      <c r="OYE16" s="94"/>
      <c r="OYF16" s="94"/>
      <c r="OYG16" s="94"/>
      <c r="OYH16" s="94"/>
      <c r="OYI16" s="94"/>
      <c r="OYJ16" s="94"/>
      <c r="OYK16" s="94"/>
      <c r="OYL16" s="94"/>
      <c r="OYM16" s="94"/>
      <c r="OYN16" s="94"/>
      <c r="OYO16" s="94"/>
      <c r="OYP16" s="94"/>
      <c r="OYQ16" s="94"/>
      <c r="OYR16" s="94"/>
      <c r="OYS16" s="94"/>
      <c r="OYT16" s="94"/>
      <c r="OYU16" s="94"/>
      <c r="OYV16" s="94"/>
      <c r="OYW16" s="94"/>
      <c r="OYX16" s="94"/>
      <c r="OYY16" s="94"/>
      <c r="OYZ16" s="94"/>
      <c r="OZA16" s="94"/>
      <c r="OZB16" s="94"/>
      <c r="OZC16" s="94"/>
      <c r="OZD16" s="94"/>
      <c r="OZE16" s="94"/>
      <c r="OZF16" s="94"/>
      <c r="OZG16" s="94"/>
      <c r="OZH16" s="94"/>
      <c r="OZI16" s="94"/>
      <c r="OZJ16" s="94"/>
      <c r="OZK16" s="94"/>
      <c r="OZL16" s="94"/>
      <c r="OZM16" s="94"/>
      <c r="OZN16" s="94"/>
      <c r="OZO16" s="94"/>
      <c r="OZP16" s="94"/>
      <c r="OZQ16" s="94"/>
      <c r="OZR16" s="94"/>
      <c r="OZS16" s="94"/>
      <c r="OZT16" s="94"/>
      <c r="OZU16" s="94"/>
      <c r="OZV16" s="94"/>
      <c r="OZW16" s="94"/>
      <c r="OZX16" s="94"/>
      <c r="OZY16" s="94"/>
      <c r="OZZ16" s="94"/>
      <c r="PAA16" s="94"/>
      <c r="PAB16" s="94"/>
      <c r="PAC16" s="94"/>
      <c r="PAD16" s="94"/>
      <c r="PAE16" s="94"/>
      <c r="PAF16" s="94"/>
      <c r="PAG16" s="94"/>
      <c r="PAH16" s="94"/>
      <c r="PAI16" s="94"/>
      <c r="PAJ16" s="94"/>
      <c r="PAK16" s="94"/>
      <c r="PAL16" s="94"/>
      <c r="PAM16" s="94"/>
      <c r="PAN16" s="94"/>
      <c r="PAO16" s="94"/>
      <c r="PAP16" s="94"/>
      <c r="PAQ16" s="94"/>
      <c r="PAR16" s="94"/>
      <c r="PAS16" s="94"/>
      <c r="PAT16" s="94"/>
      <c r="PAU16" s="94"/>
      <c r="PAV16" s="94"/>
      <c r="PAW16" s="94"/>
      <c r="PAX16" s="94"/>
      <c r="PAY16" s="94"/>
      <c r="PAZ16" s="94"/>
      <c r="PBA16" s="94"/>
      <c r="PBB16" s="94"/>
      <c r="PBC16" s="94"/>
      <c r="PBD16" s="94"/>
      <c r="PBE16" s="94"/>
      <c r="PBF16" s="94"/>
      <c r="PBG16" s="94"/>
      <c r="PBH16" s="94"/>
      <c r="PBI16" s="94"/>
      <c r="PBJ16" s="94"/>
      <c r="PBK16" s="94"/>
      <c r="PBL16" s="94"/>
      <c r="PBM16" s="94"/>
      <c r="PBN16" s="94"/>
      <c r="PBO16" s="94"/>
      <c r="PBP16" s="94"/>
      <c r="PBQ16" s="94"/>
      <c r="PBR16" s="94"/>
      <c r="PBS16" s="94"/>
      <c r="PBT16" s="94"/>
      <c r="PBU16" s="94"/>
      <c r="PBV16" s="94"/>
      <c r="PBW16" s="94"/>
      <c r="PBX16" s="94"/>
      <c r="PBY16" s="94"/>
      <c r="PBZ16" s="94"/>
      <c r="PCA16" s="94"/>
      <c r="PCB16" s="94"/>
      <c r="PCC16" s="94"/>
      <c r="PCD16" s="94"/>
      <c r="PCE16" s="94"/>
      <c r="PCF16" s="94"/>
      <c r="PCG16" s="94"/>
      <c r="PCH16" s="94"/>
      <c r="PCI16" s="94"/>
      <c r="PCJ16" s="94"/>
      <c r="PCK16" s="94"/>
      <c r="PCL16" s="94"/>
      <c r="PCM16" s="94"/>
      <c r="PCN16" s="94"/>
      <c r="PCO16" s="94"/>
      <c r="PCP16" s="94"/>
      <c r="PCQ16" s="94"/>
      <c r="PCR16" s="94"/>
      <c r="PCS16" s="94"/>
      <c r="PCT16" s="94"/>
      <c r="PCU16" s="94"/>
      <c r="PCV16" s="94"/>
      <c r="PCW16" s="94"/>
      <c r="PCX16" s="94"/>
      <c r="PCY16" s="94"/>
      <c r="PCZ16" s="94"/>
      <c r="PDA16" s="94"/>
      <c r="PDB16" s="94"/>
      <c r="PDC16" s="94"/>
      <c r="PDD16" s="94"/>
      <c r="PDE16" s="94"/>
      <c r="PDF16" s="94"/>
      <c r="PDG16" s="94"/>
      <c r="PDH16" s="94"/>
      <c r="PDI16" s="94"/>
      <c r="PDJ16" s="94"/>
      <c r="PDK16" s="94"/>
      <c r="PDL16" s="94"/>
      <c r="PDM16" s="94"/>
      <c r="PDN16" s="94"/>
      <c r="PDO16" s="94"/>
      <c r="PDP16" s="94"/>
      <c r="PDQ16" s="94"/>
      <c r="PDR16" s="94"/>
      <c r="PDS16" s="94"/>
      <c r="PDT16" s="94"/>
      <c r="PDU16" s="94"/>
      <c r="PDV16" s="94"/>
      <c r="PDW16" s="94"/>
      <c r="PDX16" s="94"/>
      <c r="PDY16" s="94"/>
      <c r="PDZ16" s="94"/>
      <c r="PEA16" s="94"/>
      <c r="PEB16" s="94"/>
      <c r="PEC16" s="94"/>
      <c r="PED16" s="94"/>
      <c r="PEE16" s="94"/>
      <c r="PEF16" s="94"/>
      <c r="PEG16" s="94"/>
      <c r="PEH16" s="94"/>
      <c r="PEI16" s="94"/>
      <c r="PEJ16" s="94"/>
      <c r="PEK16" s="94"/>
      <c r="PEL16" s="94"/>
      <c r="PEM16" s="94"/>
      <c r="PEN16" s="94"/>
      <c r="PEO16" s="94"/>
      <c r="PEP16" s="94"/>
      <c r="PEQ16" s="94"/>
      <c r="PER16" s="94"/>
      <c r="PES16" s="94"/>
      <c r="PET16" s="94"/>
      <c r="PEU16" s="94"/>
      <c r="PEV16" s="94"/>
      <c r="PEW16" s="94"/>
      <c r="PEX16" s="94"/>
      <c r="PEY16" s="94"/>
      <c r="PEZ16" s="94"/>
      <c r="PFA16" s="94"/>
      <c r="PFB16" s="94"/>
      <c r="PFC16" s="94"/>
      <c r="PFD16" s="94"/>
      <c r="PFE16" s="94"/>
      <c r="PFF16" s="94"/>
      <c r="PFG16" s="94"/>
      <c r="PFH16" s="94"/>
      <c r="PFI16" s="94"/>
      <c r="PFJ16" s="94"/>
      <c r="PFK16" s="94"/>
      <c r="PFL16" s="94"/>
      <c r="PFM16" s="94"/>
      <c r="PFN16" s="94"/>
      <c r="PFO16" s="94"/>
      <c r="PFP16" s="94"/>
      <c r="PFQ16" s="94"/>
      <c r="PFR16" s="94"/>
      <c r="PFS16" s="94"/>
      <c r="PFT16" s="94"/>
      <c r="PFU16" s="94"/>
      <c r="PFV16" s="94"/>
      <c r="PFW16" s="94"/>
      <c r="PFX16" s="94"/>
      <c r="PFY16" s="94"/>
      <c r="PFZ16" s="94"/>
      <c r="PGA16" s="94"/>
      <c r="PGB16" s="94"/>
      <c r="PGC16" s="94"/>
      <c r="PGD16" s="94"/>
      <c r="PGE16" s="94"/>
      <c r="PGF16" s="94"/>
      <c r="PGG16" s="94"/>
      <c r="PGH16" s="94"/>
      <c r="PGI16" s="94"/>
      <c r="PGJ16" s="94"/>
      <c r="PGK16" s="94"/>
      <c r="PGL16" s="94"/>
      <c r="PGM16" s="94"/>
      <c r="PGN16" s="94"/>
      <c r="PGO16" s="94"/>
      <c r="PGP16" s="94"/>
      <c r="PGQ16" s="94"/>
      <c r="PGR16" s="94"/>
      <c r="PGS16" s="94"/>
      <c r="PGT16" s="94"/>
      <c r="PGU16" s="94"/>
      <c r="PGV16" s="94"/>
      <c r="PGW16" s="94"/>
      <c r="PGX16" s="94"/>
      <c r="PGY16" s="94"/>
      <c r="PGZ16" s="94"/>
      <c r="PHA16" s="94"/>
      <c r="PHB16" s="94"/>
      <c r="PHC16" s="94"/>
      <c r="PHD16" s="94"/>
      <c r="PHE16" s="94"/>
      <c r="PHF16" s="94"/>
      <c r="PHG16" s="94"/>
      <c r="PHH16" s="94"/>
      <c r="PHI16" s="94"/>
      <c r="PHJ16" s="94"/>
      <c r="PHK16" s="94"/>
      <c r="PHL16" s="94"/>
      <c r="PHM16" s="94"/>
      <c r="PHN16" s="94"/>
      <c r="PHO16" s="94"/>
      <c r="PHP16" s="94"/>
      <c r="PHQ16" s="94"/>
      <c r="PHR16" s="94"/>
      <c r="PHS16" s="94"/>
      <c r="PHT16" s="94"/>
      <c r="PHU16" s="94"/>
      <c r="PHV16" s="94"/>
      <c r="PHW16" s="94"/>
      <c r="PHX16" s="94"/>
      <c r="PHY16" s="94"/>
      <c r="PHZ16" s="94"/>
      <c r="PIA16" s="94"/>
      <c r="PIB16" s="94"/>
      <c r="PIC16" s="94"/>
      <c r="PID16" s="94"/>
      <c r="PIE16" s="94"/>
      <c r="PIF16" s="94"/>
      <c r="PIG16" s="94"/>
      <c r="PIH16" s="94"/>
      <c r="PII16" s="94"/>
      <c r="PIJ16" s="94"/>
      <c r="PIK16" s="94"/>
      <c r="PIL16" s="94"/>
      <c r="PIM16" s="94"/>
      <c r="PIN16" s="94"/>
      <c r="PIO16" s="94"/>
      <c r="PIP16" s="94"/>
      <c r="PIQ16" s="94"/>
      <c r="PIR16" s="94"/>
      <c r="PIS16" s="94"/>
      <c r="PIT16" s="94"/>
      <c r="PIU16" s="94"/>
      <c r="PIV16" s="94"/>
      <c r="PIW16" s="94"/>
      <c r="PIX16" s="94"/>
      <c r="PIY16" s="94"/>
      <c r="PIZ16" s="94"/>
      <c r="PJA16" s="94"/>
      <c r="PJB16" s="94"/>
      <c r="PJC16" s="94"/>
      <c r="PJD16" s="94"/>
      <c r="PJE16" s="94"/>
      <c r="PJF16" s="94"/>
      <c r="PJG16" s="94"/>
      <c r="PJH16" s="94"/>
      <c r="PJI16" s="94"/>
      <c r="PJJ16" s="94"/>
      <c r="PJK16" s="94"/>
      <c r="PJL16" s="94"/>
      <c r="PJM16" s="94"/>
      <c r="PJN16" s="94"/>
      <c r="PJO16" s="94"/>
      <c r="PJP16" s="94"/>
      <c r="PJQ16" s="94"/>
      <c r="PJR16" s="94"/>
      <c r="PJS16" s="94"/>
      <c r="PJT16" s="94"/>
      <c r="PJU16" s="94"/>
      <c r="PJV16" s="94"/>
      <c r="PJW16" s="94"/>
      <c r="PJX16" s="94"/>
      <c r="PJY16" s="94"/>
      <c r="PJZ16" s="94"/>
      <c r="PKA16" s="94"/>
      <c r="PKB16" s="94"/>
      <c r="PKC16" s="94"/>
      <c r="PKD16" s="94"/>
      <c r="PKE16" s="94"/>
      <c r="PKF16" s="94"/>
      <c r="PKG16" s="94"/>
      <c r="PKH16" s="94"/>
      <c r="PKI16" s="94"/>
      <c r="PKJ16" s="94"/>
      <c r="PKK16" s="94"/>
      <c r="PKL16" s="94"/>
      <c r="PKM16" s="94"/>
      <c r="PKN16" s="94"/>
      <c r="PKO16" s="94"/>
      <c r="PKP16" s="94"/>
      <c r="PKQ16" s="94"/>
      <c r="PKR16" s="94"/>
      <c r="PKS16" s="94"/>
      <c r="PKT16" s="94"/>
      <c r="PKU16" s="94"/>
      <c r="PKV16" s="94"/>
      <c r="PKW16" s="94"/>
      <c r="PKX16" s="94"/>
      <c r="PKY16" s="94"/>
      <c r="PKZ16" s="94"/>
      <c r="PLA16" s="94"/>
      <c r="PLB16" s="94"/>
      <c r="PLC16" s="94"/>
      <c r="PLD16" s="94"/>
      <c r="PLE16" s="94"/>
      <c r="PLF16" s="94"/>
      <c r="PLG16" s="94"/>
      <c r="PLH16" s="94"/>
      <c r="PLI16" s="94"/>
      <c r="PLJ16" s="94"/>
      <c r="PLK16" s="94"/>
      <c r="PLL16" s="94"/>
      <c r="PLM16" s="94"/>
      <c r="PLN16" s="94"/>
      <c r="PLO16" s="94"/>
      <c r="PLP16" s="94"/>
      <c r="PLQ16" s="94"/>
      <c r="PLR16" s="94"/>
      <c r="PLS16" s="94"/>
      <c r="PLT16" s="94"/>
      <c r="PLU16" s="94"/>
      <c r="PLV16" s="94"/>
      <c r="PLW16" s="94"/>
      <c r="PLX16" s="94"/>
      <c r="PLY16" s="94"/>
      <c r="PLZ16" s="94"/>
      <c r="PMA16" s="94"/>
      <c r="PMB16" s="94"/>
      <c r="PMC16" s="94"/>
      <c r="PMD16" s="94"/>
      <c r="PME16" s="94"/>
      <c r="PMF16" s="94"/>
      <c r="PMG16" s="94"/>
      <c r="PMH16" s="94"/>
      <c r="PMI16" s="94"/>
      <c r="PMJ16" s="94"/>
      <c r="PMK16" s="94"/>
      <c r="PML16" s="94"/>
      <c r="PMM16" s="94"/>
      <c r="PMN16" s="94"/>
      <c r="PMO16" s="94"/>
      <c r="PMP16" s="94"/>
      <c r="PMQ16" s="94"/>
      <c r="PMR16" s="94"/>
      <c r="PMS16" s="94"/>
      <c r="PMT16" s="94"/>
      <c r="PMU16" s="94"/>
      <c r="PMV16" s="94"/>
      <c r="PMW16" s="94"/>
      <c r="PMX16" s="94"/>
      <c r="PMY16" s="94"/>
      <c r="PMZ16" s="94"/>
      <c r="PNA16" s="94"/>
      <c r="PNB16" s="94"/>
      <c r="PNC16" s="94"/>
      <c r="PND16" s="94"/>
      <c r="PNE16" s="94"/>
      <c r="PNF16" s="94"/>
      <c r="PNG16" s="94"/>
      <c r="PNH16" s="94"/>
      <c r="PNI16" s="94"/>
      <c r="PNJ16" s="94"/>
      <c r="PNK16" s="94"/>
      <c r="PNL16" s="94"/>
      <c r="PNM16" s="94"/>
      <c r="PNN16" s="94"/>
      <c r="PNO16" s="94"/>
      <c r="PNP16" s="94"/>
      <c r="PNQ16" s="94"/>
      <c r="PNR16" s="94"/>
      <c r="PNS16" s="94"/>
      <c r="PNT16" s="94"/>
      <c r="PNU16" s="94"/>
      <c r="PNV16" s="94"/>
      <c r="PNW16" s="94"/>
      <c r="PNX16" s="94"/>
      <c r="PNY16" s="94"/>
      <c r="PNZ16" s="94"/>
      <c r="POA16" s="94"/>
      <c r="POB16" s="94"/>
      <c r="POC16" s="94"/>
      <c r="POD16" s="94"/>
      <c r="POE16" s="94"/>
      <c r="POF16" s="94"/>
      <c r="POG16" s="94"/>
      <c r="POH16" s="94"/>
      <c r="POI16" s="94"/>
      <c r="POJ16" s="94"/>
      <c r="POK16" s="94"/>
      <c r="POL16" s="94"/>
      <c r="POM16" s="94"/>
      <c r="PON16" s="94"/>
      <c r="POO16" s="94"/>
      <c r="POP16" s="94"/>
      <c r="POQ16" s="94"/>
      <c r="POR16" s="94"/>
      <c r="POS16" s="94"/>
      <c r="POT16" s="94"/>
      <c r="POU16" s="94"/>
      <c r="POV16" s="94"/>
      <c r="POW16" s="94"/>
      <c r="POX16" s="94"/>
      <c r="POY16" s="94"/>
      <c r="POZ16" s="94"/>
      <c r="PPA16" s="94"/>
      <c r="PPB16" s="94"/>
      <c r="PPC16" s="94"/>
      <c r="PPD16" s="94"/>
      <c r="PPE16" s="94"/>
      <c r="PPF16" s="94"/>
      <c r="PPG16" s="94"/>
      <c r="PPH16" s="94"/>
      <c r="PPI16" s="94"/>
      <c r="PPJ16" s="94"/>
      <c r="PPK16" s="94"/>
      <c r="PPL16" s="94"/>
      <c r="PPM16" s="94"/>
      <c r="PPN16" s="94"/>
      <c r="PPO16" s="94"/>
      <c r="PPP16" s="94"/>
      <c r="PPQ16" s="94"/>
      <c r="PPR16" s="94"/>
      <c r="PPS16" s="94"/>
      <c r="PPT16" s="94"/>
      <c r="PPU16" s="94"/>
      <c r="PPV16" s="94"/>
      <c r="PPW16" s="94"/>
      <c r="PPX16" s="94"/>
      <c r="PPY16" s="94"/>
      <c r="PPZ16" s="94"/>
      <c r="PQA16" s="94"/>
      <c r="PQB16" s="94"/>
      <c r="PQC16" s="94"/>
      <c r="PQD16" s="94"/>
      <c r="PQE16" s="94"/>
      <c r="PQF16" s="94"/>
      <c r="PQG16" s="94"/>
      <c r="PQH16" s="94"/>
      <c r="PQI16" s="94"/>
      <c r="PQJ16" s="94"/>
      <c r="PQK16" s="94"/>
      <c r="PQL16" s="94"/>
      <c r="PQM16" s="94"/>
      <c r="PQN16" s="94"/>
      <c r="PQO16" s="94"/>
      <c r="PQP16" s="94"/>
      <c r="PQQ16" s="94"/>
      <c r="PQR16" s="94"/>
      <c r="PQS16" s="94"/>
      <c r="PQT16" s="94"/>
      <c r="PQU16" s="94"/>
      <c r="PQV16" s="94"/>
      <c r="PQW16" s="94"/>
      <c r="PQX16" s="94"/>
      <c r="PQY16" s="94"/>
      <c r="PQZ16" s="94"/>
      <c r="PRA16" s="94"/>
      <c r="PRB16" s="94"/>
      <c r="PRC16" s="94"/>
      <c r="PRD16" s="94"/>
      <c r="PRE16" s="94"/>
      <c r="PRF16" s="94"/>
      <c r="PRG16" s="94"/>
      <c r="PRH16" s="94"/>
      <c r="PRI16" s="94"/>
      <c r="PRJ16" s="94"/>
      <c r="PRK16" s="94"/>
      <c r="PRL16" s="94"/>
      <c r="PRM16" s="94"/>
      <c r="PRN16" s="94"/>
      <c r="PRO16" s="94"/>
      <c r="PRP16" s="94"/>
      <c r="PRQ16" s="94"/>
      <c r="PRR16" s="94"/>
      <c r="PRS16" s="94"/>
      <c r="PRT16" s="94"/>
      <c r="PRU16" s="94"/>
      <c r="PRV16" s="94"/>
      <c r="PRW16" s="94"/>
      <c r="PRX16" s="94"/>
      <c r="PRY16" s="94"/>
      <c r="PRZ16" s="94"/>
      <c r="PSA16" s="94"/>
      <c r="PSB16" s="94"/>
      <c r="PSC16" s="94"/>
      <c r="PSD16" s="94"/>
      <c r="PSE16" s="94"/>
      <c r="PSF16" s="94"/>
      <c r="PSG16" s="94"/>
      <c r="PSH16" s="94"/>
      <c r="PSI16" s="94"/>
      <c r="PSJ16" s="94"/>
      <c r="PSK16" s="94"/>
      <c r="PSL16" s="94"/>
      <c r="PSM16" s="94"/>
      <c r="PSN16" s="94"/>
      <c r="PSO16" s="94"/>
      <c r="PSP16" s="94"/>
      <c r="PSQ16" s="94"/>
      <c r="PSR16" s="94"/>
      <c r="PSS16" s="94"/>
      <c r="PST16" s="94"/>
      <c r="PSU16" s="94"/>
      <c r="PSV16" s="94"/>
      <c r="PSW16" s="94"/>
      <c r="PSX16" s="94"/>
      <c r="PSY16" s="94"/>
      <c r="PSZ16" s="94"/>
      <c r="PTA16" s="94"/>
      <c r="PTB16" s="94"/>
      <c r="PTC16" s="94"/>
      <c r="PTD16" s="94"/>
      <c r="PTE16" s="94"/>
      <c r="PTF16" s="94"/>
      <c r="PTG16" s="94"/>
      <c r="PTH16" s="94"/>
      <c r="PTI16" s="94"/>
      <c r="PTJ16" s="94"/>
      <c r="PTK16" s="94"/>
      <c r="PTL16" s="94"/>
      <c r="PTM16" s="94"/>
      <c r="PTN16" s="94"/>
      <c r="PTO16" s="94"/>
      <c r="PTP16" s="94"/>
      <c r="PTQ16" s="94"/>
      <c r="PTR16" s="94"/>
      <c r="PTS16" s="94"/>
      <c r="PTT16" s="94"/>
      <c r="PTU16" s="94"/>
      <c r="PTV16" s="94"/>
      <c r="PTW16" s="94"/>
      <c r="PTX16" s="94"/>
      <c r="PTY16" s="94"/>
      <c r="PTZ16" s="94"/>
      <c r="PUA16" s="94"/>
      <c r="PUB16" s="94"/>
      <c r="PUC16" s="94"/>
      <c r="PUD16" s="94"/>
      <c r="PUE16" s="94"/>
      <c r="PUF16" s="94"/>
      <c r="PUG16" s="94"/>
      <c r="PUH16" s="94"/>
      <c r="PUI16" s="94"/>
      <c r="PUJ16" s="94"/>
      <c r="PUK16" s="94"/>
      <c r="PUL16" s="94"/>
      <c r="PUM16" s="94"/>
      <c r="PUN16" s="94"/>
      <c r="PUO16" s="94"/>
      <c r="PUP16" s="94"/>
      <c r="PUQ16" s="94"/>
      <c r="PUR16" s="94"/>
      <c r="PUS16" s="94"/>
      <c r="PUT16" s="94"/>
      <c r="PUU16" s="94"/>
      <c r="PUV16" s="94"/>
      <c r="PUW16" s="94"/>
      <c r="PUX16" s="94"/>
      <c r="PUY16" s="94"/>
      <c r="PUZ16" s="94"/>
      <c r="PVA16" s="94"/>
      <c r="PVB16" s="94"/>
      <c r="PVC16" s="94"/>
      <c r="PVD16" s="94"/>
      <c r="PVE16" s="94"/>
      <c r="PVF16" s="94"/>
      <c r="PVG16" s="94"/>
      <c r="PVH16" s="94"/>
      <c r="PVI16" s="94"/>
      <c r="PVJ16" s="94"/>
      <c r="PVK16" s="94"/>
      <c r="PVL16" s="94"/>
      <c r="PVM16" s="94"/>
      <c r="PVN16" s="94"/>
      <c r="PVO16" s="94"/>
      <c r="PVP16" s="94"/>
      <c r="PVQ16" s="94"/>
      <c r="PVR16" s="94"/>
      <c r="PVS16" s="94"/>
      <c r="PVT16" s="94"/>
      <c r="PVU16" s="94"/>
      <c r="PVV16" s="94"/>
      <c r="PVW16" s="94"/>
      <c r="PVX16" s="94"/>
      <c r="PVY16" s="94"/>
      <c r="PVZ16" s="94"/>
      <c r="PWA16" s="94"/>
      <c r="PWB16" s="94"/>
      <c r="PWC16" s="94"/>
      <c r="PWD16" s="94"/>
      <c r="PWE16" s="94"/>
      <c r="PWF16" s="94"/>
      <c r="PWG16" s="94"/>
      <c r="PWH16" s="94"/>
      <c r="PWI16" s="94"/>
      <c r="PWJ16" s="94"/>
      <c r="PWK16" s="94"/>
      <c r="PWL16" s="94"/>
      <c r="PWM16" s="94"/>
      <c r="PWN16" s="94"/>
      <c r="PWO16" s="94"/>
      <c r="PWP16" s="94"/>
      <c r="PWQ16" s="94"/>
      <c r="PWR16" s="94"/>
      <c r="PWS16" s="94"/>
      <c r="PWT16" s="94"/>
      <c r="PWU16" s="94"/>
      <c r="PWV16" s="94"/>
      <c r="PWW16" s="94"/>
      <c r="PWX16" s="94"/>
      <c r="PWY16" s="94"/>
      <c r="PWZ16" s="94"/>
      <c r="PXA16" s="94"/>
      <c r="PXB16" s="94"/>
      <c r="PXC16" s="94"/>
      <c r="PXD16" s="94"/>
      <c r="PXE16" s="94"/>
      <c r="PXF16" s="94"/>
      <c r="PXG16" s="94"/>
      <c r="PXH16" s="94"/>
      <c r="PXI16" s="94"/>
      <c r="PXJ16" s="94"/>
      <c r="PXK16" s="94"/>
      <c r="PXL16" s="94"/>
      <c r="PXM16" s="94"/>
      <c r="PXN16" s="94"/>
      <c r="PXO16" s="94"/>
      <c r="PXP16" s="94"/>
      <c r="PXQ16" s="94"/>
      <c r="PXR16" s="94"/>
      <c r="PXS16" s="94"/>
      <c r="PXT16" s="94"/>
      <c r="PXU16" s="94"/>
      <c r="PXV16" s="94"/>
      <c r="PXW16" s="94"/>
      <c r="PXX16" s="94"/>
      <c r="PXY16" s="94"/>
      <c r="PXZ16" s="94"/>
      <c r="PYA16" s="94"/>
      <c r="PYB16" s="94"/>
      <c r="PYC16" s="94"/>
      <c r="PYD16" s="94"/>
      <c r="PYE16" s="94"/>
      <c r="PYF16" s="94"/>
      <c r="PYG16" s="94"/>
      <c r="PYH16" s="94"/>
      <c r="PYI16" s="94"/>
      <c r="PYJ16" s="94"/>
      <c r="PYK16" s="94"/>
      <c r="PYL16" s="94"/>
      <c r="PYM16" s="94"/>
      <c r="PYN16" s="94"/>
      <c r="PYO16" s="94"/>
      <c r="PYP16" s="94"/>
      <c r="PYQ16" s="94"/>
      <c r="PYR16" s="94"/>
      <c r="PYS16" s="94"/>
      <c r="PYT16" s="94"/>
      <c r="PYU16" s="94"/>
      <c r="PYV16" s="94"/>
      <c r="PYW16" s="94"/>
      <c r="PYX16" s="94"/>
      <c r="PYY16" s="94"/>
      <c r="PYZ16" s="94"/>
      <c r="PZA16" s="94"/>
      <c r="PZB16" s="94"/>
      <c r="PZC16" s="94"/>
      <c r="PZD16" s="94"/>
      <c r="PZE16" s="94"/>
      <c r="PZF16" s="94"/>
      <c r="PZG16" s="94"/>
      <c r="PZH16" s="94"/>
      <c r="PZI16" s="94"/>
      <c r="PZJ16" s="94"/>
      <c r="PZK16" s="94"/>
      <c r="PZL16" s="94"/>
      <c r="PZM16" s="94"/>
      <c r="PZN16" s="94"/>
      <c r="PZO16" s="94"/>
      <c r="PZP16" s="94"/>
      <c r="PZQ16" s="94"/>
      <c r="PZR16" s="94"/>
      <c r="PZS16" s="94"/>
      <c r="PZT16" s="94"/>
      <c r="PZU16" s="94"/>
      <c r="PZV16" s="94"/>
      <c r="PZW16" s="94"/>
      <c r="PZX16" s="94"/>
      <c r="PZY16" s="94"/>
      <c r="PZZ16" s="94"/>
      <c r="QAA16" s="94"/>
      <c r="QAB16" s="94"/>
      <c r="QAC16" s="94"/>
      <c r="QAD16" s="94"/>
      <c r="QAE16" s="94"/>
      <c r="QAF16" s="94"/>
      <c r="QAG16" s="94"/>
      <c r="QAH16" s="94"/>
      <c r="QAI16" s="94"/>
      <c r="QAJ16" s="94"/>
      <c r="QAK16" s="94"/>
      <c r="QAL16" s="94"/>
      <c r="QAM16" s="94"/>
      <c r="QAN16" s="94"/>
      <c r="QAO16" s="94"/>
      <c r="QAP16" s="94"/>
      <c r="QAQ16" s="94"/>
      <c r="QAR16" s="94"/>
      <c r="QAS16" s="94"/>
      <c r="QAT16" s="94"/>
      <c r="QAU16" s="94"/>
      <c r="QAV16" s="94"/>
      <c r="QAW16" s="94"/>
      <c r="QAX16" s="94"/>
      <c r="QAY16" s="94"/>
      <c r="QAZ16" s="94"/>
      <c r="QBA16" s="94"/>
      <c r="QBB16" s="94"/>
      <c r="QBC16" s="94"/>
      <c r="QBD16" s="94"/>
      <c r="QBE16" s="94"/>
      <c r="QBF16" s="94"/>
      <c r="QBG16" s="94"/>
      <c r="QBH16" s="94"/>
      <c r="QBI16" s="94"/>
      <c r="QBJ16" s="94"/>
      <c r="QBK16" s="94"/>
      <c r="QBL16" s="94"/>
      <c r="QBM16" s="94"/>
      <c r="QBN16" s="94"/>
      <c r="QBO16" s="94"/>
      <c r="QBP16" s="94"/>
      <c r="QBQ16" s="94"/>
      <c r="QBR16" s="94"/>
      <c r="QBS16" s="94"/>
      <c r="QBT16" s="94"/>
      <c r="QBU16" s="94"/>
      <c r="QBV16" s="94"/>
      <c r="QBW16" s="94"/>
      <c r="QBX16" s="94"/>
      <c r="QBY16" s="94"/>
      <c r="QBZ16" s="94"/>
      <c r="QCA16" s="94"/>
      <c r="QCB16" s="94"/>
      <c r="QCC16" s="94"/>
      <c r="QCD16" s="94"/>
      <c r="QCE16" s="94"/>
      <c r="QCF16" s="94"/>
      <c r="QCG16" s="94"/>
      <c r="QCH16" s="94"/>
      <c r="QCI16" s="94"/>
      <c r="QCJ16" s="94"/>
      <c r="QCK16" s="94"/>
      <c r="QCL16" s="94"/>
      <c r="QCM16" s="94"/>
      <c r="QCN16" s="94"/>
      <c r="QCO16" s="94"/>
      <c r="QCP16" s="94"/>
      <c r="QCQ16" s="94"/>
      <c r="QCR16" s="94"/>
      <c r="QCS16" s="94"/>
      <c r="QCT16" s="94"/>
      <c r="QCU16" s="94"/>
      <c r="QCV16" s="94"/>
      <c r="QCW16" s="94"/>
      <c r="QCX16" s="94"/>
      <c r="QCY16" s="94"/>
      <c r="QCZ16" s="94"/>
      <c r="QDA16" s="94"/>
      <c r="QDB16" s="94"/>
      <c r="QDC16" s="94"/>
      <c r="QDD16" s="94"/>
      <c r="QDE16" s="94"/>
      <c r="QDF16" s="94"/>
      <c r="QDG16" s="94"/>
      <c r="QDH16" s="94"/>
      <c r="QDI16" s="94"/>
      <c r="QDJ16" s="94"/>
      <c r="QDK16" s="94"/>
      <c r="QDL16" s="94"/>
      <c r="QDM16" s="94"/>
      <c r="QDN16" s="94"/>
      <c r="QDO16" s="94"/>
      <c r="QDP16" s="94"/>
      <c r="QDQ16" s="94"/>
      <c r="QDR16" s="94"/>
      <c r="QDS16" s="94"/>
      <c r="QDT16" s="94"/>
      <c r="QDU16" s="94"/>
      <c r="QDV16" s="94"/>
      <c r="QDW16" s="94"/>
      <c r="QDX16" s="94"/>
      <c r="QDY16" s="94"/>
      <c r="QDZ16" s="94"/>
      <c r="QEA16" s="94"/>
      <c r="QEB16" s="94"/>
      <c r="QEC16" s="94"/>
      <c r="QED16" s="94"/>
      <c r="QEE16" s="94"/>
      <c r="QEF16" s="94"/>
      <c r="QEG16" s="94"/>
      <c r="QEH16" s="94"/>
      <c r="QEI16" s="94"/>
      <c r="QEJ16" s="94"/>
      <c r="QEK16" s="94"/>
      <c r="QEL16" s="94"/>
      <c r="QEM16" s="94"/>
      <c r="QEN16" s="94"/>
      <c r="QEO16" s="94"/>
      <c r="QEP16" s="94"/>
      <c r="QEQ16" s="94"/>
      <c r="QER16" s="94"/>
      <c r="QES16" s="94"/>
      <c r="QET16" s="94"/>
      <c r="QEU16" s="94"/>
      <c r="QEV16" s="94"/>
      <c r="QEW16" s="94"/>
      <c r="QEX16" s="94"/>
      <c r="QEY16" s="94"/>
      <c r="QEZ16" s="94"/>
      <c r="QFA16" s="94"/>
      <c r="QFB16" s="94"/>
      <c r="QFC16" s="94"/>
      <c r="QFD16" s="94"/>
      <c r="QFE16" s="94"/>
      <c r="QFF16" s="94"/>
      <c r="QFG16" s="94"/>
      <c r="QFH16" s="94"/>
      <c r="QFI16" s="94"/>
      <c r="QFJ16" s="94"/>
      <c r="QFK16" s="94"/>
      <c r="QFL16" s="94"/>
      <c r="QFM16" s="94"/>
      <c r="QFN16" s="94"/>
      <c r="QFO16" s="94"/>
      <c r="QFP16" s="94"/>
      <c r="QFQ16" s="94"/>
      <c r="QFR16" s="94"/>
      <c r="QFS16" s="94"/>
      <c r="QFT16" s="94"/>
      <c r="QFU16" s="94"/>
      <c r="QFV16" s="94"/>
      <c r="QFW16" s="94"/>
      <c r="QFX16" s="94"/>
      <c r="QFY16" s="94"/>
      <c r="QFZ16" s="94"/>
      <c r="QGA16" s="94"/>
      <c r="QGB16" s="94"/>
      <c r="QGC16" s="94"/>
      <c r="QGD16" s="94"/>
      <c r="QGE16" s="94"/>
      <c r="QGF16" s="94"/>
      <c r="QGG16" s="94"/>
      <c r="QGH16" s="94"/>
      <c r="QGI16" s="94"/>
      <c r="QGJ16" s="94"/>
      <c r="QGK16" s="94"/>
      <c r="QGL16" s="94"/>
      <c r="QGM16" s="94"/>
      <c r="QGN16" s="94"/>
      <c r="QGO16" s="94"/>
      <c r="QGP16" s="94"/>
      <c r="QGQ16" s="94"/>
      <c r="QGR16" s="94"/>
      <c r="QGS16" s="94"/>
      <c r="QGT16" s="94"/>
      <c r="QGU16" s="94"/>
      <c r="QGV16" s="94"/>
      <c r="QGW16" s="94"/>
      <c r="QGX16" s="94"/>
      <c r="QGY16" s="94"/>
      <c r="QGZ16" s="94"/>
      <c r="QHA16" s="94"/>
      <c r="QHB16" s="94"/>
      <c r="QHC16" s="94"/>
      <c r="QHD16" s="94"/>
      <c r="QHE16" s="94"/>
      <c r="QHF16" s="94"/>
      <c r="QHG16" s="94"/>
      <c r="QHH16" s="94"/>
      <c r="QHI16" s="94"/>
      <c r="QHJ16" s="94"/>
      <c r="QHK16" s="94"/>
      <c r="QHL16" s="94"/>
      <c r="QHM16" s="94"/>
      <c r="QHN16" s="94"/>
      <c r="QHO16" s="94"/>
      <c r="QHP16" s="94"/>
      <c r="QHQ16" s="94"/>
      <c r="QHR16" s="94"/>
      <c r="QHS16" s="94"/>
      <c r="QHT16" s="94"/>
      <c r="QHU16" s="94"/>
      <c r="QHV16" s="94"/>
      <c r="QHW16" s="94"/>
      <c r="QHX16" s="94"/>
      <c r="QHY16" s="94"/>
      <c r="QHZ16" s="94"/>
      <c r="QIA16" s="94"/>
      <c r="QIB16" s="94"/>
      <c r="QIC16" s="94"/>
      <c r="QID16" s="94"/>
      <c r="QIE16" s="94"/>
      <c r="QIF16" s="94"/>
      <c r="QIG16" s="94"/>
      <c r="QIH16" s="94"/>
      <c r="QII16" s="94"/>
      <c r="QIJ16" s="94"/>
      <c r="QIK16" s="94"/>
      <c r="QIL16" s="94"/>
      <c r="QIM16" s="94"/>
      <c r="QIN16" s="94"/>
      <c r="QIO16" s="94"/>
      <c r="QIP16" s="94"/>
      <c r="QIQ16" s="94"/>
      <c r="QIR16" s="94"/>
      <c r="QIS16" s="94"/>
      <c r="QIT16" s="94"/>
      <c r="QIU16" s="94"/>
      <c r="QIV16" s="94"/>
      <c r="QIW16" s="94"/>
      <c r="QIX16" s="94"/>
      <c r="QIY16" s="94"/>
      <c r="QIZ16" s="94"/>
      <c r="QJA16" s="94"/>
      <c r="QJB16" s="94"/>
      <c r="QJC16" s="94"/>
      <c r="QJD16" s="94"/>
      <c r="QJE16" s="94"/>
      <c r="QJF16" s="94"/>
      <c r="QJG16" s="94"/>
      <c r="QJH16" s="94"/>
      <c r="QJI16" s="94"/>
      <c r="QJJ16" s="94"/>
      <c r="QJK16" s="94"/>
      <c r="QJL16" s="94"/>
      <c r="QJM16" s="94"/>
      <c r="QJN16" s="94"/>
      <c r="QJO16" s="94"/>
      <c r="QJP16" s="94"/>
      <c r="QJQ16" s="94"/>
      <c r="QJR16" s="94"/>
      <c r="QJS16" s="94"/>
      <c r="QJT16" s="94"/>
      <c r="QJU16" s="94"/>
      <c r="QJV16" s="94"/>
      <c r="QJW16" s="94"/>
      <c r="QJX16" s="94"/>
      <c r="QJY16" s="94"/>
      <c r="QJZ16" s="94"/>
      <c r="QKA16" s="94"/>
      <c r="QKB16" s="94"/>
      <c r="QKC16" s="94"/>
      <c r="QKD16" s="94"/>
      <c r="QKE16" s="94"/>
      <c r="QKF16" s="94"/>
      <c r="QKG16" s="94"/>
      <c r="QKH16" s="94"/>
      <c r="QKI16" s="94"/>
      <c r="QKJ16" s="94"/>
      <c r="QKK16" s="94"/>
      <c r="QKL16" s="94"/>
      <c r="QKM16" s="94"/>
      <c r="QKN16" s="94"/>
      <c r="QKO16" s="94"/>
      <c r="QKP16" s="94"/>
      <c r="QKQ16" s="94"/>
      <c r="QKR16" s="94"/>
      <c r="QKS16" s="94"/>
      <c r="QKT16" s="94"/>
      <c r="QKU16" s="94"/>
      <c r="QKV16" s="94"/>
      <c r="QKW16" s="94"/>
      <c r="QKX16" s="94"/>
      <c r="QKY16" s="94"/>
      <c r="QKZ16" s="94"/>
      <c r="QLA16" s="94"/>
      <c r="QLB16" s="94"/>
      <c r="QLC16" s="94"/>
      <c r="QLD16" s="94"/>
      <c r="QLE16" s="94"/>
      <c r="QLF16" s="94"/>
      <c r="QLG16" s="94"/>
      <c r="QLH16" s="94"/>
      <c r="QLI16" s="94"/>
      <c r="QLJ16" s="94"/>
      <c r="QLK16" s="94"/>
      <c r="QLL16" s="94"/>
      <c r="QLM16" s="94"/>
      <c r="QLN16" s="94"/>
      <c r="QLO16" s="94"/>
      <c r="QLP16" s="94"/>
      <c r="QLQ16" s="94"/>
      <c r="QLR16" s="94"/>
      <c r="QLS16" s="94"/>
      <c r="QLT16" s="94"/>
      <c r="QLU16" s="94"/>
      <c r="QLV16" s="94"/>
      <c r="QLW16" s="94"/>
      <c r="QLX16" s="94"/>
      <c r="QLY16" s="94"/>
      <c r="QLZ16" s="94"/>
      <c r="QMA16" s="94"/>
      <c r="QMB16" s="94"/>
      <c r="QMC16" s="94"/>
      <c r="QMD16" s="94"/>
      <c r="QME16" s="94"/>
      <c r="QMF16" s="94"/>
      <c r="QMG16" s="94"/>
      <c r="QMH16" s="94"/>
      <c r="QMI16" s="94"/>
      <c r="QMJ16" s="94"/>
      <c r="QMK16" s="94"/>
      <c r="QML16" s="94"/>
      <c r="QMM16" s="94"/>
      <c r="QMN16" s="94"/>
      <c r="QMO16" s="94"/>
      <c r="QMP16" s="94"/>
      <c r="QMQ16" s="94"/>
      <c r="QMR16" s="94"/>
      <c r="QMS16" s="94"/>
      <c r="QMT16" s="94"/>
      <c r="QMU16" s="94"/>
      <c r="QMV16" s="94"/>
      <c r="QMW16" s="94"/>
      <c r="QMX16" s="94"/>
      <c r="QMY16" s="94"/>
      <c r="QMZ16" s="94"/>
      <c r="QNA16" s="94"/>
      <c r="QNB16" s="94"/>
      <c r="QNC16" s="94"/>
      <c r="QND16" s="94"/>
      <c r="QNE16" s="94"/>
      <c r="QNF16" s="94"/>
      <c r="QNG16" s="94"/>
      <c r="QNH16" s="94"/>
      <c r="QNI16" s="94"/>
      <c r="QNJ16" s="94"/>
      <c r="QNK16" s="94"/>
      <c r="QNL16" s="94"/>
      <c r="QNM16" s="94"/>
      <c r="QNN16" s="94"/>
      <c r="QNO16" s="94"/>
      <c r="QNP16" s="94"/>
      <c r="QNQ16" s="94"/>
      <c r="QNR16" s="94"/>
      <c r="QNS16" s="94"/>
      <c r="QNT16" s="94"/>
      <c r="QNU16" s="94"/>
      <c r="QNV16" s="94"/>
      <c r="QNW16" s="94"/>
      <c r="QNX16" s="94"/>
      <c r="QNY16" s="94"/>
      <c r="QNZ16" s="94"/>
      <c r="QOA16" s="94"/>
      <c r="QOB16" s="94"/>
      <c r="QOC16" s="94"/>
      <c r="QOD16" s="94"/>
      <c r="QOE16" s="94"/>
      <c r="QOF16" s="94"/>
      <c r="QOG16" s="94"/>
      <c r="QOH16" s="94"/>
      <c r="QOI16" s="94"/>
      <c r="QOJ16" s="94"/>
      <c r="QOK16" s="94"/>
      <c r="QOL16" s="94"/>
      <c r="QOM16" s="94"/>
      <c r="QON16" s="94"/>
      <c r="QOO16" s="94"/>
      <c r="QOP16" s="94"/>
      <c r="QOQ16" s="94"/>
      <c r="QOR16" s="94"/>
      <c r="QOS16" s="94"/>
      <c r="QOT16" s="94"/>
      <c r="QOU16" s="94"/>
      <c r="QOV16" s="94"/>
      <c r="QOW16" s="94"/>
      <c r="QOX16" s="94"/>
      <c r="QOY16" s="94"/>
      <c r="QOZ16" s="94"/>
      <c r="QPA16" s="94"/>
      <c r="QPB16" s="94"/>
      <c r="QPC16" s="94"/>
      <c r="QPD16" s="94"/>
      <c r="QPE16" s="94"/>
      <c r="QPF16" s="94"/>
      <c r="QPG16" s="94"/>
      <c r="QPH16" s="94"/>
      <c r="QPI16" s="94"/>
      <c r="QPJ16" s="94"/>
      <c r="QPK16" s="94"/>
      <c r="QPL16" s="94"/>
      <c r="QPM16" s="94"/>
      <c r="QPN16" s="94"/>
      <c r="QPO16" s="94"/>
      <c r="QPP16" s="94"/>
      <c r="QPQ16" s="94"/>
      <c r="QPR16" s="94"/>
      <c r="QPS16" s="94"/>
      <c r="QPT16" s="94"/>
      <c r="QPU16" s="94"/>
      <c r="QPV16" s="94"/>
      <c r="QPW16" s="94"/>
      <c r="QPX16" s="94"/>
      <c r="QPY16" s="94"/>
      <c r="QPZ16" s="94"/>
      <c r="QQA16" s="94"/>
      <c r="QQB16" s="94"/>
      <c r="QQC16" s="94"/>
      <c r="QQD16" s="94"/>
      <c r="QQE16" s="94"/>
      <c r="QQF16" s="94"/>
      <c r="QQG16" s="94"/>
      <c r="QQH16" s="94"/>
      <c r="QQI16" s="94"/>
      <c r="QQJ16" s="94"/>
      <c r="QQK16" s="94"/>
      <c r="QQL16" s="94"/>
      <c r="QQM16" s="94"/>
      <c r="QQN16" s="94"/>
      <c r="QQO16" s="94"/>
      <c r="QQP16" s="94"/>
      <c r="QQQ16" s="94"/>
      <c r="QQR16" s="94"/>
      <c r="QQS16" s="94"/>
      <c r="QQT16" s="94"/>
      <c r="QQU16" s="94"/>
      <c r="QQV16" s="94"/>
      <c r="QQW16" s="94"/>
      <c r="QQX16" s="94"/>
      <c r="QQY16" s="94"/>
      <c r="QQZ16" s="94"/>
      <c r="QRA16" s="94"/>
      <c r="QRB16" s="94"/>
      <c r="QRC16" s="94"/>
      <c r="QRD16" s="94"/>
      <c r="QRE16" s="94"/>
      <c r="QRF16" s="94"/>
      <c r="QRG16" s="94"/>
      <c r="QRH16" s="94"/>
      <c r="QRI16" s="94"/>
      <c r="QRJ16" s="94"/>
      <c r="QRK16" s="94"/>
      <c r="QRL16" s="94"/>
      <c r="QRM16" s="94"/>
      <c r="QRN16" s="94"/>
      <c r="QRO16" s="94"/>
      <c r="QRP16" s="94"/>
      <c r="QRQ16" s="94"/>
      <c r="QRR16" s="94"/>
      <c r="QRS16" s="94"/>
      <c r="QRT16" s="94"/>
      <c r="QRU16" s="94"/>
      <c r="QRV16" s="94"/>
      <c r="QRW16" s="94"/>
      <c r="QRX16" s="94"/>
      <c r="QRY16" s="94"/>
      <c r="QRZ16" s="94"/>
      <c r="QSA16" s="94"/>
      <c r="QSB16" s="94"/>
      <c r="QSC16" s="94"/>
      <c r="QSD16" s="94"/>
      <c r="QSE16" s="94"/>
      <c r="QSF16" s="94"/>
      <c r="QSG16" s="94"/>
      <c r="QSH16" s="94"/>
      <c r="QSI16" s="94"/>
      <c r="QSJ16" s="94"/>
      <c r="QSK16" s="94"/>
      <c r="QSL16" s="94"/>
      <c r="QSM16" s="94"/>
      <c r="QSN16" s="94"/>
      <c r="QSO16" s="94"/>
      <c r="QSP16" s="94"/>
      <c r="QSQ16" s="94"/>
      <c r="QSR16" s="94"/>
      <c r="QSS16" s="94"/>
      <c r="QST16" s="94"/>
      <c r="QSU16" s="94"/>
      <c r="QSV16" s="94"/>
      <c r="QSW16" s="94"/>
      <c r="QSX16" s="94"/>
      <c r="QSY16" s="94"/>
      <c r="QSZ16" s="94"/>
      <c r="QTA16" s="94"/>
      <c r="QTB16" s="94"/>
      <c r="QTC16" s="94"/>
      <c r="QTD16" s="94"/>
      <c r="QTE16" s="94"/>
      <c r="QTF16" s="94"/>
      <c r="QTG16" s="94"/>
      <c r="QTH16" s="94"/>
      <c r="QTI16" s="94"/>
      <c r="QTJ16" s="94"/>
      <c r="QTK16" s="94"/>
      <c r="QTL16" s="94"/>
      <c r="QTM16" s="94"/>
      <c r="QTN16" s="94"/>
      <c r="QTO16" s="94"/>
      <c r="QTP16" s="94"/>
      <c r="QTQ16" s="94"/>
      <c r="QTR16" s="94"/>
      <c r="QTS16" s="94"/>
      <c r="QTT16" s="94"/>
      <c r="QTU16" s="94"/>
      <c r="QTV16" s="94"/>
      <c r="QTW16" s="94"/>
      <c r="QTX16" s="94"/>
      <c r="QTY16" s="94"/>
      <c r="QTZ16" s="94"/>
      <c r="QUA16" s="94"/>
      <c r="QUB16" s="94"/>
      <c r="QUC16" s="94"/>
      <c r="QUD16" s="94"/>
      <c r="QUE16" s="94"/>
      <c r="QUF16" s="94"/>
      <c r="QUG16" s="94"/>
      <c r="QUH16" s="94"/>
      <c r="QUI16" s="94"/>
      <c r="QUJ16" s="94"/>
      <c r="QUK16" s="94"/>
      <c r="QUL16" s="94"/>
      <c r="QUM16" s="94"/>
      <c r="QUN16" s="94"/>
      <c r="QUO16" s="94"/>
      <c r="QUP16" s="94"/>
      <c r="QUQ16" s="94"/>
      <c r="QUR16" s="94"/>
      <c r="QUS16" s="94"/>
      <c r="QUT16" s="94"/>
      <c r="QUU16" s="94"/>
      <c r="QUV16" s="94"/>
      <c r="QUW16" s="94"/>
      <c r="QUX16" s="94"/>
      <c r="QUY16" s="94"/>
      <c r="QUZ16" s="94"/>
      <c r="QVA16" s="94"/>
      <c r="QVB16" s="94"/>
      <c r="QVC16" s="94"/>
      <c r="QVD16" s="94"/>
      <c r="QVE16" s="94"/>
      <c r="QVF16" s="94"/>
      <c r="QVG16" s="94"/>
      <c r="QVH16" s="94"/>
      <c r="QVI16" s="94"/>
      <c r="QVJ16" s="94"/>
      <c r="QVK16" s="94"/>
      <c r="QVL16" s="94"/>
      <c r="QVM16" s="94"/>
      <c r="QVN16" s="94"/>
      <c r="QVO16" s="94"/>
      <c r="QVP16" s="94"/>
      <c r="QVQ16" s="94"/>
      <c r="QVR16" s="94"/>
      <c r="QVS16" s="94"/>
      <c r="QVT16" s="94"/>
      <c r="QVU16" s="94"/>
      <c r="QVV16" s="94"/>
      <c r="QVW16" s="94"/>
      <c r="QVX16" s="94"/>
      <c r="QVY16" s="94"/>
      <c r="QVZ16" s="94"/>
      <c r="QWA16" s="94"/>
      <c r="QWB16" s="94"/>
      <c r="QWC16" s="94"/>
      <c r="QWD16" s="94"/>
      <c r="QWE16" s="94"/>
      <c r="QWF16" s="94"/>
      <c r="QWG16" s="94"/>
      <c r="QWH16" s="94"/>
      <c r="QWI16" s="94"/>
      <c r="QWJ16" s="94"/>
      <c r="QWK16" s="94"/>
      <c r="QWL16" s="94"/>
      <c r="QWM16" s="94"/>
      <c r="QWN16" s="94"/>
      <c r="QWO16" s="94"/>
      <c r="QWP16" s="94"/>
      <c r="QWQ16" s="94"/>
      <c r="QWR16" s="94"/>
      <c r="QWS16" s="94"/>
      <c r="QWT16" s="94"/>
      <c r="QWU16" s="94"/>
      <c r="QWV16" s="94"/>
      <c r="QWW16" s="94"/>
      <c r="QWX16" s="94"/>
      <c r="QWY16" s="94"/>
      <c r="QWZ16" s="94"/>
      <c r="QXA16" s="94"/>
      <c r="QXB16" s="94"/>
      <c r="QXC16" s="94"/>
      <c r="QXD16" s="94"/>
      <c r="QXE16" s="94"/>
      <c r="QXF16" s="94"/>
      <c r="QXG16" s="94"/>
      <c r="QXH16" s="94"/>
      <c r="QXI16" s="94"/>
      <c r="QXJ16" s="94"/>
      <c r="QXK16" s="94"/>
      <c r="QXL16" s="94"/>
      <c r="QXM16" s="94"/>
      <c r="QXN16" s="94"/>
      <c r="QXO16" s="94"/>
      <c r="QXP16" s="94"/>
      <c r="QXQ16" s="94"/>
      <c r="QXR16" s="94"/>
      <c r="QXS16" s="94"/>
      <c r="QXT16" s="94"/>
      <c r="QXU16" s="94"/>
      <c r="QXV16" s="94"/>
      <c r="QXW16" s="94"/>
      <c r="QXX16" s="94"/>
      <c r="QXY16" s="94"/>
      <c r="QXZ16" s="94"/>
      <c r="QYA16" s="94"/>
      <c r="QYB16" s="94"/>
      <c r="QYC16" s="94"/>
      <c r="QYD16" s="94"/>
      <c r="QYE16" s="94"/>
      <c r="QYF16" s="94"/>
      <c r="QYG16" s="94"/>
      <c r="QYH16" s="94"/>
      <c r="QYI16" s="94"/>
      <c r="QYJ16" s="94"/>
      <c r="QYK16" s="94"/>
      <c r="QYL16" s="94"/>
      <c r="QYM16" s="94"/>
      <c r="QYN16" s="94"/>
      <c r="QYO16" s="94"/>
      <c r="QYP16" s="94"/>
      <c r="QYQ16" s="94"/>
      <c r="QYR16" s="94"/>
      <c r="QYS16" s="94"/>
      <c r="QYT16" s="94"/>
      <c r="QYU16" s="94"/>
      <c r="QYV16" s="94"/>
      <c r="QYW16" s="94"/>
      <c r="QYX16" s="94"/>
      <c r="QYY16" s="94"/>
      <c r="QYZ16" s="94"/>
      <c r="QZA16" s="94"/>
      <c r="QZB16" s="94"/>
      <c r="QZC16" s="94"/>
      <c r="QZD16" s="94"/>
      <c r="QZE16" s="94"/>
      <c r="QZF16" s="94"/>
      <c r="QZG16" s="94"/>
      <c r="QZH16" s="94"/>
      <c r="QZI16" s="94"/>
      <c r="QZJ16" s="94"/>
      <c r="QZK16" s="94"/>
      <c r="QZL16" s="94"/>
      <c r="QZM16" s="94"/>
      <c r="QZN16" s="94"/>
      <c r="QZO16" s="94"/>
      <c r="QZP16" s="94"/>
      <c r="QZQ16" s="94"/>
      <c r="QZR16" s="94"/>
      <c r="QZS16" s="94"/>
      <c r="QZT16" s="94"/>
      <c r="QZU16" s="94"/>
      <c r="QZV16" s="94"/>
      <c r="QZW16" s="94"/>
      <c r="QZX16" s="94"/>
      <c r="QZY16" s="94"/>
      <c r="QZZ16" s="94"/>
      <c r="RAA16" s="94"/>
      <c r="RAB16" s="94"/>
      <c r="RAC16" s="94"/>
      <c r="RAD16" s="94"/>
      <c r="RAE16" s="94"/>
      <c r="RAF16" s="94"/>
      <c r="RAG16" s="94"/>
      <c r="RAH16" s="94"/>
      <c r="RAI16" s="94"/>
      <c r="RAJ16" s="94"/>
      <c r="RAK16" s="94"/>
      <c r="RAL16" s="94"/>
      <c r="RAM16" s="94"/>
      <c r="RAN16" s="94"/>
      <c r="RAO16" s="94"/>
      <c r="RAP16" s="94"/>
      <c r="RAQ16" s="94"/>
      <c r="RAR16" s="94"/>
      <c r="RAS16" s="94"/>
      <c r="RAT16" s="94"/>
      <c r="RAU16" s="94"/>
      <c r="RAV16" s="94"/>
      <c r="RAW16" s="94"/>
      <c r="RAX16" s="94"/>
      <c r="RAY16" s="94"/>
      <c r="RAZ16" s="94"/>
      <c r="RBA16" s="94"/>
      <c r="RBB16" s="94"/>
      <c r="RBC16" s="94"/>
      <c r="RBD16" s="94"/>
      <c r="RBE16" s="94"/>
      <c r="RBF16" s="94"/>
      <c r="RBG16" s="94"/>
      <c r="RBH16" s="94"/>
      <c r="RBI16" s="94"/>
      <c r="RBJ16" s="94"/>
      <c r="RBK16" s="94"/>
      <c r="RBL16" s="94"/>
      <c r="RBM16" s="94"/>
      <c r="RBN16" s="94"/>
      <c r="RBO16" s="94"/>
      <c r="RBP16" s="94"/>
      <c r="RBQ16" s="94"/>
      <c r="RBR16" s="94"/>
      <c r="RBS16" s="94"/>
      <c r="RBT16" s="94"/>
      <c r="RBU16" s="94"/>
      <c r="RBV16" s="94"/>
      <c r="RBW16" s="94"/>
      <c r="RBX16" s="94"/>
      <c r="RBY16" s="94"/>
      <c r="RBZ16" s="94"/>
      <c r="RCA16" s="94"/>
      <c r="RCB16" s="94"/>
      <c r="RCC16" s="94"/>
      <c r="RCD16" s="94"/>
      <c r="RCE16" s="94"/>
      <c r="RCF16" s="94"/>
      <c r="RCG16" s="94"/>
      <c r="RCH16" s="94"/>
      <c r="RCI16" s="94"/>
      <c r="RCJ16" s="94"/>
      <c r="RCK16" s="94"/>
      <c r="RCL16" s="94"/>
      <c r="RCM16" s="94"/>
      <c r="RCN16" s="94"/>
      <c r="RCO16" s="94"/>
      <c r="RCP16" s="94"/>
      <c r="RCQ16" s="94"/>
      <c r="RCR16" s="94"/>
      <c r="RCS16" s="94"/>
      <c r="RCT16" s="94"/>
      <c r="RCU16" s="94"/>
      <c r="RCV16" s="94"/>
      <c r="RCW16" s="94"/>
      <c r="RCX16" s="94"/>
      <c r="RCY16" s="94"/>
      <c r="RCZ16" s="94"/>
      <c r="RDA16" s="94"/>
      <c r="RDB16" s="94"/>
      <c r="RDC16" s="94"/>
      <c r="RDD16" s="94"/>
      <c r="RDE16" s="94"/>
      <c r="RDF16" s="94"/>
      <c r="RDG16" s="94"/>
      <c r="RDH16" s="94"/>
      <c r="RDI16" s="94"/>
      <c r="RDJ16" s="94"/>
      <c r="RDK16" s="94"/>
      <c r="RDL16" s="94"/>
      <c r="RDM16" s="94"/>
      <c r="RDN16" s="94"/>
      <c r="RDO16" s="94"/>
      <c r="RDP16" s="94"/>
      <c r="RDQ16" s="94"/>
      <c r="RDR16" s="94"/>
      <c r="RDS16" s="94"/>
      <c r="RDT16" s="94"/>
      <c r="RDU16" s="94"/>
      <c r="RDV16" s="94"/>
      <c r="RDW16" s="94"/>
      <c r="RDX16" s="94"/>
      <c r="RDY16" s="94"/>
      <c r="RDZ16" s="94"/>
      <c r="REA16" s="94"/>
      <c r="REB16" s="94"/>
      <c r="REC16" s="94"/>
      <c r="RED16" s="94"/>
      <c r="REE16" s="94"/>
      <c r="REF16" s="94"/>
      <c r="REG16" s="94"/>
      <c r="REH16" s="94"/>
      <c r="REI16" s="94"/>
      <c r="REJ16" s="94"/>
      <c r="REK16" s="94"/>
      <c r="REL16" s="94"/>
      <c r="REM16" s="94"/>
      <c r="REN16" s="94"/>
      <c r="REO16" s="94"/>
      <c r="REP16" s="94"/>
      <c r="REQ16" s="94"/>
      <c r="RER16" s="94"/>
      <c r="RES16" s="94"/>
      <c r="RET16" s="94"/>
      <c r="REU16" s="94"/>
      <c r="REV16" s="94"/>
      <c r="REW16" s="94"/>
      <c r="REX16" s="94"/>
      <c r="REY16" s="94"/>
      <c r="REZ16" s="94"/>
      <c r="RFA16" s="94"/>
      <c r="RFB16" s="94"/>
      <c r="RFC16" s="94"/>
      <c r="RFD16" s="94"/>
      <c r="RFE16" s="94"/>
      <c r="RFF16" s="94"/>
      <c r="RFG16" s="94"/>
      <c r="RFH16" s="94"/>
      <c r="RFI16" s="94"/>
      <c r="RFJ16" s="94"/>
      <c r="RFK16" s="94"/>
      <c r="RFL16" s="94"/>
      <c r="RFM16" s="94"/>
      <c r="RFN16" s="94"/>
      <c r="RFO16" s="94"/>
      <c r="RFP16" s="94"/>
      <c r="RFQ16" s="94"/>
      <c r="RFR16" s="94"/>
      <c r="RFS16" s="94"/>
      <c r="RFT16" s="94"/>
      <c r="RFU16" s="94"/>
      <c r="RFV16" s="94"/>
      <c r="RFW16" s="94"/>
      <c r="RFX16" s="94"/>
      <c r="RFY16" s="94"/>
      <c r="RFZ16" s="94"/>
      <c r="RGA16" s="94"/>
      <c r="RGB16" s="94"/>
      <c r="RGC16" s="94"/>
      <c r="RGD16" s="94"/>
      <c r="RGE16" s="94"/>
      <c r="RGF16" s="94"/>
      <c r="RGG16" s="94"/>
      <c r="RGH16" s="94"/>
      <c r="RGI16" s="94"/>
      <c r="RGJ16" s="94"/>
      <c r="RGK16" s="94"/>
      <c r="RGL16" s="94"/>
      <c r="RGM16" s="94"/>
      <c r="RGN16" s="94"/>
      <c r="RGO16" s="94"/>
      <c r="RGP16" s="94"/>
      <c r="RGQ16" s="94"/>
      <c r="RGR16" s="94"/>
      <c r="RGS16" s="94"/>
      <c r="RGT16" s="94"/>
      <c r="RGU16" s="94"/>
      <c r="RGV16" s="94"/>
      <c r="RGW16" s="94"/>
      <c r="RGX16" s="94"/>
      <c r="RGY16" s="94"/>
      <c r="RGZ16" s="94"/>
      <c r="RHA16" s="94"/>
      <c r="RHB16" s="94"/>
      <c r="RHC16" s="94"/>
      <c r="RHD16" s="94"/>
      <c r="RHE16" s="94"/>
      <c r="RHF16" s="94"/>
      <c r="RHG16" s="94"/>
      <c r="RHH16" s="94"/>
      <c r="RHI16" s="94"/>
      <c r="RHJ16" s="94"/>
      <c r="RHK16" s="94"/>
      <c r="RHL16" s="94"/>
      <c r="RHM16" s="94"/>
      <c r="RHN16" s="94"/>
      <c r="RHO16" s="94"/>
      <c r="RHP16" s="94"/>
      <c r="RHQ16" s="94"/>
      <c r="RHR16" s="94"/>
      <c r="RHS16" s="94"/>
      <c r="RHT16" s="94"/>
      <c r="RHU16" s="94"/>
      <c r="RHV16" s="94"/>
      <c r="RHW16" s="94"/>
      <c r="RHX16" s="94"/>
      <c r="RHY16" s="94"/>
      <c r="RHZ16" s="94"/>
      <c r="RIA16" s="94"/>
      <c r="RIB16" s="94"/>
      <c r="RIC16" s="94"/>
      <c r="RID16" s="94"/>
      <c r="RIE16" s="94"/>
      <c r="RIF16" s="94"/>
      <c r="RIG16" s="94"/>
      <c r="RIH16" s="94"/>
      <c r="RII16" s="94"/>
      <c r="RIJ16" s="94"/>
      <c r="RIK16" s="94"/>
      <c r="RIL16" s="94"/>
      <c r="RIM16" s="94"/>
      <c r="RIN16" s="94"/>
      <c r="RIO16" s="94"/>
      <c r="RIP16" s="94"/>
      <c r="RIQ16" s="94"/>
      <c r="RIR16" s="94"/>
      <c r="RIS16" s="94"/>
      <c r="RIT16" s="94"/>
      <c r="RIU16" s="94"/>
      <c r="RIV16" s="94"/>
      <c r="RIW16" s="94"/>
      <c r="RIX16" s="94"/>
      <c r="RIY16" s="94"/>
      <c r="RIZ16" s="94"/>
      <c r="RJA16" s="94"/>
      <c r="RJB16" s="94"/>
      <c r="RJC16" s="94"/>
      <c r="RJD16" s="94"/>
      <c r="RJE16" s="94"/>
      <c r="RJF16" s="94"/>
      <c r="RJG16" s="94"/>
      <c r="RJH16" s="94"/>
      <c r="RJI16" s="94"/>
      <c r="RJJ16" s="94"/>
      <c r="RJK16" s="94"/>
      <c r="RJL16" s="94"/>
      <c r="RJM16" s="94"/>
      <c r="RJN16" s="94"/>
      <c r="RJO16" s="94"/>
      <c r="RJP16" s="94"/>
      <c r="RJQ16" s="94"/>
      <c r="RJR16" s="94"/>
      <c r="RJS16" s="94"/>
      <c r="RJT16" s="94"/>
      <c r="RJU16" s="94"/>
      <c r="RJV16" s="94"/>
      <c r="RJW16" s="94"/>
      <c r="RJX16" s="94"/>
      <c r="RJY16" s="94"/>
      <c r="RJZ16" s="94"/>
      <c r="RKA16" s="94"/>
      <c r="RKB16" s="94"/>
      <c r="RKC16" s="94"/>
      <c r="RKD16" s="94"/>
      <c r="RKE16" s="94"/>
      <c r="RKF16" s="94"/>
      <c r="RKG16" s="94"/>
      <c r="RKH16" s="94"/>
      <c r="RKI16" s="94"/>
      <c r="RKJ16" s="94"/>
      <c r="RKK16" s="94"/>
      <c r="RKL16" s="94"/>
      <c r="RKM16" s="94"/>
      <c r="RKN16" s="94"/>
      <c r="RKO16" s="94"/>
      <c r="RKP16" s="94"/>
      <c r="RKQ16" s="94"/>
      <c r="RKR16" s="94"/>
      <c r="RKS16" s="94"/>
      <c r="RKT16" s="94"/>
      <c r="RKU16" s="94"/>
      <c r="RKV16" s="94"/>
      <c r="RKW16" s="94"/>
      <c r="RKX16" s="94"/>
      <c r="RKY16" s="94"/>
      <c r="RKZ16" s="94"/>
      <c r="RLA16" s="94"/>
      <c r="RLB16" s="94"/>
      <c r="RLC16" s="94"/>
      <c r="RLD16" s="94"/>
      <c r="RLE16" s="94"/>
      <c r="RLF16" s="94"/>
      <c r="RLG16" s="94"/>
      <c r="RLH16" s="94"/>
      <c r="RLI16" s="94"/>
      <c r="RLJ16" s="94"/>
      <c r="RLK16" s="94"/>
      <c r="RLL16" s="94"/>
      <c r="RLM16" s="94"/>
      <c r="RLN16" s="94"/>
      <c r="RLO16" s="94"/>
      <c r="RLP16" s="94"/>
      <c r="RLQ16" s="94"/>
      <c r="RLR16" s="94"/>
      <c r="RLS16" s="94"/>
      <c r="RLT16" s="94"/>
      <c r="RLU16" s="94"/>
      <c r="RLV16" s="94"/>
      <c r="RLW16" s="94"/>
      <c r="RLX16" s="94"/>
      <c r="RLY16" s="94"/>
      <c r="RLZ16" s="94"/>
      <c r="RMA16" s="94"/>
      <c r="RMB16" s="94"/>
      <c r="RMC16" s="94"/>
      <c r="RMD16" s="94"/>
      <c r="RME16" s="94"/>
      <c r="RMF16" s="94"/>
      <c r="RMG16" s="94"/>
      <c r="RMH16" s="94"/>
      <c r="RMI16" s="94"/>
      <c r="RMJ16" s="94"/>
      <c r="RMK16" s="94"/>
      <c r="RML16" s="94"/>
      <c r="RMM16" s="94"/>
      <c r="RMN16" s="94"/>
      <c r="RMO16" s="94"/>
      <c r="RMP16" s="94"/>
      <c r="RMQ16" s="94"/>
      <c r="RMR16" s="94"/>
      <c r="RMS16" s="94"/>
      <c r="RMT16" s="94"/>
      <c r="RMU16" s="94"/>
      <c r="RMV16" s="94"/>
      <c r="RMW16" s="94"/>
      <c r="RMX16" s="94"/>
      <c r="RMY16" s="94"/>
      <c r="RMZ16" s="94"/>
      <c r="RNA16" s="94"/>
      <c r="RNB16" s="94"/>
      <c r="RNC16" s="94"/>
      <c r="RND16" s="94"/>
      <c r="RNE16" s="94"/>
      <c r="RNF16" s="94"/>
      <c r="RNG16" s="94"/>
      <c r="RNH16" s="94"/>
      <c r="RNI16" s="94"/>
      <c r="RNJ16" s="94"/>
      <c r="RNK16" s="94"/>
      <c r="RNL16" s="94"/>
      <c r="RNM16" s="94"/>
      <c r="RNN16" s="94"/>
      <c r="RNO16" s="94"/>
      <c r="RNP16" s="94"/>
      <c r="RNQ16" s="94"/>
      <c r="RNR16" s="94"/>
      <c r="RNS16" s="94"/>
      <c r="RNT16" s="94"/>
      <c r="RNU16" s="94"/>
      <c r="RNV16" s="94"/>
      <c r="RNW16" s="94"/>
      <c r="RNX16" s="94"/>
      <c r="RNY16" s="94"/>
      <c r="RNZ16" s="94"/>
      <c r="ROA16" s="94"/>
      <c r="ROB16" s="94"/>
      <c r="ROC16" s="94"/>
      <c r="ROD16" s="94"/>
      <c r="ROE16" s="94"/>
      <c r="ROF16" s="94"/>
      <c r="ROG16" s="94"/>
      <c r="ROH16" s="94"/>
      <c r="ROI16" s="94"/>
      <c r="ROJ16" s="94"/>
      <c r="ROK16" s="94"/>
      <c r="ROL16" s="94"/>
      <c r="ROM16" s="94"/>
      <c r="RON16" s="94"/>
      <c r="ROO16" s="94"/>
      <c r="ROP16" s="94"/>
      <c r="ROQ16" s="94"/>
      <c r="ROR16" s="94"/>
      <c r="ROS16" s="94"/>
      <c r="ROT16" s="94"/>
      <c r="ROU16" s="94"/>
      <c r="ROV16" s="94"/>
      <c r="ROW16" s="94"/>
      <c r="ROX16" s="94"/>
      <c r="ROY16" s="94"/>
      <c r="ROZ16" s="94"/>
      <c r="RPA16" s="94"/>
      <c r="RPB16" s="94"/>
      <c r="RPC16" s="94"/>
      <c r="RPD16" s="94"/>
      <c r="RPE16" s="94"/>
      <c r="RPF16" s="94"/>
      <c r="RPG16" s="94"/>
      <c r="RPH16" s="94"/>
      <c r="RPI16" s="94"/>
      <c r="RPJ16" s="94"/>
      <c r="RPK16" s="94"/>
      <c r="RPL16" s="94"/>
      <c r="RPM16" s="94"/>
      <c r="RPN16" s="94"/>
      <c r="RPO16" s="94"/>
      <c r="RPP16" s="94"/>
      <c r="RPQ16" s="94"/>
      <c r="RPR16" s="94"/>
      <c r="RPS16" s="94"/>
      <c r="RPT16" s="94"/>
      <c r="RPU16" s="94"/>
      <c r="RPV16" s="94"/>
      <c r="RPW16" s="94"/>
      <c r="RPX16" s="94"/>
      <c r="RPY16" s="94"/>
      <c r="RPZ16" s="94"/>
      <c r="RQA16" s="94"/>
      <c r="RQB16" s="94"/>
      <c r="RQC16" s="94"/>
      <c r="RQD16" s="94"/>
      <c r="RQE16" s="94"/>
      <c r="RQF16" s="94"/>
      <c r="RQG16" s="94"/>
      <c r="RQH16" s="94"/>
      <c r="RQI16" s="94"/>
      <c r="RQJ16" s="94"/>
      <c r="RQK16" s="94"/>
      <c r="RQL16" s="94"/>
      <c r="RQM16" s="94"/>
      <c r="RQN16" s="94"/>
      <c r="RQO16" s="94"/>
      <c r="RQP16" s="94"/>
      <c r="RQQ16" s="94"/>
      <c r="RQR16" s="94"/>
      <c r="RQS16" s="94"/>
      <c r="RQT16" s="94"/>
      <c r="RQU16" s="94"/>
      <c r="RQV16" s="94"/>
      <c r="RQW16" s="94"/>
      <c r="RQX16" s="94"/>
      <c r="RQY16" s="94"/>
      <c r="RQZ16" s="94"/>
      <c r="RRA16" s="94"/>
      <c r="RRB16" s="94"/>
      <c r="RRC16" s="94"/>
      <c r="RRD16" s="94"/>
      <c r="RRE16" s="94"/>
      <c r="RRF16" s="94"/>
      <c r="RRG16" s="94"/>
      <c r="RRH16" s="94"/>
      <c r="RRI16" s="94"/>
      <c r="RRJ16" s="94"/>
      <c r="RRK16" s="94"/>
      <c r="RRL16" s="94"/>
      <c r="RRM16" s="94"/>
      <c r="RRN16" s="94"/>
      <c r="RRO16" s="94"/>
      <c r="RRP16" s="94"/>
      <c r="RRQ16" s="94"/>
      <c r="RRR16" s="94"/>
      <c r="RRS16" s="94"/>
      <c r="RRT16" s="94"/>
      <c r="RRU16" s="94"/>
      <c r="RRV16" s="94"/>
      <c r="RRW16" s="94"/>
      <c r="RRX16" s="94"/>
      <c r="RRY16" s="94"/>
      <c r="RRZ16" s="94"/>
      <c r="RSA16" s="94"/>
      <c r="RSB16" s="94"/>
      <c r="RSC16" s="94"/>
      <c r="RSD16" s="94"/>
      <c r="RSE16" s="94"/>
      <c r="RSF16" s="94"/>
      <c r="RSG16" s="94"/>
      <c r="RSH16" s="94"/>
      <c r="RSI16" s="94"/>
      <c r="RSJ16" s="94"/>
      <c r="RSK16" s="94"/>
      <c r="RSL16" s="94"/>
      <c r="RSM16" s="94"/>
      <c r="RSN16" s="94"/>
      <c r="RSO16" s="94"/>
      <c r="RSP16" s="94"/>
      <c r="RSQ16" s="94"/>
      <c r="RSR16" s="94"/>
      <c r="RSS16" s="94"/>
      <c r="RST16" s="94"/>
      <c r="RSU16" s="94"/>
      <c r="RSV16" s="94"/>
      <c r="RSW16" s="94"/>
      <c r="RSX16" s="94"/>
      <c r="RSY16" s="94"/>
      <c r="RSZ16" s="94"/>
      <c r="RTA16" s="94"/>
      <c r="RTB16" s="94"/>
      <c r="RTC16" s="94"/>
      <c r="RTD16" s="94"/>
      <c r="RTE16" s="94"/>
      <c r="RTF16" s="94"/>
      <c r="RTG16" s="94"/>
      <c r="RTH16" s="94"/>
      <c r="RTI16" s="94"/>
      <c r="RTJ16" s="94"/>
      <c r="RTK16" s="94"/>
      <c r="RTL16" s="94"/>
      <c r="RTM16" s="94"/>
      <c r="RTN16" s="94"/>
      <c r="RTO16" s="94"/>
      <c r="RTP16" s="94"/>
      <c r="RTQ16" s="94"/>
      <c r="RTR16" s="94"/>
      <c r="RTS16" s="94"/>
      <c r="RTT16" s="94"/>
      <c r="RTU16" s="94"/>
      <c r="RTV16" s="94"/>
      <c r="RTW16" s="94"/>
      <c r="RTX16" s="94"/>
      <c r="RTY16" s="94"/>
      <c r="RTZ16" s="94"/>
      <c r="RUA16" s="94"/>
      <c r="RUB16" s="94"/>
      <c r="RUC16" s="94"/>
      <c r="RUD16" s="94"/>
      <c r="RUE16" s="94"/>
      <c r="RUF16" s="94"/>
      <c r="RUG16" s="94"/>
      <c r="RUH16" s="94"/>
      <c r="RUI16" s="94"/>
      <c r="RUJ16" s="94"/>
      <c r="RUK16" s="94"/>
      <c r="RUL16" s="94"/>
      <c r="RUM16" s="94"/>
      <c r="RUN16" s="94"/>
      <c r="RUO16" s="94"/>
      <c r="RUP16" s="94"/>
      <c r="RUQ16" s="94"/>
      <c r="RUR16" s="94"/>
      <c r="RUS16" s="94"/>
      <c r="RUT16" s="94"/>
      <c r="RUU16" s="94"/>
      <c r="RUV16" s="94"/>
      <c r="RUW16" s="94"/>
      <c r="RUX16" s="94"/>
      <c r="RUY16" s="94"/>
      <c r="RUZ16" s="94"/>
      <c r="RVA16" s="94"/>
      <c r="RVB16" s="94"/>
      <c r="RVC16" s="94"/>
      <c r="RVD16" s="94"/>
      <c r="RVE16" s="94"/>
      <c r="RVF16" s="94"/>
      <c r="RVG16" s="94"/>
      <c r="RVH16" s="94"/>
      <c r="RVI16" s="94"/>
      <c r="RVJ16" s="94"/>
      <c r="RVK16" s="94"/>
      <c r="RVL16" s="94"/>
      <c r="RVM16" s="94"/>
      <c r="RVN16" s="94"/>
      <c r="RVO16" s="94"/>
      <c r="RVP16" s="94"/>
      <c r="RVQ16" s="94"/>
      <c r="RVR16" s="94"/>
      <c r="RVS16" s="94"/>
      <c r="RVT16" s="94"/>
      <c r="RVU16" s="94"/>
      <c r="RVV16" s="94"/>
      <c r="RVW16" s="94"/>
      <c r="RVX16" s="94"/>
      <c r="RVY16" s="94"/>
      <c r="RVZ16" s="94"/>
      <c r="RWA16" s="94"/>
      <c r="RWB16" s="94"/>
      <c r="RWC16" s="94"/>
      <c r="RWD16" s="94"/>
      <c r="RWE16" s="94"/>
      <c r="RWF16" s="94"/>
      <c r="RWG16" s="94"/>
      <c r="RWH16" s="94"/>
      <c r="RWI16" s="94"/>
      <c r="RWJ16" s="94"/>
      <c r="RWK16" s="94"/>
      <c r="RWL16" s="94"/>
      <c r="RWM16" s="94"/>
      <c r="RWN16" s="94"/>
      <c r="RWO16" s="94"/>
      <c r="RWP16" s="94"/>
      <c r="RWQ16" s="94"/>
      <c r="RWR16" s="94"/>
      <c r="RWS16" s="94"/>
      <c r="RWT16" s="94"/>
      <c r="RWU16" s="94"/>
      <c r="RWV16" s="94"/>
      <c r="RWW16" s="94"/>
      <c r="RWX16" s="94"/>
      <c r="RWY16" s="94"/>
      <c r="RWZ16" s="94"/>
      <c r="RXA16" s="94"/>
      <c r="RXB16" s="94"/>
      <c r="RXC16" s="94"/>
      <c r="RXD16" s="94"/>
      <c r="RXE16" s="94"/>
      <c r="RXF16" s="94"/>
      <c r="RXG16" s="94"/>
      <c r="RXH16" s="94"/>
      <c r="RXI16" s="94"/>
      <c r="RXJ16" s="94"/>
      <c r="RXK16" s="94"/>
      <c r="RXL16" s="94"/>
      <c r="RXM16" s="94"/>
      <c r="RXN16" s="94"/>
      <c r="RXO16" s="94"/>
      <c r="RXP16" s="94"/>
      <c r="RXQ16" s="94"/>
      <c r="RXR16" s="94"/>
      <c r="RXS16" s="94"/>
      <c r="RXT16" s="94"/>
      <c r="RXU16" s="94"/>
      <c r="RXV16" s="94"/>
      <c r="RXW16" s="94"/>
      <c r="RXX16" s="94"/>
      <c r="RXY16" s="94"/>
      <c r="RXZ16" s="94"/>
      <c r="RYA16" s="94"/>
      <c r="RYB16" s="94"/>
      <c r="RYC16" s="94"/>
      <c r="RYD16" s="94"/>
      <c r="RYE16" s="94"/>
      <c r="RYF16" s="94"/>
      <c r="RYG16" s="94"/>
      <c r="RYH16" s="94"/>
      <c r="RYI16" s="94"/>
      <c r="RYJ16" s="94"/>
      <c r="RYK16" s="94"/>
      <c r="RYL16" s="94"/>
      <c r="RYM16" s="94"/>
      <c r="RYN16" s="94"/>
      <c r="RYO16" s="94"/>
      <c r="RYP16" s="94"/>
      <c r="RYQ16" s="94"/>
      <c r="RYR16" s="94"/>
      <c r="RYS16" s="94"/>
      <c r="RYT16" s="94"/>
      <c r="RYU16" s="94"/>
      <c r="RYV16" s="94"/>
      <c r="RYW16" s="94"/>
      <c r="RYX16" s="94"/>
      <c r="RYY16" s="94"/>
      <c r="RYZ16" s="94"/>
      <c r="RZA16" s="94"/>
      <c r="RZB16" s="94"/>
      <c r="RZC16" s="94"/>
      <c r="RZD16" s="94"/>
      <c r="RZE16" s="94"/>
      <c r="RZF16" s="94"/>
      <c r="RZG16" s="94"/>
      <c r="RZH16" s="94"/>
      <c r="RZI16" s="94"/>
      <c r="RZJ16" s="94"/>
      <c r="RZK16" s="94"/>
      <c r="RZL16" s="94"/>
      <c r="RZM16" s="94"/>
      <c r="RZN16" s="94"/>
      <c r="RZO16" s="94"/>
      <c r="RZP16" s="94"/>
      <c r="RZQ16" s="94"/>
      <c r="RZR16" s="94"/>
      <c r="RZS16" s="94"/>
      <c r="RZT16" s="94"/>
      <c r="RZU16" s="94"/>
      <c r="RZV16" s="94"/>
      <c r="RZW16" s="94"/>
      <c r="RZX16" s="94"/>
      <c r="RZY16" s="94"/>
      <c r="RZZ16" s="94"/>
      <c r="SAA16" s="94"/>
      <c r="SAB16" s="94"/>
      <c r="SAC16" s="94"/>
      <c r="SAD16" s="94"/>
      <c r="SAE16" s="94"/>
      <c r="SAF16" s="94"/>
      <c r="SAG16" s="94"/>
      <c r="SAH16" s="94"/>
      <c r="SAI16" s="94"/>
      <c r="SAJ16" s="94"/>
      <c r="SAK16" s="94"/>
      <c r="SAL16" s="94"/>
      <c r="SAM16" s="94"/>
      <c r="SAN16" s="94"/>
      <c r="SAO16" s="94"/>
      <c r="SAP16" s="94"/>
      <c r="SAQ16" s="94"/>
      <c r="SAR16" s="94"/>
      <c r="SAS16" s="94"/>
      <c r="SAT16" s="94"/>
      <c r="SAU16" s="94"/>
      <c r="SAV16" s="94"/>
      <c r="SAW16" s="94"/>
      <c r="SAX16" s="94"/>
      <c r="SAY16" s="94"/>
      <c r="SAZ16" s="94"/>
      <c r="SBA16" s="94"/>
      <c r="SBB16" s="94"/>
      <c r="SBC16" s="94"/>
      <c r="SBD16" s="94"/>
      <c r="SBE16" s="94"/>
      <c r="SBF16" s="94"/>
      <c r="SBG16" s="94"/>
      <c r="SBH16" s="94"/>
      <c r="SBI16" s="94"/>
      <c r="SBJ16" s="94"/>
      <c r="SBK16" s="94"/>
      <c r="SBL16" s="94"/>
      <c r="SBM16" s="94"/>
      <c r="SBN16" s="94"/>
      <c r="SBO16" s="94"/>
      <c r="SBP16" s="94"/>
      <c r="SBQ16" s="94"/>
      <c r="SBR16" s="94"/>
      <c r="SBS16" s="94"/>
      <c r="SBT16" s="94"/>
      <c r="SBU16" s="94"/>
      <c r="SBV16" s="94"/>
      <c r="SBW16" s="94"/>
      <c r="SBX16" s="94"/>
      <c r="SBY16" s="94"/>
      <c r="SBZ16" s="94"/>
      <c r="SCA16" s="94"/>
      <c r="SCB16" s="94"/>
      <c r="SCC16" s="94"/>
      <c r="SCD16" s="94"/>
      <c r="SCE16" s="94"/>
      <c r="SCF16" s="94"/>
      <c r="SCG16" s="94"/>
      <c r="SCH16" s="94"/>
      <c r="SCI16" s="94"/>
      <c r="SCJ16" s="94"/>
      <c r="SCK16" s="94"/>
      <c r="SCL16" s="94"/>
      <c r="SCM16" s="94"/>
      <c r="SCN16" s="94"/>
      <c r="SCO16" s="94"/>
      <c r="SCP16" s="94"/>
      <c r="SCQ16" s="94"/>
      <c r="SCR16" s="94"/>
      <c r="SCS16" s="94"/>
      <c r="SCT16" s="94"/>
      <c r="SCU16" s="94"/>
      <c r="SCV16" s="94"/>
      <c r="SCW16" s="94"/>
      <c r="SCX16" s="94"/>
      <c r="SCY16" s="94"/>
      <c r="SCZ16" s="94"/>
      <c r="SDA16" s="94"/>
      <c r="SDB16" s="94"/>
      <c r="SDC16" s="94"/>
      <c r="SDD16" s="94"/>
      <c r="SDE16" s="94"/>
      <c r="SDF16" s="94"/>
      <c r="SDG16" s="94"/>
      <c r="SDH16" s="94"/>
      <c r="SDI16" s="94"/>
      <c r="SDJ16" s="94"/>
      <c r="SDK16" s="94"/>
      <c r="SDL16" s="94"/>
      <c r="SDM16" s="94"/>
      <c r="SDN16" s="94"/>
      <c r="SDO16" s="94"/>
      <c r="SDP16" s="94"/>
      <c r="SDQ16" s="94"/>
      <c r="SDR16" s="94"/>
      <c r="SDS16" s="94"/>
      <c r="SDT16" s="94"/>
      <c r="SDU16" s="94"/>
      <c r="SDV16" s="94"/>
      <c r="SDW16" s="94"/>
      <c r="SDX16" s="94"/>
      <c r="SDY16" s="94"/>
      <c r="SDZ16" s="94"/>
      <c r="SEA16" s="94"/>
      <c r="SEB16" s="94"/>
      <c r="SEC16" s="94"/>
      <c r="SED16" s="94"/>
      <c r="SEE16" s="94"/>
      <c r="SEF16" s="94"/>
      <c r="SEG16" s="94"/>
      <c r="SEH16" s="94"/>
      <c r="SEI16" s="94"/>
      <c r="SEJ16" s="94"/>
      <c r="SEK16" s="94"/>
      <c r="SEL16" s="94"/>
      <c r="SEM16" s="94"/>
      <c r="SEN16" s="94"/>
      <c r="SEO16" s="94"/>
      <c r="SEP16" s="94"/>
      <c r="SEQ16" s="94"/>
      <c r="SER16" s="94"/>
      <c r="SES16" s="94"/>
      <c r="SET16" s="94"/>
      <c r="SEU16" s="94"/>
      <c r="SEV16" s="94"/>
      <c r="SEW16" s="94"/>
      <c r="SEX16" s="94"/>
      <c r="SEY16" s="94"/>
      <c r="SEZ16" s="94"/>
      <c r="SFA16" s="94"/>
      <c r="SFB16" s="94"/>
      <c r="SFC16" s="94"/>
      <c r="SFD16" s="94"/>
      <c r="SFE16" s="94"/>
      <c r="SFF16" s="94"/>
      <c r="SFG16" s="94"/>
      <c r="SFH16" s="94"/>
      <c r="SFI16" s="94"/>
      <c r="SFJ16" s="94"/>
      <c r="SFK16" s="94"/>
      <c r="SFL16" s="94"/>
      <c r="SFM16" s="94"/>
      <c r="SFN16" s="94"/>
      <c r="SFO16" s="94"/>
      <c r="SFP16" s="94"/>
      <c r="SFQ16" s="94"/>
      <c r="SFR16" s="94"/>
      <c r="SFS16" s="94"/>
      <c r="SFT16" s="94"/>
      <c r="SFU16" s="94"/>
      <c r="SFV16" s="94"/>
      <c r="SFW16" s="94"/>
      <c r="SFX16" s="94"/>
      <c r="SFY16" s="94"/>
      <c r="SFZ16" s="94"/>
      <c r="SGA16" s="94"/>
      <c r="SGB16" s="94"/>
      <c r="SGC16" s="94"/>
      <c r="SGD16" s="94"/>
      <c r="SGE16" s="94"/>
      <c r="SGF16" s="94"/>
      <c r="SGG16" s="94"/>
      <c r="SGH16" s="94"/>
      <c r="SGI16" s="94"/>
      <c r="SGJ16" s="94"/>
      <c r="SGK16" s="94"/>
      <c r="SGL16" s="94"/>
      <c r="SGM16" s="94"/>
      <c r="SGN16" s="94"/>
      <c r="SGO16" s="94"/>
      <c r="SGP16" s="94"/>
      <c r="SGQ16" s="94"/>
      <c r="SGR16" s="94"/>
      <c r="SGS16" s="94"/>
      <c r="SGT16" s="94"/>
      <c r="SGU16" s="94"/>
      <c r="SGV16" s="94"/>
      <c r="SGW16" s="94"/>
      <c r="SGX16" s="94"/>
      <c r="SGY16" s="94"/>
      <c r="SGZ16" s="94"/>
      <c r="SHA16" s="94"/>
      <c r="SHB16" s="94"/>
      <c r="SHC16" s="94"/>
      <c r="SHD16" s="94"/>
      <c r="SHE16" s="94"/>
      <c r="SHF16" s="94"/>
      <c r="SHG16" s="94"/>
      <c r="SHH16" s="94"/>
      <c r="SHI16" s="94"/>
      <c r="SHJ16" s="94"/>
      <c r="SHK16" s="94"/>
      <c r="SHL16" s="94"/>
      <c r="SHM16" s="94"/>
      <c r="SHN16" s="94"/>
      <c r="SHO16" s="94"/>
      <c r="SHP16" s="94"/>
      <c r="SHQ16" s="94"/>
      <c r="SHR16" s="94"/>
      <c r="SHS16" s="94"/>
      <c r="SHT16" s="94"/>
      <c r="SHU16" s="94"/>
      <c r="SHV16" s="94"/>
      <c r="SHW16" s="94"/>
      <c r="SHX16" s="94"/>
      <c r="SHY16" s="94"/>
      <c r="SHZ16" s="94"/>
      <c r="SIA16" s="94"/>
      <c r="SIB16" s="94"/>
      <c r="SIC16" s="94"/>
      <c r="SID16" s="94"/>
      <c r="SIE16" s="94"/>
      <c r="SIF16" s="94"/>
      <c r="SIG16" s="94"/>
      <c r="SIH16" s="94"/>
      <c r="SII16" s="94"/>
      <c r="SIJ16" s="94"/>
      <c r="SIK16" s="94"/>
      <c r="SIL16" s="94"/>
      <c r="SIM16" s="94"/>
      <c r="SIN16" s="94"/>
      <c r="SIO16" s="94"/>
      <c r="SIP16" s="94"/>
      <c r="SIQ16" s="94"/>
      <c r="SIR16" s="94"/>
      <c r="SIS16" s="94"/>
      <c r="SIT16" s="94"/>
      <c r="SIU16" s="94"/>
      <c r="SIV16" s="94"/>
      <c r="SIW16" s="94"/>
      <c r="SIX16" s="94"/>
      <c r="SIY16" s="94"/>
      <c r="SIZ16" s="94"/>
      <c r="SJA16" s="94"/>
      <c r="SJB16" s="94"/>
      <c r="SJC16" s="94"/>
      <c r="SJD16" s="94"/>
      <c r="SJE16" s="94"/>
      <c r="SJF16" s="94"/>
      <c r="SJG16" s="94"/>
      <c r="SJH16" s="94"/>
      <c r="SJI16" s="94"/>
      <c r="SJJ16" s="94"/>
      <c r="SJK16" s="94"/>
      <c r="SJL16" s="94"/>
      <c r="SJM16" s="94"/>
      <c r="SJN16" s="94"/>
      <c r="SJO16" s="94"/>
      <c r="SJP16" s="94"/>
      <c r="SJQ16" s="94"/>
      <c r="SJR16" s="94"/>
      <c r="SJS16" s="94"/>
      <c r="SJT16" s="94"/>
      <c r="SJU16" s="94"/>
      <c r="SJV16" s="94"/>
      <c r="SJW16" s="94"/>
      <c r="SJX16" s="94"/>
      <c r="SJY16" s="94"/>
      <c r="SJZ16" s="94"/>
      <c r="SKA16" s="94"/>
      <c r="SKB16" s="94"/>
      <c r="SKC16" s="94"/>
      <c r="SKD16" s="94"/>
      <c r="SKE16" s="94"/>
      <c r="SKF16" s="94"/>
      <c r="SKG16" s="94"/>
      <c r="SKH16" s="94"/>
      <c r="SKI16" s="94"/>
      <c r="SKJ16" s="94"/>
      <c r="SKK16" s="94"/>
      <c r="SKL16" s="94"/>
      <c r="SKM16" s="94"/>
      <c r="SKN16" s="94"/>
      <c r="SKO16" s="94"/>
      <c r="SKP16" s="94"/>
      <c r="SKQ16" s="94"/>
      <c r="SKR16" s="94"/>
      <c r="SKS16" s="94"/>
      <c r="SKT16" s="94"/>
      <c r="SKU16" s="94"/>
      <c r="SKV16" s="94"/>
      <c r="SKW16" s="94"/>
      <c r="SKX16" s="94"/>
      <c r="SKY16" s="94"/>
      <c r="SKZ16" s="94"/>
      <c r="SLA16" s="94"/>
      <c r="SLB16" s="94"/>
      <c r="SLC16" s="94"/>
      <c r="SLD16" s="94"/>
      <c r="SLE16" s="94"/>
      <c r="SLF16" s="94"/>
      <c r="SLG16" s="94"/>
      <c r="SLH16" s="94"/>
      <c r="SLI16" s="94"/>
      <c r="SLJ16" s="94"/>
      <c r="SLK16" s="94"/>
      <c r="SLL16" s="94"/>
      <c r="SLM16" s="94"/>
      <c r="SLN16" s="94"/>
      <c r="SLO16" s="94"/>
      <c r="SLP16" s="94"/>
      <c r="SLQ16" s="94"/>
      <c r="SLR16" s="94"/>
      <c r="SLS16" s="94"/>
      <c r="SLT16" s="94"/>
      <c r="SLU16" s="94"/>
      <c r="SLV16" s="94"/>
      <c r="SLW16" s="94"/>
      <c r="SLX16" s="94"/>
      <c r="SLY16" s="94"/>
      <c r="SLZ16" s="94"/>
      <c r="SMA16" s="94"/>
      <c r="SMB16" s="94"/>
      <c r="SMC16" s="94"/>
      <c r="SMD16" s="94"/>
      <c r="SME16" s="94"/>
      <c r="SMF16" s="94"/>
      <c r="SMG16" s="94"/>
      <c r="SMH16" s="94"/>
      <c r="SMI16" s="94"/>
      <c r="SMJ16" s="94"/>
      <c r="SMK16" s="94"/>
      <c r="SML16" s="94"/>
      <c r="SMM16" s="94"/>
      <c r="SMN16" s="94"/>
      <c r="SMO16" s="94"/>
      <c r="SMP16" s="94"/>
      <c r="SMQ16" s="94"/>
      <c r="SMR16" s="94"/>
      <c r="SMS16" s="94"/>
      <c r="SMT16" s="94"/>
      <c r="SMU16" s="94"/>
      <c r="SMV16" s="94"/>
      <c r="SMW16" s="94"/>
      <c r="SMX16" s="94"/>
      <c r="SMY16" s="94"/>
      <c r="SMZ16" s="94"/>
      <c r="SNA16" s="94"/>
      <c r="SNB16" s="94"/>
      <c r="SNC16" s="94"/>
      <c r="SND16" s="94"/>
      <c r="SNE16" s="94"/>
      <c r="SNF16" s="94"/>
      <c r="SNG16" s="94"/>
      <c r="SNH16" s="94"/>
      <c r="SNI16" s="94"/>
      <c r="SNJ16" s="94"/>
      <c r="SNK16" s="94"/>
      <c r="SNL16" s="94"/>
      <c r="SNM16" s="94"/>
      <c r="SNN16" s="94"/>
      <c r="SNO16" s="94"/>
      <c r="SNP16" s="94"/>
      <c r="SNQ16" s="94"/>
      <c r="SNR16" s="94"/>
      <c r="SNS16" s="94"/>
      <c r="SNT16" s="94"/>
      <c r="SNU16" s="94"/>
      <c r="SNV16" s="94"/>
      <c r="SNW16" s="94"/>
      <c r="SNX16" s="94"/>
      <c r="SNY16" s="94"/>
      <c r="SNZ16" s="94"/>
      <c r="SOA16" s="94"/>
      <c r="SOB16" s="94"/>
      <c r="SOC16" s="94"/>
      <c r="SOD16" s="94"/>
      <c r="SOE16" s="94"/>
      <c r="SOF16" s="94"/>
      <c r="SOG16" s="94"/>
      <c r="SOH16" s="94"/>
      <c r="SOI16" s="94"/>
      <c r="SOJ16" s="94"/>
      <c r="SOK16" s="94"/>
      <c r="SOL16" s="94"/>
      <c r="SOM16" s="94"/>
      <c r="SON16" s="94"/>
      <c r="SOO16" s="94"/>
      <c r="SOP16" s="94"/>
      <c r="SOQ16" s="94"/>
      <c r="SOR16" s="94"/>
      <c r="SOS16" s="94"/>
      <c r="SOT16" s="94"/>
      <c r="SOU16" s="94"/>
      <c r="SOV16" s="94"/>
      <c r="SOW16" s="94"/>
      <c r="SOX16" s="94"/>
      <c r="SOY16" s="94"/>
      <c r="SOZ16" s="94"/>
      <c r="SPA16" s="94"/>
      <c r="SPB16" s="94"/>
      <c r="SPC16" s="94"/>
      <c r="SPD16" s="94"/>
      <c r="SPE16" s="94"/>
      <c r="SPF16" s="94"/>
      <c r="SPG16" s="94"/>
      <c r="SPH16" s="94"/>
      <c r="SPI16" s="94"/>
      <c r="SPJ16" s="94"/>
      <c r="SPK16" s="94"/>
      <c r="SPL16" s="94"/>
      <c r="SPM16" s="94"/>
      <c r="SPN16" s="94"/>
      <c r="SPO16" s="94"/>
      <c r="SPP16" s="94"/>
      <c r="SPQ16" s="94"/>
      <c r="SPR16" s="94"/>
      <c r="SPS16" s="94"/>
      <c r="SPT16" s="94"/>
      <c r="SPU16" s="94"/>
      <c r="SPV16" s="94"/>
      <c r="SPW16" s="94"/>
      <c r="SPX16" s="94"/>
      <c r="SPY16" s="94"/>
      <c r="SPZ16" s="94"/>
      <c r="SQA16" s="94"/>
      <c r="SQB16" s="94"/>
      <c r="SQC16" s="94"/>
      <c r="SQD16" s="94"/>
      <c r="SQE16" s="94"/>
      <c r="SQF16" s="94"/>
      <c r="SQG16" s="94"/>
      <c r="SQH16" s="94"/>
      <c r="SQI16" s="94"/>
      <c r="SQJ16" s="94"/>
      <c r="SQK16" s="94"/>
      <c r="SQL16" s="94"/>
      <c r="SQM16" s="94"/>
      <c r="SQN16" s="94"/>
      <c r="SQO16" s="94"/>
      <c r="SQP16" s="94"/>
      <c r="SQQ16" s="94"/>
      <c r="SQR16" s="94"/>
      <c r="SQS16" s="94"/>
      <c r="SQT16" s="94"/>
      <c r="SQU16" s="94"/>
      <c r="SQV16" s="94"/>
      <c r="SQW16" s="94"/>
      <c r="SQX16" s="94"/>
      <c r="SQY16" s="94"/>
      <c r="SQZ16" s="94"/>
      <c r="SRA16" s="94"/>
      <c r="SRB16" s="94"/>
      <c r="SRC16" s="94"/>
      <c r="SRD16" s="94"/>
      <c r="SRE16" s="94"/>
      <c r="SRF16" s="94"/>
      <c r="SRG16" s="94"/>
      <c r="SRH16" s="94"/>
      <c r="SRI16" s="94"/>
      <c r="SRJ16" s="94"/>
      <c r="SRK16" s="94"/>
      <c r="SRL16" s="94"/>
      <c r="SRM16" s="94"/>
      <c r="SRN16" s="94"/>
      <c r="SRO16" s="94"/>
      <c r="SRP16" s="94"/>
      <c r="SRQ16" s="94"/>
      <c r="SRR16" s="94"/>
      <c r="SRS16" s="94"/>
      <c r="SRT16" s="94"/>
      <c r="SRU16" s="94"/>
      <c r="SRV16" s="94"/>
      <c r="SRW16" s="94"/>
      <c r="SRX16" s="94"/>
      <c r="SRY16" s="94"/>
      <c r="SRZ16" s="94"/>
      <c r="SSA16" s="94"/>
      <c r="SSB16" s="94"/>
      <c r="SSC16" s="94"/>
      <c r="SSD16" s="94"/>
      <c r="SSE16" s="94"/>
      <c r="SSF16" s="94"/>
      <c r="SSG16" s="94"/>
      <c r="SSH16" s="94"/>
      <c r="SSI16" s="94"/>
      <c r="SSJ16" s="94"/>
      <c r="SSK16" s="94"/>
      <c r="SSL16" s="94"/>
      <c r="SSM16" s="94"/>
      <c r="SSN16" s="94"/>
      <c r="SSO16" s="94"/>
      <c r="SSP16" s="94"/>
      <c r="SSQ16" s="94"/>
      <c r="SSR16" s="94"/>
      <c r="SSS16" s="94"/>
      <c r="SST16" s="94"/>
      <c r="SSU16" s="94"/>
      <c r="SSV16" s="94"/>
      <c r="SSW16" s="94"/>
      <c r="SSX16" s="94"/>
      <c r="SSY16" s="94"/>
      <c r="SSZ16" s="94"/>
      <c r="STA16" s="94"/>
      <c r="STB16" s="94"/>
      <c r="STC16" s="94"/>
      <c r="STD16" s="94"/>
      <c r="STE16" s="94"/>
      <c r="STF16" s="94"/>
      <c r="STG16" s="94"/>
      <c r="STH16" s="94"/>
      <c r="STI16" s="94"/>
      <c r="STJ16" s="94"/>
      <c r="STK16" s="94"/>
      <c r="STL16" s="94"/>
      <c r="STM16" s="94"/>
      <c r="STN16" s="94"/>
      <c r="STO16" s="94"/>
      <c r="STP16" s="94"/>
      <c r="STQ16" s="94"/>
      <c r="STR16" s="94"/>
      <c r="STS16" s="94"/>
      <c r="STT16" s="94"/>
      <c r="STU16" s="94"/>
      <c r="STV16" s="94"/>
      <c r="STW16" s="94"/>
      <c r="STX16" s="94"/>
      <c r="STY16" s="94"/>
      <c r="STZ16" s="94"/>
      <c r="SUA16" s="94"/>
      <c r="SUB16" s="94"/>
      <c r="SUC16" s="94"/>
      <c r="SUD16" s="94"/>
      <c r="SUE16" s="94"/>
      <c r="SUF16" s="94"/>
      <c r="SUG16" s="94"/>
      <c r="SUH16" s="94"/>
      <c r="SUI16" s="94"/>
      <c r="SUJ16" s="94"/>
      <c r="SUK16" s="94"/>
      <c r="SUL16" s="94"/>
      <c r="SUM16" s="94"/>
      <c r="SUN16" s="94"/>
      <c r="SUO16" s="94"/>
      <c r="SUP16" s="94"/>
      <c r="SUQ16" s="94"/>
      <c r="SUR16" s="94"/>
      <c r="SUS16" s="94"/>
      <c r="SUT16" s="94"/>
      <c r="SUU16" s="94"/>
      <c r="SUV16" s="94"/>
      <c r="SUW16" s="94"/>
      <c r="SUX16" s="94"/>
      <c r="SUY16" s="94"/>
      <c r="SUZ16" s="94"/>
      <c r="SVA16" s="94"/>
      <c r="SVB16" s="94"/>
      <c r="SVC16" s="94"/>
      <c r="SVD16" s="94"/>
      <c r="SVE16" s="94"/>
      <c r="SVF16" s="94"/>
      <c r="SVG16" s="94"/>
      <c r="SVH16" s="94"/>
      <c r="SVI16" s="94"/>
      <c r="SVJ16" s="94"/>
      <c r="SVK16" s="94"/>
      <c r="SVL16" s="94"/>
      <c r="SVM16" s="94"/>
      <c r="SVN16" s="94"/>
      <c r="SVO16" s="94"/>
      <c r="SVP16" s="94"/>
      <c r="SVQ16" s="94"/>
      <c r="SVR16" s="94"/>
      <c r="SVS16" s="94"/>
      <c r="SVT16" s="94"/>
      <c r="SVU16" s="94"/>
      <c r="SVV16" s="94"/>
      <c r="SVW16" s="94"/>
      <c r="SVX16" s="94"/>
      <c r="SVY16" s="94"/>
      <c r="SVZ16" s="94"/>
      <c r="SWA16" s="94"/>
      <c r="SWB16" s="94"/>
      <c r="SWC16" s="94"/>
      <c r="SWD16" s="94"/>
      <c r="SWE16" s="94"/>
      <c r="SWF16" s="94"/>
      <c r="SWG16" s="94"/>
      <c r="SWH16" s="94"/>
      <c r="SWI16" s="94"/>
      <c r="SWJ16" s="94"/>
      <c r="SWK16" s="94"/>
      <c r="SWL16" s="94"/>
      <c r="SWM16" s="94"/>
      <c r="SWN16" s="94"/>
      <c r="SWO16" s="94"/>
      <c r="SWP16" s="94"/>
      <c r="SWQ16" s="94"/>
      <c r="SWR16" s="94"/>
      <c r="SWS16" s="94"/>
      <c r="SWT16" s="94"/>
      <c r="SWU16" s="94"/>
      <c r="SWV16" s="94"/>
      <c r="SWW16" s="94"/>
      <c r="SWX16" s="94"/>
      <c r="SWY16" s="94"/>
      <c r="SWZ16" s="94"/>
      <c r="SXA16" s="94"/>
      <c r="SXB16" s="94"/>
      <c r="SXC16" s="94"/>
      <c r="SXD16" s="94"/>
      <c r="SXE16" s="94"/>
      <c r="SXF16" s="94"/>
      <c r="SXG16" s="94"/>
      <c r="SXH16" s="94"/>
      <c r="SXI16" s="94"/>
      <c r="SXJ16" s="94"/>
      <c r="SXK16" s="94"/>
      <c r="SXL16" s="94"/>
      <c r="SXM16" s="94"/>
      <c r="SXN16" s="94"/>
      <c r="SXO16" s="94"/>
      <c r="SXP16" s="94"/>
      <c r="SXQ16" s="94"/>
      <c r="SXR16" s="94"/>
      <c r="SXS16" s="94"/>
      <c r="SXT16" s="94"/>
      <c r="SXU16" s="94"/>
      <c r="SXV16" s="94"/>
      <c r="SXW16" s="94"/>
      <c r="SXX16" s="94"/>
      <c r="SXY16" s="94"/>
      <c r="SXZ16" s="94"/>
      <c r="SYA16" s="94"/>
      <c r="SYB16" s="94"/>
      <c r="SYC16" s="94"/>
      <c r="SYD16" s="94"/>
      <c r="SYE16" s="94"/>
      <c r="SYF16" s="94"/>
      <c r="SYG16" s="94"/>
      <c r="SYH16" s="94"/>
      <c r="SYI16" s="94"/>
      <c r="SYJ16" s="94"/>
      <c r="SYK16" s="94"/>
      <c r="SYL16" s="94"/>
      <c r="SYM16" s="94"/>
      <c r="SYN16" s="94"/>
      <c r="SYO16" s="94"/>
      <c r="SYP16" s="94"/>
      <c r="SYQ16" s="94"/>
      <c r="SYR16" s="94"/>
      <c r="SYS16" s="94"/>
      <c r="SYT16" s="94"/>
      <c r="SYU16" s="94"/>
      <c r="SYV16" s="94"/>
      <c r="SYW16" s="94"/>
      <c r="SYX16" s="94"/>
      <c r="SYY16" s="94"/>
      <c r="SYZ16" s="94"/>
      <c r="SZA16" s="94"/>
      <c r="SZB16" s="94"/>
      <c r="SZC16" s="94"/>
      <c r="SZD16" s="94"/>
      <c r="SZE16" s="94"/>
      <c r="SZF16" s="94"/>
      <c r="SZG16" s="94"/>
      <c r="SZH16" s="94"/>
      <c r="SZI16" s="94"/>
      <c r="SZJ16" s="94"/>
      <c r="SZK16" s="94"/>
      <c r="SZL16" s="94"/>
      <c r="SZM16" s="94"/>
      <c r="SZN16" s="94"/>
      <c r="SZO16" s="94"/>
      <c r="SZP16" s="94"/>
      <c r="SZQ16" s="94"/>
      <c r="SZR16" s="94"/>
      <c r="SZS16" s="94"/>
      <c r="SZT16" s="94"/>
      <c r="SZU16" s="94"/>
      <c r="SZV16" s="94"/>
      <c r="SZW16" s="94"/>
      <c r="SZX16" s="94"/>
      <c r="SZY16" s="94"/>
      <c r="SZZ16" s="94"/>
      <c r="TAA16" s="94"/>
      <c r="TAB16" s="94"/>
      <c r="TAC16" s="94"/>
      <c r="TAD16" s="94"/>
      <c r="TAE16" s="94"/>
      <c r="TAF16" s="94"/>
      <c r="TAG16" s="94"/>
      <c r="TAH16" s="94"/>
      <c r="TAI16" s="94"/>
      <c r="TAJ16" s="94"/>
      <c r="TAK16" s="94"/>
      <c r="TAL16" s="94"/>
      <c r="TAM16" s="94"/>
      <c r="TAN16" s="94"/>
      <c r="TAO16" s="94"/>
      <c r="TAP16" s="94"/>
      <c r="TAQ16" s="94"/>
      <c r="TAR16" s="94"/>
      <c r="TAS16" s="94"/>
      <c r="TAT16" s="94"/>
      <c r="TAU16" s="94"/>
      <c r="TAV16" s="94"/>
      <c r="TAW16" s="94"/>
      <c r="TAX16" s="94"/>
      <c r="TAY16" s="94"/>
      <c r="TAZ16" s="94"/>
      <c r="TBA16" s="94"/>
      <c r="TBB16" s="94"/>
      <c r="TBC16" s="94"/>
      <c r="TBD16" s="94"/>
      <c r="TBE16" s="94"/>
      <c r="TBF16" s="94"/>
      <c r="TBG16" s="94"/>
      <c r="TBH16" s="94"/>
      <c r="TBI16" s="94"/>
      <c r="TBJ16" s="94"/>
      <c r="TBK16" s="94"/>
      <c r="TBL16" s="94"/>
      <c r="TBM16" s="94"/>
      <c r="TBN16" s="94"/>
      <c r="TBO16" s="94"/>
      <c r="TBP16" s="94"/>
      <c r="TBQ16" s="94"/>
      <c r="TBR16" s="94"/>
      <c r="TBS16" s="94"/>
      <c r="TBT16" s="94"/>
      <c r="TBU16" s="94"/>
      <c r="TBV16" s="94"/>
      <c r="TBW16" s="94"/>
      <c r="TBX16" s="94"/>
      <c r="TBY16" s="94"/>
      <c r="TBZ16" s="94"/>
      <c r="TCA16" s="94"/>
      <c r="TCB16" s="94"/>
      <c r="TCC16" s="94"/>
      <c r="TCD16" s="94"/>
      <c r="TCE16" s="94"/>
      <c r="TCF16" s="94"/>
      <c r="TCG16" s="94"/>
      <c r="TCH16" s="94"/>
      <c r="TCI16" s="94"/>
      <c r="TCJ16" s="94"/>
      <c r="TCK16" s="94"/>
      <c r="TCL16" s="94"/>
      <c r="TCM16" s="94"/>
      <c r="TCN16" s="94"/>
      <c r="TCO16" s="94"/>
      <c r="TCP16" s="94"/>
      <c r="TCQ16" s="94"/>
      <c r="TCR16" s="94"/>
      <c r="TCS16" s="94"/>
      <c r="TCT16" s="94"/>
      <c r="TCU16" s="94"/>
      <c r="TCV16" s="94"/>
      <c r="TCW16" s="94"/>
      <c r="TCX16" s="94"/>
      <c r="TCY16" s="94"/>
      <c r="TCZ16" s="94"/>
      <c r="TDA16" s="94"/>
      <c r="TDB16" s="94"/>
      <c r="TDC16" s="94"/>
      <c r="TDD16" s="94"/>
      <c r="TDE16" s="94"/>
      <c r="TDF16" s="94"/>
      <c r="TDG16" s="94"/>
      <c r="TDH16" s="94"/>
      <c r="TDI16" s="94"/>
      <c r="TDJ16" s="94"/>
      <c r="TDK16" s="94"/>
      <c r="TDL16" s="94"/>
      <c r="TDM16" s="94"/>
      <c r="TDN16" s="94"/>
      <c r="TDO16" s="94"/>
      <c r="TDP16" s="94"/>
      <c r="TDQ16" s="94"/>
      <c r="TDR16" s="94"/>
      <c r="TDS16" s="94"/>
      <c r="TDT16" s="94"/>
      <c r="TDU16" s="94"/>
      <c r="TDV16" s="94"/>
      <c r="TDW16" s="94"/>
      <c r="TDX16" s="94"/>
      <c r="TDY16" s="94"/>
      <c r="TDZ16" s="94"/>
      <c r="TEA16" s="94"/>
      <c r="TEB16" s="94"/>
      <c r="TEC16" s="94"/>
      <c r="TED16" s="94"/>
      <c r="TEE16" s="94"/>
      <c r="TEF16" s="94"/>
      <c r="TEG16" s="94"/>
      <c r="TEH16" s="94"/>
      <c r="TEI16" s="94"/>
      <c r="TEJ16" s="94"/>
      <c r="TEK16" s="94"/>
      <c r="TEL16" s="94"/>
      <c r="TEM16" s="94"/>
      <c r="TEN16" s="94"/>
      <c r="TEO16" s="94"/>
      <c r="TEP16" s="94"/>
      <c r="TEQ16" s="94"/>
      <c r="TER16" s="94"/>
      <c r="TES16" s="94"/>
      <c r="TET16" s="94"/>
      <c r="TEU16" s="94"/>
      <c r="TEV16" s="94"/>
      <c r="TEW16" s="94"/>
      <c r="TEX16" s="94"/>
      <c r="TEY16" s="94"/>
      <c r="TEZ16" s="94"/>
      <c r="TFA16" s="94"/>
      <c r="TFB16" s="94"/>
      <c r="TFC16" s="94"/>
      <c r="TFD16" s="94"/>
      <c r="TFE16" s="94"/>
      <c r="TFF16" s="94"/>
      <c r="TFG16" s="94"/>
      <c r="TFH16" s="94"/>
      <c r="TFI16" s="94"/>
      <c r="TFJ16" s="94"/>
      <c r="TFK16" s="94"/>
      <c r="TFL16" s="94"/>
      <c r="TFM16" s="94"/>
      <c r="TFN16" s="94"/>
      <c r="TFO16" s="94"/>
      <c r="TFP16" s="94"/>
      <c r="TFQ16" s="94"/>
      <c r="TFR16" s="94"/>
      <c r="TFS16" s="94"/>
      <c r="TFT16" s="94"/>
      <c r="TFU16" s="94"/>
      <c r="TFV16" s="94"/>
      <c r="TFW16" s="94"/>
      <c r="TFX16" s="94"/>
      <c r="TFY16" s="94"/>
      <c r="TFZ16" s="94"/>
      <c r="TGA16" s="94"/>
      <c r="TGB16" s="94"/>
      <c r="TGC16" s="94"/>
      <c r="TGD16" s="94"/>
      <c r="TGE16" s="94"/>
      <c r="TGF16" s="94"/>
      <c r="TGG16" s="94"/>
      <c r="TGH16" s="94"/>
      <c r="TGI16" s="94"/>
      <c r="TGJ16" s="94"/>
      <c r="TGK16" s="94"/>
      <c r="TGL16" s="94"/>
      <c r="TGM16" s="94"/>
      <c r="TGN16" s="94"/>
      <c r="TGO16" s="94"/>
      <c r="TGP16" s="94"/>
      <c r="TGQ16" s="94"/>
      <c r="TGR16" s="94"/>
      <c r="TGS16" s="94"/>
      <c r="TGT16" s="94"/>
      <c r="TGU16" s="94"/>
      <c r="TGV16" s="94"/>
      <c r="TGW16" s="94"/>
      <c r="TGX16" s="94"/>
      <c r="TGY16" s="94"/>
      <c r="TGZ16" s="94"/>
      <c r="THA16" s="94"/>
      <c r="THB16" s="94"/>
      <c r="THC16" s="94"/>
      <c r="THD16" s="94"/>
      <c r="THE16" s="94"/>
      <c r="THF16" s="94"/>
      <c r="THG16" s="94"/>
      <c r="THH16" s="94"/>
      <c r="THI16" s="94"/>
      <c r="THJ16" s="94"/>
      <c r="THK16" s="94"/>
      <c r="THL16" s="94"/>
      <c r="THM16" s="94"/>
      <c r="THN16" s="94"/>
      <c r="THO16" s="94"/>
      <c r="THP16" s="94"/>
      <c r="THQ16" s="94"/>
      <c r="THR16" s="94"/>
      <c r="THS16" s="94"/>
      <c r="THT16" s="94"/>
      <c r="THU16" s="94"/>
      <c r="THV16" s="94"/>
      <c r="THW16" s="94"/>
      <c r="THX16" s="94"/>
      <c r="THY16" s="94"/>
      <c r="THZ16" s="94"/>
      <c r="TIA16" s="94"/>
      <c r="TIB16" s="94"/>
      <c r="TIC16" s="94"/>
      <c r="TID16" s="94"/>
      <c r="TIE16" s="94"/>
      <c r="TIF16" s="94"/>
      <c r="TIG16" s="94"/>
      <c r="TIH16" s="94"/>
      <c r="TII16" s="94"/>
      <c r="TIJ16" s="94"/>
      <c r="TIK16" s="94"/>
      <c r="TIL16" s="94"/>
      <c r="TIM16" s="94"/>
      <c r="TIN16" s="94"/>
      <c r="TIO16" s="94"/>
      <c r="TIP16" s="94"/>
      <c r="TIQ16" s="94"/>
      <c r="TIR16" s="94"/>
      <c r="TIS16" s="94"/>
      <c r="TIT16" s="94"/>
      <c r="TIU16" s="94"/>
      <c r="TIV16" s="94"/>
      <c r="TIW16" s="94"/>
      <c r="TIX16" s="94"/>
      <c r="TIY16" s="94"/>
      <c r="TIZ16" s="94"/>
      <c r="TJA16" s="94"/>
      <c r="TJB16" s="94"/>
      <c r="TJC16" s="94"/>
      <c r="TJD16" s="94"/>
      <c r="TJE16" s="94"/>
      <c r="TJF16" s="94"/>
      <c r="TJG16" s="94"/>
      <c r="TJH16" s="94"/>
      <c r="TJI16" s="94"/>
      <c r="TJJ16" s="94"/>
      <c r="TJK16" s="94"/>
      <c r="TJL16" s="94"/>
      <c r="TJM16" s="94"/>
      <c r="TJN16" s="94"/>
      <c r="TJO16" s="94"/>
      <c r="TJP16" s="94"/>
      <c r="TJQ16" s="94"/>
      <c r="TJR16" s="94"/>
      <c r="TJS16" s="94"/>
      <c r="TJT16" s="94"/>
      <c r="TJU16" s="94"/>
      <c r="TJV16" s="94"/>
      <c r="TJW16" s="94"/>
      <c r="TJX16" s="94"/>
      <c r="TJY16" s="94"/>
      <c r="TJZ16" s="94"/>
      <c r="TKA16" s="94"/>
      <c r="TKB16" s="94"/>
      <c r="TKC16" s="94"/>
      <c r="TKD16" s="94"/>
      <c r="TKE16" s="94"/>
      <c r="TKF16" s="94"/>
      <c r="TKG16" s="94"/>
      <c r="TKH16" s="94"/>
      <c r="TKI16" s="94"/>
      <c r="TKJ16" s="94"/>
      <c r="TKK16" s="94"/>
      <c r="TKL16" s="94"/>
      <c r="TKM16" s="94"/>
      <c r="TKN16" s="94"/>
      <c r="TKO16" s="94"/>
      <c r="TKP16" s="94"/>
      <c r="TKQ16" s="94"/>
      <c r="TKR16" s="94"/>
      <c r="TKS16" s="94"/>
      <c r="TKT16" s="94"/>
      <c r="TKU16" s="94"/>
      <c r="TKV16" s="94"/>
      <c r="TKW16" s="94"/>
      <c r="TKX16" s="94"/>
      <c r="TKY16" s="94"/>
      <c r="TKZ16" s="94"/>
      <c r="TLA16" s="94"/>
      <c r="TLB16" s="94"/>
      <c r="TLC16" s="94"/>
      <c r="TLD16" s="94"/>
      <c r="TLE16" s="94"/>
      <c r="TLF16" s="94"/>
      <c r="TLG16" s="94"/>
      <c r="TLH16" s="94"/>
      <c r="TLI16" s="94"/>
      <c r="TLJ16" s="94"/>
      <c r="TLK16" s="94"/>
      <c r="TLL16" s="94"/>
      <c r="TLM16" s="94"/>
      <c r="TLN16" s="94"/>
      <c r="TLO16" s="94"/>
      <c r="TLP16" s="94"/>
      <c r="TLQ16" s="94"/>
      <c r="TLR16" s="94"/>
      <c r="TLS16" s="94"/>
      <c r="TLT16" s="94"/>
      <c r="TLU16" s="94"/>
      <c r="TLV16" s="94"/>
      <c r="TLW16" s="94"/>
      <c r="TLX16" s="94"/>
      <c r="TLY16" s="94"/>
      <c r="TLZ16" s="94"/>
      <c r="TMA16" s="94"/>
      <c r="TMB16" s="94"/>
      <c r="TMC16" s="94"/>
      <c r="TMD16" s="94"/>
      <c r="TME16" s="94"/>
      <c r="TMF16" s="94"/>
      <c r="TMG16" s="94"/>
      <c r="TMH16" s="94"/>
      <c r="TMI16" s="94"/>
      <c r="TMJ16" s="94"/>
      <c r="TMK16" s="94"/>
      <c r="TML16" s="94"/>
      <c r="TMM16" s="94"/>
      <c r="TMN16" s="94"/>
      <c r="TMO16" s="94"/>
      <c r="TMP16" s="94"/>
      <c r="TMQ16" s="94"/>
      <c r="TMR16" s="94"/>
      <c r="TMS16" s="94"/>
      <c r="TMT16" s="94"/>
      <c r="TMU16" s="94"/>
      <c r="TMV16" s="94"/>
      <c r="TMW16" s="94"/>
      <c r="TMX16" s="94"/>
      <c r="TMY16" s="94"/>
      <c r="TMZ16" s="94"/>
      <c r="TNA16" s="94"/>
      <c r="TNB16" s="94"/>
      <c r="TNC16" s="94"/>
      <c r="TND16" s="94"/>
      <c r="TNE16" s="94"/>
      <c r="TNF16" s="94"/>
      <c r="TNG16" s="94"/>
      <c r="TNH16" s="94"/>
      <c r="TNI16" s="94"/>
      <c r="TNJ16" s="94"/>
      <c r="TNK16" s="94"/>
      <c r="TNL16" s="94"/>
      <c r="TNM16" s="94"/>
      <c r="TNN16" s="94"/>
      <c r="TNO16" s="94"/>
      <c r="TNP16" s="94"/>
      <c r="TNQ16" s="94"/>
      <c r="TNR16" s="94"/>
      <c r="TNS16" s="94"/>
      <c r="TNT16" s="94"/>
      <c r="TNU16" s="94"/>
      <c r="TNV16" s="94"/>
      <c r="TNW16" s="94"/>
      <c r="TNX16" s="94"/>
      <c r="TNY16" s="94"/>
      <c r="TNZ16" s="94"/>
      <c r="TOA16" s="94"/>
      <c r="TOB16" s="94"/>
      <c r="TOC16" s="94"/>
      <c r="TOD16" s="94"/>
      <c r="TOE16" s="94"/>
      <c r="TOF16" s="94"/>
      <c r="TOG16" s="94"/>
      <c r="TOH16" s="94"/>
      <c r="TOI16" s="94"/>
      <c r="TOJ16" s="94"/>
      <c r="TOK16" s="94"/>
      <c r="TOL16" s="94"/>
      <c r="TOM16" s="94"/>
      <c r="TON16" s="94"/>
      <c r="TOO16" s="94"/>
      <c r="TOP16" s="94"/>
      <c r="TOQ16" s="94"/>
      <c r="TOR16" s="94"/>
      <c r="TOS16" s="94"/>
      <c r="TOT16" s="94"/>
      <c r="TOU16" s="94"/>
      <c r="TOV16" s="94"/>
      <c r="TOW16" s="94"/>
      <c r="TOX16" s="94"/>
      <c r="TOY16" s="94"/>
      <c r="TOZ16" s="94"/>
      <c r="TPA16" s="94"/>
      <c r="TPB16" s="94"/>
      <c r="TPC16" s="94"/>
      <c r="TPD16" s="94"/>
      <c r="TPE16" s="94"/>
      <c r="TPF16" s="94"/>
      <c r="TPG16" s="94"/>
      <c r="TPH16" s="94"/>
      <c r="TPI16" s="94"/>
      <c r="TPJ16" s="94"/>
      <c r="TPK16" s="94"/>
      <c r="TPL16" s="94"/>
      <c r="TPM16" s="94"/>
      <c r="TPN16" s="94"/>
      <c r="TPO16" s="94"/>
      <c r="TPP16" s="94"/>
      <c r="TPQ16" s="94"/>
      <c r="TPR16" s="94"/>
      <c r="TPS16" s="94"/>
      <c r="TPT16" s="94"/>
      <c r="TPU16" s="94"/>
      <c r="TPV16" s="94"/>
      <c r="TPW16" s="94"/>
      <c r="TPX16" s="94"/>
      <c r="TPY16" s="94"/>
      <c r="TPZ16" s="94"/>
      <c r="TQA16" s="94"/>
      <c r="TQB16" s="94"/>
      <c r="TQC16" s="94"/>
      <c r="TQD16" s="94"/>
      <c r="TQE16" s="94"/>
      <c r="TQF16" s="94"/>
      <c r="TQG16" s="94"/>
      <c r="TQH16" s="94"/>
      <c r="TQI16" s="94"/>
      <c r="TQJ16" s="94"/>
      <c r="TQK16" s="94"/>
      <c r="TQL16" s="94"/>
      <c r="TQM16" s="94"/>
      <c r="TQN16" s="94"/>
      <c r="TQO16" s="94"/>
      <c r="TQP16" s="94"/>
      <c r="TQQ16" s="94"/>
      <c r="TQR16" s="94"/>
      <c r="TQS16" s="94"/>
      <c r="TQT16" s="94"/>
      <c r="TQU16" s="94"/>
      <c r="TQV16" s="94"/>
      <c r="TQW16" s="94"/>
      <c r="TQX16" s="94"/>
      <c r="TQY16" s="94"/>
      <c r="TQZ16" s="94"/>
      <c r="TRA16" s="94"/>
      <c r="TRB16" s="94"/>
      <c r="TRC16" s="94"/>
      <c r="TRD16" s="94"/>
      <c r="TRE16" s="94"/>
      <c r="TRF16" s="94"/>
      <c r="TRG16" s="94"/>
      <c r="TRH16" s="94"/>
      <c r="TRI16" s="94"/>
      <c r="TRJ16" s="94"/>
      <c r="TRK16" s="94"/>
      <c r="TRL16" s="94"/>
      <c r="TRM16" s="94"/>
      <c r="TRN16" s="94"/>
      <c r="TRO16" s="94"/>
      <c r="TRP16" s="94"/>
      <c r="TRQ16" s="94"/>
      <c r="TRR16" s="94"/>
      <c r="TRS16" s="94"/>
      <c r="TRT16" s="94"/>
      <c r="TRU16" s="94"/>
      <c r="TRV16" s="94"/>
      <c r="TRW16" s="94"/>
      <c r="TRX16" s="94"/>
      <c r="TRY16" s="94"/>
      <c r="TRZ16" s="94"/>
      <c r="TSA16" s="94"/>
      <c r="TSB16" s="94"/>
      <c r="TSC16" s="94"/>
      <c r="TSD16" s="94"/>
      <c r="TSE16" s="94"/>
      <c r="TSF16" s="94"/>
      <c r="TSG16" s="94"/>
      <c r="TSH16" s="94"/>
      <c r="TSI16" s="94"/>
      <c r="TSJ16" s="94"/>
      <c r="TSK16" s="94"/>
      <c r="TSL16" s="94"/>
      <c r="TSM16" s="94"/>
      <c r="TSN16" s="94"/>
      <c r="TSO16" s="94"/>
      <c r="TSP16" s="94"/>
      <c r="TSQ16" s="94"/>
      <c r="TSR16" s="94"/>
      <c r="TSS16" s="94"/>
      <c r="TST16" s="94"/>
      <c r="TSU16" s="94"/>
      <c r="TSV16" s="94"/>
      <c r="TSW16" s="94"/>
      <c r="TSX16" s="94"/>
      <c r="TSY16" s="94"/>
      <c r="TSZ16" s="94"/>
      <c r="TTA16" s="94"/>
      <c r="TTB16" s="94"/>
      <c r="TTC16" s="94"/>
      <c r="TTD16" s="94"/>
      <c r="TTE16" s="94"/>
      <c r="TTF16" s="94"/>
      <c r="TTG16" s="94"/>
      <c r="TTH16" s="94"/>
      <c r="TTI16" s="94"/>
      <c r="TTJ16" s="94"/>
      <c r="TTK16" s="94"/>
      <c r="TTL16" s="94"/>
      <c r="TTM16" s="94"/>
      <c r="TTN16" s="94"/>
      <c r="TTO16" s="94"/>
      <c r="TTP16" s="94"/>
      <c r="TTQ16" s="94"/>
      <c r="TTR16" s="94"/>
      <c r="TTS16" s="94"/>
      <c r="TTT16" s="94"/>
      <c r="TTU16" s="94"/>
      <c r="TTV16" s="94"/>
      <c r="TTW16" s="94"/>
      <c r="TTX16" s="94"/>
      <c r="TTY16" s="94"/>
      <c r="TTZ16" s="94"/>
      <c r="TUA16" s="94"/>
      <c r="TUB16" s="94"/>
      <c r="TUC16" s="94"/>
      <c r="TUD16" s="94"/>
      <c r="TUE16" s="94"/>
      <c r="TUF16" s="94"/>
      <c r="TUG16" s="94"/>
      <c r="TUH16" s="94"/>
      <c r="TUI16" s="94"/>
      <c r="TUJ16" s="94"/>
      <c r="TUK16" s="94"/>
      <c r="TUL16" s="94"/>
      <c r="TUM16" s="94"/>
      <c r="TUN16" s="94"/>
      <c r="TUO16" s="94"/>
      <c r="TUP16" s="94"/>
      <c r="TUQ16" s="94"/>
      <c r="TUR16" s="94"/>
      <c r="TUS16" s="94"/>
      <c r="TUT16" s="94"/>
      <c r="TUU16" s="94"/>
      <c r="TUV16" s="94"/>
      <c r="TUW16" s="94"/>
      <c r="TUX16" s="94"/>
      <c r="TUY16" s="94"/>
      <c r="TUZ16" s="94"/>
      <c r="TVA16" s="94"/>
      <c r="TVB16" s="94"/>
      <c r="TVC16" s="94"/>
      <c r="TVD16" s="94"/>
      <c r="TVE16" s="94"/>
      <c r="TVF16" s="94"/>
      <c r="TVG16" s="94"/>
      <c r="TVH16" s="94"/>
      <c r="TVI16" s="94"/>
      <c r="TVJ16" s="94"/>
      <c r="TVK16" s="94"/>
      <c r="TVL16" s="94"/>
      <c r="TVM16" s="94"/>
      <c r="TVN16" s="94"/>
      <c r="TVO16" s="94"/>
      <c r="TVP16" s="94"/>
      <c r="TVQ16" s="94"/>
      <c r="TVR16" s="94"/>
      <c r="TVS16" s="94"/>
      <c r="TVT16" s="94"/>
      <c r="TVU16" s="94"/>
      <c r="TVV16" s="94"/>
      <c r="TVW16" s="94"/>
      <c r="TVX16" s="94"/>
      <c r="TVY16" s="94"/>
      <c r="TVZ16" s="94"/>
      <c r="TWA16" s="94"/>
      <c r="TWB16" s="94"/>
      <c r="TWC16" s="94"/>
      <c r="TWD16" s="94"/>
      <c r="TWE16" s="94"/>
      <c r="TWF16" s="94"/>
      <c r="TWG16" s="94"/>
      <c r="TWH16" s="94"/>
      <c r="TWI16" s="94"/>
      <c r="TWJ16" s="94"/>
      <c r="TWK16" s="94"/>
      <c r="TWL16" s="94"/>
      <c r="TWM16" s="94"/>
      <c r="TWN16" s="94"/>
      <c r="TWO16" s="94"/>
      <c r="TWP16" s="94"/>
      <c r="TWQ16" s="94"/>
      <c r="TWR16" s="94"/>
      <c r="TWS16" s="94"/>
      <c r="TWT16" s="94"/>
      <c r="TWU16" s="94"/>
      <c r="TWV16" s="94"/>
      <c r="TWW16" s="94"/>
      <c r="TWX16" s="94"/>
      <c r="TWY16" s="94"/>
      <c r="TWZ16" s="94"/>
      <c r="TXA16" s="94"/>
      <c r="TXB16" s="94"/>
      <c r="TXC16" s="94"/>
      <c r="TXD16" s="94"/>
      <c r="TXE16" s="94"/>
      <c r="TXF16" s="94"/>
      <c r="TXG16" s="94"/>
      <c r="TXH16" s="94"/>
      <c r="TXI16" s="94"/>
      <c r="TXJ16" s="94"/>
      <c r="TXK16" s="94"/>
      <c r="TXL16" s="94"/>
      <c r="TXM16" s="94"/>
      <c r="TXN16" s="94"/>
      <c r="TXO16" s="94"/>
      <c r="TXP16" s="94"/>
      <c r="TXQ16" s="94"/>
      <c r="TXR16" s="94"/>
      <c r="TXS16" s="94"/>
      <c r="TXT16" s="94"/>
      <c r="TXU16" s="94"/>
      <c r="TXV16" s="94"/>
      <c r="TXW16" s="94"/>
      <c r="TXX16" s="94"/>
      <c r="TXY16" s="94"/>
      <c r="TXZ16" s="94"/>
      <c r="TYA16" s="94"/>
      <c r="TYB16" s="94"/>
      <c r="TYC16" s="94"/>
      <c r="TYD16" s="94"/>
      <c r="TYE16" s="94"/>
      <c r="TYF16" s="94"/>
      <c r="TYG16" s="94"/>
      <c r="TYH16" s="94"/>
      <c r="TYI16" s="94"/>
      <c r="TYJ16" s="94"/>
      <c r="TYK16" s="94"/>
      <c r="TYL16" s="94"/>
      <c r="TYM16" s="94"/>
      <c r="TYN16" s="94"/>
      <c r="TYO16" s="94"/>
      <c r="TYP16" s="94"/>
      <c r="TYQ16" s="94"/>
      <c r="TYR16" s="94"/>
      <c r="TYS16" s="94"/>
      <c r="TYT16" s="94"/>
      <c r="TYU16" s="94"/>
      <c r="TYV16" s="94"/>
      <c r="TYW16" s="94"/>
      <c r="TYX16" s="94"/>
      <c r="TYY16" s="94"/>
      <c r="TYZ16" s="94"/>
      <c r="TZA16" s="94"/>
      <c r="TZB16" s="94"/>
      <c r="TZC16" s="94"/>
      <c r="TZD16" s="94"/>
      <c r="TZE16" s="94"/>
      <c r="TZF16" s="94"/>
      <c r="TZG16" s="94"/>
      <c r="TZH16" s="94"/>
      <c r="TZI16" s="94"/>
      <c r="TZJ16" s="94"/>
      <c r="TZK16" s="94"/>
      <c r="TZL16" s="94"/>
      <c r="TZM16" s="94"/>
      <c r="TZN16" s="94"/>
      <c r="TZO16" s="94"/>
      <c r="TZP16" s="94"/>
      <c r="TZQ16" s="94"/>
      <c r="TZR16" s="94"/>
      <c r="TZS16" s="94"/>
      <c r="TZT16" s="94"/>
      <c r="TZU16" s="94"/>
      <c r="TZV16" s="94"/>
      <c r="TZW16" s="94"/>
      <c r="TZX16" s="94"/>
      <c r="TZY16" s="94"/>
      <c r="TZZ16" s="94"/>
      <c r="UAA16" s="94"/>
      <c r="UAB16" s="94"/>
      <c r="UAC16" s="94"/>
      <c r="UAD16" s="94"/>
      <c r="UAE16" s="94"/>
      <c r="UAF16" s="94"/>
      <c r="UAG16" s="94"/>
      <c r="UAH16" s="94"/>
      <c r="UAI16" s="94"/>
      <c r="UAJ16" s="94"/>
      <c r="UAK16" s="94"/>
      <c r="UAL16" s="94"/>
      <c r="UAM16" s="94"/>
      <c r="UAN16" s="94"/>
      <c r="UAO16" s="94"/>
      <c r="UAP16" s="94"/>
      <c r="UAQ16" s="94"/>
      <c r="UAR16" s="94"/>
      <c r="UAS16" s="94"/>
      <c r="UAT16" s="94"/>
      <c r="UAU16" s="94"/>
      <c r="UAV16" s="94"/>
      <c r="UAW16" s="94"/>
      <c r="UAX16" s="94"/>
      <c r="UAY16" s="94"/>
      <c r="UAZ16" s="94"/>
      <c r="UBA16" s="94"/>
      <c r="UBB16" s="94"/>
      <c r="UBC16" s="94"/>
      <c r="UBD16" s="94"/>
      <c r="UBE16" s="94"/>
      <c r="UBF16" s="94"/>
      <c r="UBG16" s="94"/>
      <c r="UBH16" s="94"/>
      <c r="UBI16" s="94"/>
      <c r="UBJ16" s="94"/>
      <c r="UBK16" s="94"/>
      <c r="UBL16" s="94"/>
      <c r="UBM16" s="94"/>
      <c r="UBN16" s="94"/>
      <c r="UBO16" s="94"/>
      <c r="UBP16" s="94"/>
      <c r="UBQ16" s="94"/>
      <c r="UBR16" s="94"/>
      <c r="UBS16" s="94"/>
      <c r="UBT16" s="94"/>
      <c r="UBU16" s="94"/>
      <c r="UBV16" s="94"/>
      <c r="UBW16" s="94"/>
      <c r="UBX16" s="94"/>
      <c r="UBY16" s="94"/>
      <c r="UBZ16" s="94"/>
      <c r="UCA16" s="94"/>
      <c r="UCB16" s="94"/>
      <c r="UCC16" s="94"/>
      <c r="UCD16" s="94"/>
      <c r="UCE16" s="94"/>
      <c r="UCF16" s="94"/>
      <c r="UCG16" s="94"/>
      <c r="UCH16" s="94"/>
      <c r="UCI16" s="94"/>
      <c r="UCJ16" s="94"/>
      <c r="UCK16" s="94"/>
      <c r="UCL16" s="94"/>
      <c r="UCM16" s="94"/>
      <c r="UCN16" s="94"/>
      <c r="UCO16" s="94"/>
      <c r="UCP16" s="94"/>
      <c r="UCQ16" s="94"/>
      <c r="UCR16" s="94"/>
      <c r="UCS16" s="94"/>
      <c r="UCT16" s="94"/>
      <c r="UCU16" s="94"/>
      <c r="UCV16" s="94"/>
      <c r="UCW16" s="94"/>
      <c r="UCX16" s="94"/>
      <c r="UCY16" s="94"/>
      <c r="UCZ16" s="94"/>
      <c r="UDA16" s="94"/>
      <c r="UDB16" s="94"/>
      <c r="UDC16" s="94"/>
      <c r="UDD16" s="94"/>
      <c r="UDE16" s="94"/>
      <c r="UDF16" s="94"/>
      <c r="UDG16" s="94"/>
      <c r="UDH16" s="94"/>
      <c r="UDI16" s="94"/>
      <c r="UDJ16" s="94"/>
      <c r="UDK16" s="94"/>
      <c r="UDL16" s="94"/>
      <c r="UDM16" s="94"/>
      <c r="UDN16" s="94"/>
      <c r="UDO16" s="94"/>
      <c r="UDP16" s="94"/>
      <c r="UDQ16" s="94"/>
      <c r="UDR16" s="94"/>
      <c r="UDS16" s="94"/>
      <c r="UDT16" s="94"/>
      <c r="UDU16" s="94"/>
      <c r="UDV16" s="94"/>
      <c r="UDW16" s="94"/>
      <c r="UDX16" s="94"/>
      <c r="UDY16" s="94"/>
      <c r="UDZ16" s="94"/>
      <c r="UEA16" s="94"/>
      <c r="UEB16" s="94"/>
      <c r="UEC16" s="94"/>
      <c r="UED16" s="94"/>
      <c r="UEE16" s="94"/>
      <c r="UEF16" s="94"/>
      <c r="UEG16" s="94"/>
      <c r="UEH16" s="94"/>
      <c r="UEI16" s="94"/>
      <c r="UEJ16" s="94"/>
      <c r="UEK16" s="94"/>
      <c r="UEL16" s="94"/>
      <c r="UEM16" s="94"/>
      <c r="UEN16" s="94"/>
      <c r="UEO16" s="94"/>
      <c r="UEP16" s="94"/>
      <c r="UEQ16" s="94"/>
      <c r="UER16" s="94"/>
      <c r="UES16" s="94"/>
      <c r="UET16" s="94"/>
      <c r="UEU16" s="94"/>
      <c r="UEV16" s="94"/>
      <c r="UEW16" s="94"/>
      <c r="UEX16" s="94"/>
      <c r="UEY16" s="94"/>
      <c r="UEZ16" s="94"/>
      <c r="UFA16" s="94"/>
      <c r="UFB16" s="94"/>
      <c r="UFC16" s="94"/>
      <c r="UFD16" s="94"/>
      <c r="UFE16" s="94"/>
      <c r="UFF16" s="94"/>
      <c r="UFG16" s="94"/>
      <c r="UFH16" s="94"/>
      <c r="UFI16" s="94"/>
      <c r="UFJ16" s="94"/>
      <c r="UFK16" s="94"/>
      <c r="UFL16" s="94"/>
      <c r="UFM16" s="94"/>
      <c r="UFN16" s="94"/>
      <c r="UFO16" s="94"/>
      <c r="UFP16" s="94"/>
      <c r="UFQ16" s="94"/>
      <c r="UFR16" s="94"/>
      <c r="UFS16" s="94"/>
      <c r="UFT16" s="94"/>
      <c r="UFU16" s="94"/>
      <c r="UFV16" s="94"/>
      <c r="UFW16" s="94"/>
      <c r="UFX16" s="94"/>
      <c r="UFY16" s="94"/>
      <c r="UFZ16" s="94"/>
      <c r="UGA16" s="94"/>
      <c r="UGB16" s="94"/>
      <c r="UGC16" s="94"/>
      <c r="UGD16" s="94"/>
      <c r="UGE16" s="94"/>
      <c r="UGF16" s="94"/>
      <c r="UGG16" s="94"/>
      <c r="UGH16" s="94"/>
      <c r="UGI16" s="94"/>
      <c r="UGJ16" s="94"/>
      <c r="UGK16" s="94"/>
      <c r="UGL16" s="94"/>
      <c r="UGM16" s="94"/>
      <c r="UGN16" s="94"/>
      <c r="UGO16" s="94"/>
      <c r="UGP16" s="94"/>
      <c r="UGQ16" s="94"/>
      <c r="UGR16" s="94"/>
      <c r="UGS16" s="94"/>
      <c r="UGT16" s="94"/>
      <c r="UGU16" s="94"/>
      <c r="UGV16" s="94"/>
      <c r="UGW16" s="94"/>
      <c r="UGX16" s="94"/>
      <c r="UGY16" s="94"/>
      <c r="UGZ16" s="94"/>
      <c r="UHA16" s="94"/>
      <c r="UHB16" s="94"/>
      <c r="UHC16" s="94"/>
      <c r="UHD16" s="94"/>
      <c r="UHE16" s="94"/>
      <c r="UHF16" s="94"/>
      <c r="UHG16" s="94"/>
      <c r="UHH16" s="94"/>
      <c r="UHI16" s="94"/>
      <c r="UHJ16" s="94"/>
      <c r="UHK16" s="94"/>
      <c r="UHL16" s="94"/>
      <c r="UHM16" s="94"/>
      <c r="UHN16" s="94"/>
      <c r="UHO16" s="94"/>
      <c r="UHP16" s="94"/>
      <c r="UHQ16" s="94"/>
      <c r="UHR16" s="94"/>
      <c r="UHS16" s="94"/>
      <c r="UHT16" s="94"/>
      <c r="UHU16" s="94"/>
      <c r="UHV16" s="94"/>
      <c r="UHW16" s="94"/>
      <c r="UHX16" s="94"/>
      <c r="UHY16" s="94"/>
      <c r="UHZ16" s="94"/>
      <c r="UIA16" s="94"/>
      <c r="UIB16" s="94"/>
      <c r="UIC16" s="94"/>
      <c r="UID16" s="94"/>
      <c r="UIE16" s="94"/>
      <c r="UIF16" s="94"/>
      <c r="UIG16" s="94"/>
      <c r="UIH16" s="94"/>
      <c r="UII16" s="94"/>
      <c r="UIJ16" s="94"/>
      <c r="UIK16" s="94"/>
      <c r="UIL16" s="94"/>
      <c r="UIM16" s="94"/>
      <c r="UIN16" s="94"/>
      <c r="UIO16" s="94"/>
      <c r="UIP16" s="94"/>
      <c r="UIQ16" s="94"/>
      <c r="UIR16" s="94"/>
      <c r="UIS16" s="94"/>
      <c r="UIT16" s="94"/>
      <c r="UIU16" s="94"/>
      <c r="UIV16" s="94"/>
      <c r="UIW16" s="94"/>
      <c r="UIX16" s="94"/>
      <c r="UIY16" s="94"/>
      <c r="UIZ16" s="94"/>
      <c r="UJA16" s="94"/>
      <c r="UJB16" s="94"/>
      <c r="UJC16" s="94"/>
      <c r="UJD16" s="94"/>
      <c r="UJE16" s="94"/>
      <c r="UJF16" s="94"/>
      <c r="UJG16" s="94"/>
      <c r="UJH16" s="94"/>
      <c r="UJI16" s="94"/>
      <c r="UJJ16" s="94"/>
      <c r="UJK16" s="94"/>
      <c r="UJL16" s="94"/>
      <c r="UJM16" s="94"/>
      <c r="UJN16" s="94"/>
      <c r="UJO16" s="94"/>
      <c r="UJP16" s="94"/>
      <c r="UJQ16" s="94"/>
      <c r="UJR16" s="94"/>
      <c r="UJS16" s="94"/>
      <c r="UJT16" s="94"/>
      <c r="UJU16" s="94"/>
      <c r="UJV16" s="94"/>
      <c r="UJW16" s="94"/>
      <c r="UJX16" s="94"/>
      <c r="UJY16" s="94"/>
      <c r="UJZ16" s="94"/>
      <c r="UKA16" s="94"/>
      <c r="UKB16" s="94"/>
      <c r="UKC16" s="94"/>
      <c r="UKD16" s="94"/>
      <c r="UKE16" s="94"/>
      <c r="UKF16" s="94"/>
      <c r="UKG16" s="94"/>
      <c r="UKH16" s="94"/>
      <c r="UKI16" s="94"/>
      <c r="UKJ16" s="94"/>
      <c r="UKK16" s="94"/>
      <c r="UKL16" s="94"/>
      <c r="UKM16" s="94"/>
      <c r="UKN16" s="94"/>
      <c r="UKO16" s="94"/>
      <c r="UKP16" s="94"/>
      <c r="UKQ16" s="94"/>
      <c r="UKR16" s="94"/>
      <c r="UKS16" s="94"/>
      <c r="UKT16" s="94"/>
      <c r="UKU16" s="94"/>
      <c r="UKV16" s="94"/>
      <c r="UKW16" s="94"/>
      <c r="UKX16" s="94"/>
      <c r="UKY16" s="94"/>
      <c r="UKZ16" s="94"/>
      <c r="ULA16" s="94"/>
      <c r="ULB16" s="94"/>
      <c r="ULC16" s="94"/>
      <c r="ULD16" s="94"/>
      <c r="ULE16" s="94"/>
      <c r="ULF16" s="94"/>
      <c r="ULG16" s="94"/>
      <c r="ULH16" s="94"/>
      <c r="ULI16" s="94"/>
      <c r="ULJ16" s="94"/>
      <c r="ULK16" s="94"/>
      <c r="ULL16" s="94"/>
      <c r="ULM16" s="94"/>
      <c r="ULN16" s="94"/>
      <c r="ULO16" s="94"/>
      <c r="ULP16" s="94"/>
      <c r="ULQ16" s="94"/>
      <c r="ULR16" s="94"/>
      <c r="ULS16" s="94"/>
      <c r="ULT16" s="94"/>
      <c r="ULU16" s="94"/>
      <c r="ULV16" s="94"/>
      <c r="ULW16" s="94"/>
      <c r="ULX16" s="94"/>
      <c r="ULY16" s="94"/>
      <c r="ULZ16" s="94"/>
      <c r="UMA16" s="94"/>
      <c r="UMB16" s="94"/>
      <c r="UMC16" s="94"/>
      <c r="UMD16" s="94"/>
      <c r="UME16" s="94"/>
      <c r="UMF16" s="94"/>
      <c r="UMG16" s="94"/>
      <c r="UMH16" s="94"/>
      <c r="UMI16" s="94"/>
      <c r="UMJ16" s="94"/>
      <c r="UMK16" s="94"/>
      <c r="UML16" s="94"/>
      <c r="UMM16" s="94"/>
      <c r="UMN16" s="94"/>
      <c r="UMO16" s="94"/>
      <c r="UMP16" s="94"/>
      <c r="UMQ16" s="94"/>
      <c r="UMR16" s="94"/>
      <c r="UMS16" s="94"/>
      <c r="UMT16" s="94"/>
      <c r="UMU16" s="94"/>
      <c r="UMV16" s="94"/>
      <c r="UMW16" s="94"/>
      <c r="UMX16" s="94"/>
      <c r="UMY16" s="94"/>
      <c r="UMZ16" s="94"/>
      <c r="UNA16" s="94"/>
      <c r="UNB16" s="94"/>
      <c r="UNC16" s="94"/>
      <c r="UND16" s="94"/>
      <c r="UNE16" s="94"/>
      <c r="UNF16" s="94"/>
      <c r="UNG16" s="94"/>
      <c r="UNH16" s="94"/>
      <c r="UNI16" s="94"/>
      <c r="UNJ16" s="94"/>
      <c r="UNK16" s="94"/>
      <c r="UNL16" s="94"/>
      <c r="UNM16" s="94"/>
      <c r="UNN16" s="94"/>
      <c r="UNO16" s="94"/>
      <c r="UNP16" s="94"/>
      <c r="UNQ16" s="94"/>
      <c r="UNR16" s="94"/>
      <c r="UNS16" s="94"/>
      <c r="UNT16" s="94"/>
      <c r="UNU16" s="94"/>
      <c r="UNV16" s="94"/>
      <c r="UNW16" s="94"/>
      <c r="UNX16" s="94"/>
      <c r="UNY16" s="94"/>
      <c r="UNZ16" s="94"/>
      <c r="UOA16" s="94"/>
      <c r="UOB16" s="94"/>
      <c r="UOC16" s="94"/>
      <c r="UOD16" s="94"/>
      <c r="UOE16" s="94"/>
      <c r="UOF16" s="94"/>
      <c r="UOG16" s="94"/>
      <c r="UOH16" s="94"/>
      <c r="UOI16" s="94"/>
      <c r="UOJ16" s="94"/>
      <c r="UOK16" s="94"/>
      <c r="UOL16" s="94"/>
      <c r="UOM16" s="94"/>
      <c r="UON16" s="94"/>
      <c r="UOO16" s="94"/>
      <c r="UOP16" s="94"/>
      <c r="UOQ16" s="94"/>
      <c r="UOR16" s="94"/>
      <c r="UOS16" s="94"/>
      <c r="UOT16" s="94"/>
      <c r="UOU16" s="94"/>
      <c r="UOV16" s="94"/>
      <c r="UOW16" s="94"/>
      <c r="UOX16" s="94"/>
      <c r="UOY16" s="94"/>
      <c r="UOZ16" s="94"/>
      <c r="UPA16" s="94"/>
      <c r="UPB16" s="94"/>
      <c r="UPC16" s="94"/>
      <c r="UPD16" s="94"/>
      <c r="UPE16" s="94"/>
      <c r="UPF16" s="94"/>
      <c r="UPG16" s="94"/>
      <c r="UPH16" s="94"/>
      <c r="UPI16" s="94"/>
      <c r="UPJ16" s="94"/>
      <c r="UPK16" s="94"/>
      <c r="UPL16" s="94"/>
      <c r="UPM16" s="94"/>
      <c r="UPN16" s="94"/>
      <c r="UPO16" s="94"/>
      <c r="UPP16" s="94"/>
      <c r="UPQ16" s="94"/>
      <c r="UPR16" s="94"/>
      <c r="UPS16" s="94"/>
      <c r="UPT16" s="94"/>
      <c r="UPU16" s="94"/>
      <c r="UPV16" s="94"/>
      <c r="UPW16" s="94"/>
      <c r="UPX16" s="94"/>
      <c r="UPY16" s="94"/>
      <c r="UPZ16" s="94"/>
      <c r="UQA16" s="94"/>
      <c r="UQB16" s="94"/>
      <c r="UQC16" s="94"/>
      <c r="UQD16" s="94"/>
      <c r="UQE16" s="94"/>
      <c r="UQF16" s="94"/>
      <c r="UQG16" s="94"/>
      <c r="UQH16" s="94"/>
      <c r="UQI16" s="94"/>
      <c r="UQJ16" s="94"/>
      <c r="UQK16" s="94"/>
      <c r="UQL16" s="94"/>
      <c r="UQM16" s="94"/>
      <c r="UQN16" s="94"/>
      <c r="UQO16" s="94"/>
      <c r="UQP16" s="94"/>
      <c r="UQQ16" s="94"/>
      <c r="UQR16" s="94"/>
      <c r="UQS16" s="94"/>
      <c r="UQT16" s="94"/>
      <c r="UQU16" s="94"/>
      <c r="UQV16" s="94"/>
      <c r="UQW16" s="94"/>
      <c r="UQX16" s="94"/>
      <c r="UQY16" s="94"/>
      <c r="UQZ16" s="94"/>
      <c r="URA16" s="94"/>
      <c r="URB16" s="94"/>
      <c r="URC16" s="94"/>
      <c r="URD16" s="94"/>
      <c r="URE16" s="94"/>
      <c r="URF16" s="94"/>
      <c r="URG16" s="94"/>
      <c r="URH16" s="94"/>
      <c r="URI16" s="94"/>
      <c r="URJ16" s="94"/>
      <c r="URK16" s="94"/>
      <c r="URL16" s="94"/>
      <c r="URM16" s="94"/>
      <c r="URN16" s="94"/>
      <c r="URO16" s="94"/>
      <c r="URP16" s="94"/>
      <c r="URQ16" s="94"/>
      <c r="URR16" s="94"/>
      <c r="URS16" s="94"/>
      <c r="URT16" s="94"/>
      <c r="URU16" s="94"/>
      <c r="URV16" s="94"/>
      <c r="URW16" s="94"/>
      <c r="URX16" s="94"/>
      <c r="URY16" s="94"/>
      <c r="URZ16" s="94"/>
      <c r="USA16" s="94"/>
      <c r="USB16" s="94"/>
      <c r="USC16" s="94"/>
      <c r="USD16" s="94"/>
      <c r="USE16" s="94"/>
      <c r="USF16" s="94"/>
      <c r="USG16" s="94"/>
      <c r="USH16" s="94"/>
      <c r="USI16" s="94"/>
      <c r="USJ16" s="94"/>
      <c r="USK16" s="94"/>
      <c r="USL16" s="94"/>
      <c r="USM16" s="94"/>
      <c r="USN16" s="94"/>
      <c r="USO16" s="94"/>
      <c r="USP16" s="94"/>
      <c r="USQ16" s="94"/>
      <c r="USR16" s="94"/>
      <c r="USS16" s="94"/>
      <c r="UST16" s="94"/>
      <c r="USU16" s="94"/>
      <c r="USV16" s="94"/>
      <c r="USW16" s="94"/>
      <c r="USX16" s="94"/>
      <c r="USY16" s="94"/>
      <c r="USZ16" s="94"/>
      <c r="UTA16" s="94"/>
      <c r="UTB16" s="94"/>
      <c r="UTC16" s="94"/>
      <c r="UTD16" s="94"/>
      <c r="UTE16" s="94"/>
      <c r="UTF16" s="94"/>
      <c r="UTG16" s="94"/>
      <c r="UTH16" s="94"/>
      <c r="UTI16" s="94"/>
      <c r="UTJ16" s="94"/>
      <c r="UTK16" s="94"/>
      <c r="UTL16" s="94"/>
      <c r="UTM16" s="94"/>
      <c r="UTN16" s="94"/>
      <c r="UTO16" s="94"/>
      <c r="UTP16" s="94"/>
      <c r="UTQ16" s="94"/>
      <c r="UTR16" s="94"/>
      <c r="UTS16" s="94"/>
      <c r="UTT16" s="94"/>
      <c r="UTU16" s="94"/>
      <c r="UTV16" s="94"/>
      <c r="UTW16" s="94"/>
      <c r="UTX16" s="94"/>
      <c r="UTY16" s="94"/>
      <c r="UTZ16" s="94"/>
      <c r="UUA16" s="94"/>
      <c r="UUB16" s="94"/>
      <c r="UUC16" s="94"/>
      <c r="UUD16" s="94"/>
      <c r="UUE16" s="94"/>
      <c r="UUF16" s="94"/>
      <c r="UUG16" s="94"/>
      <c r="UUH16" s="94"/>
      <c r="UUI16" s="94"/>
      <c r="UUJ16" s="94"/>
      <c r="UUK16" s="94"/>
      <c r="UUL16" s="94"/>
      <c r="UUM16" s="94"/>
      <c r="UUN16" s="94"/>
      <c r="UUO16" s="94"/>
      <c r="UUP16" s="94"/>
      <c r="UUQ16" s="94"/>
      <c r="UUR16" s="94"/>
      <c r="UUS16" s="94"/>
      <c r="UUT16" s="94"/>
      <c r="UUU16" s="94"/>
      <c r="UUV16" s="94"/>
      <c r="UUW16" s="94"/>
      <c r="UUX16" s="94"/>
      <c r="UUY16" s="94"/>
      <c r="UUZ16" s="94"/>
      <c r="UVA16" s="94"/>
      <c r="UVB16" s="94"/>
      <c r="UVC16" s="94"/>
      <c r="UVD16" s="94"/>
      <c r="UVE16" s="94"/>
      <c r="UVF16" s="94"/>
      <c r="UVG16" s="94"/>
      <c r="UVH16" s="94"/>
      <c r="UVI16" s="94"/>
      <c r="UVJ16" s="94"/>
      <c r="UVK16" s="94"/>
      <c r="UVL16" s="94"/>
      <c r="UVM16" s="94"/>
      <c r="UVN16" s="94"/>
      <c r="UVO16" s="94"/>
      <c r="UVP16" s="94"/>
      <c r="UVQ16" s="94"/>
      <c r="UVR16" s="94"/>
      <c r="UVS16" s="94"/>
      <c r="UVT16" s="94"/>
      <c r="UVU16" s="94"/>
      <c r="UVV16" s="94"/>
      <c r="UVW16" s="94"/>
      <c r="UVX16" s="94"/>
      <c r="UVY16" s="94"/>
      <c r="UVZ16" s="94"/>
      <c r="UWA16" s="94"/>
      <c r="UWB16" s="94"/>
      <c r="UWC16" s="94"/>
      <c r="UWD16" s="94"/>
      <c r="UWE16" s="94"/>
      <c r="UWF16" s="94"/>
      <c r="UWG16" s="94"/>
      <c r="UWH16" s="94"/>
      <c r="UWI16" s="94"/>
      <c r="UWJ16" s="94"/>
      <c r="UWK16" s="94"/>
      <c r="UWL16" s="94"/>
      <c r="UWM16" s="94"/>
      <c r="UWN16" s="94"/>
      <c r="UWO16" s="94"/>
      <c r="UWP16" s="94"/>
      <c r="UWQ16" s="94"/>
      <c r="UWR16" s="94"/>
      <c r="UWS16" s="94"/>
      <c r="UWT16" s="94"/>
      <c r="UWU16" s="94"/>
      <c r="UWV16" s="94"/>
      <c r="UWW16" s="94"/>
      <c r="UWX16" s="94"/>
      <c r="UWY16" s="94"/>
      <c r="UWZ16" s="94"/>
      <c r="UXA16" s="94"/>
      <c r="UXB16" s="94"/>
      <c r="UXC16" s="94"/>
      <c r="UXD16" s="94"/>
      <c r="UXE16" s="94"/>
      <c r="UXF16" s="94"/>
      <c r="UXG16" s="94"/>
      <c r="UXH16" s="94"/>
      <c r="UXI16" s="94"/>
      <c r="UXJ16" s="94"/>
      <c r="UXK16" s="94"/>
      <c r="UXL16" s="94"/>
      <c r="UXM16" s="94"/>
      <c r="UXN16" s="94"/>
      <c r="UXO16" s="94"/>
      <c r="UXP16" s="94"/>
      <c r="UXQ16" s="94"/>
      <c r="UXR16" s="94"/>
      <c r="UXS16" s="94"/>
      <c r="UXT16" s="94"/>
      <c r="UXU16" s="94"/>
      <c r="UXV16" s="94"/>
      <c r="UXW16" s="94"/>
      <c r="UXX16" s="94"/>
      <c r="UXY16" s="94"/>
      <c r="UXZ16" s="94"/>
      <c r="UYA16" s="94"/>
      <c r="UYB16" s="94"/>
      <c r="UYC16" s="94"/>
      <c r="UYD16" s="94"/>
      <c r="UYE16" s="94"/>
      <c r="UYF16" s="94"/>
      <c r="UYG16" s="94"/>
      <c r="UYH16" s="94"/>
      <c r="UYI16" s="94"/>
      <c r="UYJ16" s="94"/>
      <c r="UYK16" s="94"/>
      <c r="UYL16" s="94"/>
      <c r="UYM16" s="94"/>
      <c r="UYN16" s="94"/>
      <c r="UYO16" s="94"/>
      <c r="UYP16" s="94"/>
      <c r="UYQ16" s="94"/>
      <c r="UYR16" s="94"/>
      <c r="UYS16" s="94"/>
      <c r="UYT16" s="94"/>
      <c r="UYU16" s="94"/>
      <c r="UYV16" s="94"/>
      <c r="UYW16" s="94"/>
      <c r="UYX16" s="94"/>
      <c r="UYY16" s="94"/>
      <c r="UYZ16" s="94"/>
      <c r="UZA16" s="94"/>
      <c r="UZB16" s="94"/>
      <c r="UZC16" s="94"/>
      <c r="UZD16" s="94"/>
      <c r="UZE16" s="94"/>
      <c r="UZF16" s="94"/>
      <c r="UZG16" s="94"/>
      <c r="UZH16" s="94"/>
      <c r="UZI16" s="94"/>
      <c r="UZJ16" s="94"/>
      <c r="UZK16" s="94"/>
      <c r="UZL16" s="94"/>
      <c r="UZM16" s="94"/>
      <c r="UZN16" s="94"/>
      <c r="UZO16" s="94"/>
      <c r="UZP16" s="94"/>
      <c r="UZQ16" s="94"/>
      <c r="UZR16" s="94"/>
      <c r="UZS16" s="94"/>
      <c r="UZT16" s="94"/>
      <c r="UZU16" s="94"/>
      <c r="UZV16" s="94"/>
      <c r="UZW16" s="94"/>
      <c r="UZX16" s="94"/>
      <c r="UZY16" s="94"/>
      <c r="UZZ16" s="94"/>
      <c r="VAA16" s="94"/>
      <c r="VAB16" s="94"/>
      <c r="VAC16" s="94"/>
      <c r="VAD16" s="94"/>
      <c r="VAE16" s="94"/>
      <c r="VAF16" s="94"/>
      <c r="VAG16" s="94"/>
      <c r="VAH16" s="94"/>
      <c r="VAI16" s="94"/>
      <c r="VAJ16" s="94"/>
      <c r="VAK16" s="94"/>
      <c r="VAL16" s="94"/>
      <c r="VAM16" s="94"/>
      <c r="VAN16" s="94"/>
      <c r="VAO16" s="94"/>
      <c r="VAP16" s="94"/>
      <c r="VAQ16" s="94"/>
      <c r="VAR16" s="94"/>
      <c r="VAS16" s="94"/>
      <c r="VAT16" s="94"/>
      <c r="VAU16" s="94"/>
      <c r="VAV16" s="94"/>
      <c r="VAW16" s="94"/>
      <c r="VAX16" s="94"/>
      <c r="VAY16" s="94"/>
      <c r="VAZ16" s="94"/>
      <c r="VBA16" s="94"/>
      <c r="VBB16" s="94"/>
      <c r="VBC16" s="94"/>
      <c r="VBD16" s="94"/>
      <c r="VBE16" s="94"/>
      <c r="VBF16" s="94"/>
      <c r="VBG16" s="94"/>
      <c r="VBH16" s="94"/>
      <c r="VBI16" s="94"/>
      <c r="VBJ16" s="94"/>
      <c r="VBK16" s="94"/>
      <c r="VBL16" s="94"/>
      <c r="VBM16" s="94"/>
      <c r="VBN16" s="94"/>
      <c r="VBO16" s="94"/>
      <c r="VBP16" s="94"/>
      <c r="VBQ16" s="94"/>
      <c r="VBR16" s="94"/>
      <c r="VBS16" s="94"/>
      <c r="VBT16" s="94"/>
      <c r="VBU16" s="94"/>
      <c r="VBV16" s="94"/>
      <c r="VBW16" s="94"/>
      <c r="VBX16" s="94"/>
      <c r="VBY16" s="94"/>
      <c r="VBZ16" s="94"/>
      <c r="VCA16" s="94"/>
      <c r="VCB16" s="94"/>
      <c r="VCC16" s="94"/>
      <c r="VCD16" s="94"/>
      <c r="VCE16" s="94"/>
      <c r="VCF16" s="94"/>
      <c r="VCG16" s="94"/>
      <c r="VCH16" s="94"/>
      <c r="VCI16" s="94"/>
      <c r="VCJ16" s="94"/>
      <c r="VCK16" s="94"/>
      <c r="VCL16" s="94"/>
      <c r="VCM16" s="94"/>
      <c r="VCN16" s="94"/>
      <c r="VCO16" s="94"/>
      <c r="VCP16" s="94"/>
      <c r="VCQ16" s="94"/>
      <c r="VCR16" s="94"/>
      <c r="VCS16" s="94"/>
      <c r="VCT16" s="94"/>
      <c r="VCU16" s="94"/>
      <c r="VCV16" s="94"/>
      <c r="VCW16" s="94"/>
      <c r="VCX16" s="94"/>
      <c r="VCY16" s="94"/>
      <c r="VCZ16" s="94"/>
      <c r="VDA16" s="94"/>
      <c r="VDB16" s="94"/>
      <c r="VDC16" s="94"/>
      <c r="VDD16" s="94"/>
      <c r="VDE16" s="94"/>
      <c r="VDF16" s="94"/>
      <c r="VDG16" s="94"/>
      <c r="VDH16" s="94"/>
      <c r="VDI16" s="94"/>
      <c r="VDJ16" s="94"/>
      <c r="VDK16" s="94"/>
      <c r="VDL16" s="94"/>
      <c r="VDM16" s="94"/>
      <c r="VDN16" s="94"/>
      <c r="VDO16" s="94"/>
      <c r="VDP16" s="94"/>
      <c r="VDQ16" s="94"/>
      <c r="VDR16" s="94"/>
      <c r="VDS16" s="94"/>
      <c r="VDT16" s="94"/>
      <c r="VDU16" s="94"/>
      <c r="VDV16" s="94"/>
      <c r="VDW16" s="94"/>
      <c r="VDX16" s="94"/>
      <c r="VDY16" s="94"/>
      <c r="VDZ16" s="94"/>
      <c r="VEA16" s="94"/>
      <c r="VEB16" s="94"/>
      <c r="VEC16" s="94"/>
      <c r="VED16" s="94"/>
      <c r="VEE16" s="94"/>
      <c r="VEF16" s="94"/>
      <c r="VEG16" s="94"/>
      <c r="VEH16" s="94"/>
      <c r="VEI16" s="94"/>
      <c r="VEJ16" s="94"/>
      <c r="VEK16" s="94"/>
      <c r="VEL16" s="94"/>
      <c r="VEM16" s="94"/>
      <c r="VEN16" s="94"/>
      <c r="VEO16" s="94"/>
      <c r="VEP16" s="94"/>
      <c r="VEQ16" s="94"/>
      <c r="VER16" s="94"/>
      <c r="VES16" s="94"/>
      <c r="VET16" s="94"/>
      <c r="VEU16" s="94"/>
      <c r="VEV16" s="94"/>
      <c r="VEW16" s="94"/>
      <c r="VEX16" s="94"/>
      <c r="VEY16" s="94"/>
      <c r="VEZ16" s="94"/>
      <c r="VFA16" s="94"/>
      <c r="VFB16" s="94"/>
      <c r="VFC16" s="94"/>
      <c r="VFD16" s="94"/>
      <c r="VFE16" s="94"/>
      <c r="VFF16" s="94"/>
      <c r="VFG16" s="94"/>
      <c r="VFH16" s="94"/>
      <c r="VFI16" s="94"/>
      <c r="VFJ16" s="94"/>
      <c r="VFK16" s="94"/>
      <c r="VFL16" s="94"/>
      <c r="VFM16" s="94"/>
      <c r="VFN16" s="94"/>
      <c r="VFO16" s="94"/>
      <c r="VFP16" s="94"/>
      <c r="VFQ16" s="94"/>
      <c r="VFR16" s="94"/>
      <c r="VFS16" s="94"/>
      <c r="VFT16" s="94"/>
      <c r="VFU16" s="94"/>
      <c r="VFV16" s="94"/>
      <c r="VFW16" s="94"/>
      <c r="VFX16" s="94"/>
      <c r="VFY16" s="94"/>
      <c r="VFZ16" s="94"/>
      <c r="VGA16" s="94"/>
      <c r="VGB16" s="94"/>
      <c r="VGC16" s="94"/>
      <c r="VGD16" s="94"/>
      <c r="VGE16" s="94"/>
      <c r="VGF16" s="94"/>
      <c r="VGG16" s="94"/>
      <c r="VGH16" s="94"/>
      <c r="VGI16" s="94"/>
      <c r="VGJ16" s="94"/>
      <c r="VGK16" s="94"/>
      <c r="VGL16" s="94"/>
      <c r="VGM16" s="94"/>
      <c r="VGN16" s="94"/>
      <c r="VGO16" s="94"/>
      <c r="VGP16" s="94"/>
      <c r="VGQ16" s="94"/>
      <c r="VGR16" s="94"/>
      <c r="VGS16" s="94"/>
      <c r="VGT16" s="94"/>
      <c r="VGU16" s="94"/>
      <c r="VGV16" s="94"/>
      <c r="VGW16" s="94"/>
      <c r="VGX16" s="94"/>
      <c r="VGY16" s="94"/>
      <c r="VGZ16" s="94"/>
      <c r="VHA16" s="94"/>
      <c r="VHB16" s="94"/>
      <c r="VHC16" s="94"/>
      <c r="VHD16" s="94"/>
      <c r="VHE16" s="94"/>
      <c r="VHF16" s="94"/>
      <c r="VHG16" s="94"/>
      <c r="VHH16" s="94"/>
      <c r="VHI16" s="94"/>
      <c r="VHJ16" s="94"/>
      <c r="VHK16" s="94"/>
      <c r="VHL16" s="94"/>
      <c r="VHM16" s="94"/>
      <c r="VHN16" s="94"/>
      <c r="VHO16" s="94"/>
      <c r="VHP16" s="94"/>
      <c r="VHQ16" s="94"/>
      <c r="VHR16" s="94"/>
      <c r="VHS16" s="94"/>
      <c r="VHT16" s="94"/>
      <c r="VHU16" s="94"/>
      <c r="VHV16" s="94"/>
      <c r="VHW16" s="94"/>
      <c r="VHX16" s="94"/>
      <c r="VHY16" s="94"/>
      <c r="VHZ16" s="94"/>
      <c r="VIA16" s="94"/>
      <c r="VIB16" s="94"/>
      <c r="VIC16" s="94"/>
      <c r="VID16" s="94"/>
      <c r="VIE16" s="94"/>
      <c r="VIF16" s="94"/>
      <c r="VIG16" s="94"/>
      <c r="VIH16" s="94"/>
      <c r="VII16" s="94"/>
      <c r="VIJ16" s="94"/>
      <c r="VIK16" s="94"/>
      <c r="VIL16" s="94"/>
      <c r="VIM16" s="94"/>
      <c r="VIN16" s="94"/>
      <c r="VIO16" s="94"/>
      <c r="VIP16" s="94"/>
      <c r="VIQ16" s="94"/>
      <c r="VIR16" s="94"/>
      <c r="VIS16" s="94"/>
      <c r="VIT16" s="94"/>
      <c r="VIU16" s="94"/>
      <c r="VIV16" s="94"/>
      <c r="VIW16" s="94"/>
      <c r="VIX16" s="94"/>
      <c r="VIY16" s="94"/>
      <c r="VIZ16" s="94"/>
      <c r="VJA16" s="94"/>
      <c r="VJB16" s="94"/>
      <c r="VJC16" s="94"/>
      <c r="VJD16" s="94"/>
      <c r="VJE16" s="94"/>
      <c r="VJF16" s="94"/>
      <c r="VJG16" s="94"/>
      <c r="VJH16" s="94"/>
      <c r="VJI16" s="94"/>
      <c r="VJJ16" s="94"/>
      <c r="VJK16" s="94"/>
      <c r="VJL16" s="94"/>
      <c r="VJM16" s="94"/>
      <c r="VJN16" s="94"/>
      <c r="VJO16" s="94"/>
      <c r="VJP16" s="94"/>
      <c r="VJQ16" s="94"/>
      <c r="VJR16" s="94"/>
      <c r="VJS16" s="94"/>
      <c r="VJT16" s="94"/>
      <c r="VJU16" s="94"/>
      <c r="VJV16" s="94"/>
      <c r="VJW16" s="94"/>
      <c r="VJX16" s="94"/>
      <c r="VJY16" s="94"/>
      <c r="VJZ16" s="94"/>
      <c r="VKA16" s="94"/>
      <c r="VKB16" s="94"/>
      <c r="VKC16" s="94"/>
      <c r="VKD16" s="94"/>
      <c r="VKE16" s="94"/>
      <c r="VKF16" s="94"/>
      <c r="VKG16" s="94"/>
      <c r="VKH16" s="94"/>
      <c r="VKI16" s="94"/>
      <c r="VKJ16" s="94"/>
      <c r="VKK16" s="94"/>
      <c r="VKL16" s="94"/>
      <c r="VKM16" s="94"/>
      <c r="VKN16" s="94"/>
      <c r="VKO16" s="94"/>
      <c r="VKP16" s="94"/>
      <c r="VKQ16" s="94"/>
      <c r="VKR16" s="94"/>
      <c r="VKS16" s="94"/>
      <c r="VKT16" s="94"/>
      <c r="VKU16" s="94"/>
      <c r="VKV16" s="94"/>
      <c r="VKW16" s="94"/>
      <c r="VKX16" s="94"/>
      <c r="VKY16" s="94"/>
      <c r="VKZ16" s="94"/>
      <c r="VLA16" s="94"/>
      <c r="VLB16" s="94"/>
      <c r="VLC16" s="94"/>
      <c r="VLD16" s="94"/>
      <c r="VLE16" s="94"/>
      <c r="VLF16" s="94"/>
      <c r="VLG16" s="94"/>
      <c r="VLH16" s="94"/>
      <c r="VLI16" s="94"/>
      <c r="VLJ16" s="94"/>
      <c r="VLK16" s="94"/>
      <c r="VLL16" s="94"/>
      <c r="VLM16" s="94"/>
      <c r="VLN16" s="94"/>
      <c r="VLO16" s="94"/>
      <c r="VLP16" s="94"/>
      <c r="VLQ16" s="94"/>
      <c r="VLR16" s="94"/>
      <c r="VLS16" s="94"/>
      <c r="VLT16" s="94"/>
      <c r="VLU16" s="94"/>
      <c r="VLV16" s="94"/>
      <c r="VLW16" s="94"/>
      <c r="VLX16" s="94"/>
      <c r="VLY16" s="94"/>
      <c r="VLZ16" s="94"/>
      <c r="VMA16" s="94"/>
      <c r="VMB16" s="94"/>
      <c r="VMC16" s="94"/>
      <c r="VMD16" s="94"/>
      <c r="VME16" s="94"/>
      <c r="VMF16" s="94"/>
      <c r="VMG16" s="94"/>
      <c r="VMH16" s="94"/>
      <c r="VMI16" s="94"/>
      <c r="VMJ16" s="94"/>
      <c r="VMK16" s="94"/>
      <c r="VML16" s="94"/>
      <c r="VMM16" s="94"/>
      <c r="VMN16" s="94"/>
      <c r="VMO16" s="94"/>
      <c r="VMP16" s="94"/>
      <c r="VMQ16" s="94"/>
      <c r="VMR16" s="94"/>
      <c r="VMS16" s="94"/>
      <c r="VMT16" s="94"/>
      <c r="VMU16" s="94"/>
      <c r="VMV16" s="94"/>
      <c r="VMW16" s="94"/>
      <c r="VMX16" s="94"/>
      <c r="VMY16" s="94"/>
      <c r="VMZ16" s="94"/>
      <c r="VNA16" s="94"/>
      <c r="VNB16" s="94"/>
      <c r="VNC16" s="94"/>
      <c r="VND16" s="94"/>
      <c r="VNE16" s="94"/>
      <c r="VNF16" s="94"/>
      <c r="VNG16" s="94"/>
      <c r="VNH16" s="94"/>
      <c r="VNI16" s="94"/>
      <c r="VNJ16" s="94"/>
      <c r="VNK16" s="94"/>
      <c r="VNL16" s="94"/>
      <c r="VNM16" s="94"/>
      <c r="VNN16" s="94"/>
      <c r="VNO16" s="94"/>
      <c r="VNP16" s="94"/>
      <c r="VNQ16" s="94"/>
      <c r="VNR16" s="94"/>
      <c r="VNS16" s="94"/>
      <c r="VNT16" s="94"/>
      <c r="VNU16" s="94"/>
      <c r="VNV16" s="94"/>
      <c r="VNW16" s="94"/>
      <c r="VNX16" s="94"/>
      <c r="VNY16" s="94"/>
      <c r="VNZ16" s="94"/>
      <c r="VOA16" s="94"/>
      <c r="VOB16" s="94"/>
      <c r="VOC16" s="94"/>
      <c r="VOD16" s="94"/>
      <c r="VOE16" s="94"/>
      <c r="VOF16" s="94"/>
      <c r="VOG16" s="94"/>
      <c r="VOH16" s="94"/>
      <c r="VOI16" s="94"/>
      <c r="VOJ16" s="94"/>
      <c r="VOK16" s="94"/>
      <c r="VOL16" s="94"/>
      <c r="VOM16" s="94"/>
      <c r="VON16" s="94"/>
      <c r="VOO16" s="94"/>
      <c r="VOP16" s="94"/>
      <c r="VOQ16" s="94"/>
      <c r="VOR16" s="94"/>
      <c r="VOS16" s="94"/>
      <c r="VOT16" s="94"/>
      <c r="VOU16" s="94"/>
      <c r="VOV16" s="94"/>
      <c r="VOW16" s="94"/>
      <c r="VOX16" s="94"/>
      <c r="VOY16" s="94"/>
      <c r="VOZ16" s="94"/>
      <c r="VPA16" s="94"/>
      <c r="VPB16" s="94"/>
      <c r="VPC16" s="94"/>
      <c r="VPD16" s="94"/>
      <c r="VPE16" s="94"/>
      <c r="VPF16" s="94"/>
      <c r="VPG16" s="94"/>
      <c r="VPH16" s="94"/>
      <c r="VPI16" s="94"/>
      <c r="VPJ16" s="94"/>
      <c r="VPK16" s="94"/>
      <c r="VPL16" s="94"/>
      <c r="VPM16" s="94"/>
      <c r="VPN16" s="94"/>
      <c r="VPO16" s="94"/>
      <c r="VPP16" s="94"/>
      <c r="VPQ16" s="94"/>
      <c r="VPR16" s="94"/>
      <c r="VPS16" s="94"/>
      <c r="VPT16" s="94"/>
      <c r="VPU16" s="94"/>
      <c r="VPV16" s="94"/>
      <c r="VPW16" s="94"/>
      <c r="VPX16" s="94"/>
      <c r="VPY16" s="94"/>
      <c r="VPZ16" s="94"/>
      <c r="VQA16" s="94"/>
      <c r="VQB16" s="94"/>
      <c r="VQC16" s="94"/>
      <c r="VQD16" s="94"/>
      <c r="VQE16" s="94"/>
      <c r="VQF16" s="94"/>
      <c r="VQG16" s="94"/>
      <c r="VQH16" s="94"/>
      <c r="VQI16" s="94"/>
      <c r="VQJ16" s="94"/>
      <c r="VQK16" s="94"/>
      <c r="VQL16" s="94"/>
      <c r="VQM16" s="94"/>
      <c r="VQN16" s="94"/>
      <c r="VQO16" s="94"/>
      <c r="VQP16" s="94"/>
      <c r="VQQ16" s="94"/>
      <c r="VQR16" s="94"/>
      <c r="VQS16" s="94"/>
      <c r="VQT16" s="94"/>
      <c r="VQU16" s="94"/>
      <c r="VQV16" s="94"/>
      <c r="VQW16" s="94"/>
      <c r="VQX16" s="94"/>
      <c r="VQY16" s="94"/>
      <c r="VQZ16" s="94"/>
      <c r="VRA16" s="94"/>
      <c r="VRB16" s="94"/>
      <c r="VRC16" s="94"/>
      <c r="VRD16" s="94"/>
      <c r="VRE16" s="94"/>
      <c r="VRF16" s="94"/>
      <c r="VRG16" s="94"/>
      <c r="VRH16" s="94"/>
      <c r="VRI16" s="94"/>
      <c r="VRJ16" s="94"/>
      <c r="VRK16" s="94"/>
      <c r="VRL16" s="94"/>
      <c r="VRM16" s="94"/>
      <c r="VRN16" s="94"/>
      <c r="VRO16" s="94"/>
      <c r="VRP16" s="94"/>
      <c r="VRQ16" s="94"/>
      <c r="VRR16" s="94"/>
      <c r="VRS16" s="94"/>
      <c r="VRT16" s="94"/>
      <c r="VRU16" s="94"/>
      <c r="VRV16" s="94"/>
      <c r="VRW16" s="94"/>
      <c r="VRX16" s="94"/>
      <c r="VRY16" s="94"/>
      <c r="VRZ16" s="94"/>
      <c r="VSA16" s="94"/>
      <c r="VSB16" s="94"/>
      <c r="VSC16" s="94"/>
      <c r="VSD16" s="94"/>
      <c r="VSE16" s="94"/>
      <c r="VSF16" s="94"/>
      <c r="VSG16" s="94"/>
      <c r="VSH16" s="94"/>
      <c r="VSI16" s="94"/>
      <c r="VSJ16" s="94"/>
      <c r="VSK16" s="94"/>
      <c r="VSL16" s="94"/>
      <c r="VSM16" s="94"/>
      <c r="VSN16" s="94"/>
      <c r="VSO16" s="94"/>
      <c r="VSP16" s="94"/>
      <c r="VSQ16" s="94"/>
      <c r="VSR16" s="94"/>
      <c r="VSS16" s="94"/>
      <c r="VST16" s="94"/>
      <c r="VSU16" s="94"/>
      <c r="VSV16" s="94"/>
      <c r="VSW16" s="94"/>
      <c r="VSX16" s="94"/>
      <c r="VSY16" s="94"/>
      <c r="VSZ16" s="94"/>
      <c r="VTA16" s="94"/>
      <c r="VTB16" s="94"/>
      <c r="VTC16" s="94"/>
      <c r="VTD16" s="94"/>
      <c r="VTE16" s="94"/>
      <c r="VTF16" s="94"/>
      <c r="VTG16" s="94"/>
      <c r="VTH16" s="94"/>
      <c r="VTI16" s="94"/>
      <c r="VTJ16" s="94"/>
      <c r="VTK16" s="94"/>
      <c r="VTL16" s="94"/>
      <c r="VTM16" s="94"/>
      <c r="VTN16" s="94"/>
      <c r="VTO16" s="94"/>
      <c r="VTP16" s="94"/>
      <c r="VTQ16" s="94"/>
      <c r="VTR16" s="94"/>
      <c r="VTS16" s="94"/>
      <c r="VTT16" s="94"/>
      <c r="VTU16" s="94"/>
      <c r="VTV16" s="94"/>
      <c r="VTW16" s="94"/>
      <c r="VTX16" s="94"/>
      <c r="VTY16" s="94"/>
      <c r="VTZ16" s="94"/>
      <c r="VUA16" s="94"/>
      <c r="VUB16" s="94"/>
      <c r="VUC16" s="94"/>
      <c r="VUD16" s="94"/>
      <c r="VUE16" s="94"/>
      <c r="VUF16" s="94"/>
      <c r="VUG16" s="94"/>
      <c r="VUH16" s="94"/>
      <c r="VUI16" s="94"/>
      <c r="VUJ16" s="94"/>
      <c r="VUK16" s="94"/>
      <c r="VUL16" s="94"/>
      <c r="VUM16" s="94"/>
      <c r="VUN16" s="94"/>
      <c r="VUO16" s="94"/>
      <c r="VUP16" s="94"/>
      <c r="VUQ16" s="94"/>
      <c r="VUR16" s="94"/>
      <c r="VUS16" s="94"/>
      <c r="VUT16" s="94"/>
      <c r="VUU16" s="94"/>
      <c r="VUV16" s="94"/>
      <c r="VUW16" s="94"/>
      <c r="VUX16" s="94"/>
      <c r="VUY16" s="94"/>
      <c r="VUZ16" s="94"/>
      <c r="VVA16" s="94"/>
      <c r="VVB16" s="94"/>
      <c r="VVC16" s="94"/>
      <c r="VVD16" s="94"/>
      <c r="VVE16" s="94"/>
      <c r="VVF16" s="94"/>
      <c r="VVG16" s="94"/>
      <c r="VVH16" s="94"/>
      <c r="VVI16" s="94"/>
      <c r="VVJ16" s="94"/>
      <c r="VVK16" s="94"/>
      <c r="VVL16" s="94"/>
      <c r="VVM16" s="94"/>
      <c r="VVN16" s="94"/>
      <c r="VVO16" s="94"/>
      <c r="VVP16" s="94"/>
      <c r="VVQ16" s="94"/>
      <c r="VVR16" s="94"/>
      <c r="VVS16" s="94"/>
      <c r="VVT16" s="94"/>
      <c r="VVU16" s="94"/>
      <c r="VVV16" s="94"/>
      <c r="VVW16" s="94"/>
      <c r="VVX16" s="94"/>
      <c r="VVY16" s="94"/>
      <c r="VVZ16" s="94"/>
      <c r="VWA16" s="94"/>
      <c r="VWB16" s="94"/>
      <c r="VWC16" s="94"/>
      <c r="VWD16" s="94"/>
      <c r="VWE16" s="94"/>
      <c r="VWF16" s="94"/>
      <c r="VWG16" s="94"/>
      <c r="VWH16" s="94"/>
      <c r="VWI16" s="94"/>
      <c r="VWJ16" s="94"/>
      <c r="VWK16" s="94"/>
      <c r="VWL16" s="94"/>
      <c r="VWM16" s="94"/>
      <c r="VWN16" s="94"/>
      <c r="VWO16" s="94"/>
      <c r="VWP16" s="94"/>
      <c r="VWQ16" s="94"/>
      <c r="VWR16" s="94"/>
      <c r="VWS16" s="94"/>
      <c r="VWT16" s="94"/>
      <c r="VWU16" s="94"/>
      <c r="VWV16" s="94"/>
      <c r="VWW16" s="94"/>
      <c r="VWX16" s="94"/>
      <c r="VWY16" s="94"/>
      <c r="VWZ16" s="94"/>
      <c r="VXA16" s="94"/>
      <c r="VXB16" s="94"/>
      <c r="VXC16" s="94"/>
      <c r="VXD16" s="94"/>
      <c r="VXE16" s="94"/>
      <c r="VXF16" s="94"/>
      <c r="VXG16" s="94"/>
      <c r="VXH16" s="94"/>
      <c r="VXI16" s="94"/>
      <c r="VXJ16" s="94"/>
      <c r="VXK16" s="94"/>
      <c r="VXL16" s="94"/>
      <c r="VXM16" s="94"/>
      <c r="VXN16" s="94"/>
      <c r="VXO16" s="94"/>
      <c r="VXP16" s="94"/>
      <c r="VXQ16" s="94"/>
      <c r="VXR16" s="94"/>
      <c r="VXS16" s="94"/>
      <c r="VXT16" s="94"/>
      <c r="VXU16" s="94"/>
      <c r="VXV16" s="94"/>
      <c r="VXW16" s="94"/>
      <c r="VXX16" s="94"/>
      <c r="VXY16" s="94"/>
      <c r="VXZ16" s="94"/>
      <c r="VYA16" s="94"/>
      <c r="VYB16" s="94"/>
      <c r="VYC16" s="94"/>
      <c r="VYD16" s="94"/>
      <c r="VYE16" s="94"/>
      <c r="VYF16" s="94"/>
      <c r="VYG16" s="94"/>
      <c r="VYH16" s="94"/>
      <c r="VYI16" s="94"/>
      <c r="VYJ16" s="94"/>
      <c r="VYK16" s="94"/>
      <c r="VYL16" s="94"/>
      <c r="VYM16" s="94"/>
      <c r="VYN16" s="94"/>
      <c r="VYO16" s="94"/>
      <c r="VYP16" s="94"/>
      <c r="VYQ16" s="94"/>
      <c r="VYR16" s="94"/>
      <c r="VYS16" s="94"/>
      <c r="VYT16" s="94"/>
      <c r="VYU16" s="94"/>
      <c r="VYV16" s="94"/>
      <c r="VYW16" s="94"/>
      <c r="VYX16" s="94"/>
      <c r="VYY16" s="94"/>
      <c r="VYZ16" s="94"/>
      <c r="VZA16" s="94"/>
      <c r="VZB16" s="94"/>
      <c r="VZC16" s="94"/>
      <c r="VZD16" s="94"/>
      <c r="VZE16" s="94"/>
      <c r="VZF16" s="94"/>
      <c r="VZG16" s="94"/>
      <c r="VZH16" s="94"/>
      <c r="VZI16" s="94"/>
      <c r="VZJ16" s="94"/>
      <c r="VZK16" s="94"/>
      <c r="VZL16" s="94"/>
      <c r="VZM16" s="94"/>
      <c r="VZN16" s="94"/>
      <c r="VZO16" s="94"/>
      <c r="VZP16" s="94"/>
      <c r="VZQ16" s="94"/>
      <c r="VZR16" s="94"/>
      <c r="VZS16" s="94"/>
      <c r="VZT16" s="94"/>
      <c r="VZU16" s="94"/>
      <c r="VZV16" s="94"/>
      <c r="VZW16" s="94"/>
      <c r="VZX16" s="94"/>
      <c r="VZY16" s="94"/>
      <c r="VZZ16" s="94"/>
      <c r="WAA16" s="94"/>
      <c r="WAB16" s="94"/>
      <c r="WAC16" s="94"/>
      <c r="WAD16" s="94"/>
      <c r="WAE16" s="94"/>
      <c r="WAF16" s="94"/>
      <c r="WAG16" s="94"/>
      <c r="WAH16" s="94"/>
      <c r="WAI16" s="94"/>
      <c r="WAJ16" s="94"/>
      <c r="WAK16" s="94"/>
      <c r="WAL16" s="94"/>
      <c r="WAM16" s="94"/>
      <c r="WAN16" s="94"/>
      <c r="WAO16" s="94"/>
      <c r="WAP16" s="94"/>
      <c r="WAQ16" s="94"/>
      <c r="WAR16" s="94"/>
      <c r="WAS16" s="94"/>
      <c r="WAT16" s="94"/>
      <c r="WAU16" s="94"/>
      <c r="WAV16" s="94"/>
      <c r="WAW16" s="94"/>
      <c r="WAX16" s="94"/>
      <c r="WAY16" s="94"/>
      <c r="WAZ16" s="94"/>
      <c r="WBA16" s="94"/>
      <c r="WBB16" s="94"/>
      <c r="WBC16" s="94"/>
      <c r="WBD16" s="94"/>
      <c r="WBE16" s="94"/>
      <c r="WBF16" s="94"/>
      <c r="WBG16" s="94"/>
      <c r="WBH16" s="94"/>
      <c r="WBI16" s="94"/>
      <c r="WBJ16" s="94"/>
      <c r="WBK16" s="94"/>
      <c r="WBL16" s="94"/>
      <c r="WBM16" s="94"/>
      <c r="WBN16" s="94"/>
      <c r="WBO16" s="94"/>
      <c r="WBP16" s="94"/>
      <c r="WBQ16" s="94"/>
      <c r="WBR16" s="94"/>
      <c r="WBS16" s="94"/>
      <c r="WBT16" s="94"/>
      <c r="WBU16" s="94"/>
      <c r="WBV16" s="94"/>
      <c r="WBW16" s="94"/>
      <c r="WBX16" s="94"/>
      <c r="WBY16" s="94"/>
      <c r="WBZ16" s="94"/>
      <c r="WCA16" s="94"/>
      <c r="WCB16" s="94"/>
      <c r="WCC16" s="94"/>
      <c r="WCD16" s="94"/>
      <c r="WCE16" s="94"/>
      <c r="WCF16" s="94"/>
      <c r="WCG16" s="94"/>
      <c r="WCH16" s="94"/>
      <c r="WCI16" s="94"/>
      <c r="WCJ16" s="94"/>
      <c r="WCK16" s="94"/>
      <c r="WCL16" s="94"/>
      <c r="WCM16" s="94"/>
      <c r="WCN16" s="94"/>
      <c r="WCO16" s="94"/>
      <c r="WCP16" s="94"/>
      <c r="WCQ16" s="94"/>
      <c r="WCR16" s="94"/>
      <c r="WCS16" s="94"/>
      <c r="WCT16" s="94"/>
      <c r="WCU16" s="94"/>
      <c r="WCV16" s="94"/>
      <c r="WCW16" s="94"/>
      <c r="WCX16" s="94"/>
      <c r="WCY16" s="94"/>
      <c r="WCZ16" s="94"/>
      <c r="WDA16" s="94"/>
      <c r="WDB16" s="94"/>
      <c r="WDC16" s="94"/>
      <c r="WDD16" s="94"/>
      <c r="WDE16" s="94"/>
      <c r="WDF16" s="94"/>
      <c r="WDG16" s="94"/>
      <c r="WDH16" s="94"/>
      <c r="WDI16" s="94"/>
      <c r="WDJ16" s="94"/>
      <c r="WDK16" s="94"/>
      <c r="WDL16" s="94"/>
      <c r="WDM16" s="94"/>
      <c r="WDN16" s="94"/>
      <c r="WDO16" s="94"/>
      <c r="WDP16" s="94"/>
      <c r="WDQ16" s="94"/>
      <c r="WDR16" s="94"/>
      <c r="WDS16" s="94"/>
      <c r="WDT16" s="94"/>
      <c r="WDU16" s="94"/>
      <c r="WDV16" s="94"/>
      <c r="WDW16" s="94"/>
      <c r="WDX16" s="94"/>
      <c r="WDY16" s="94"/>
      <c r="WDZ16" s="94"/>
      <c r="WEA16" s="94"/>
      <c r="WEB16" s="94"/>
      <c r="WEC16" s="94"/>
      <c r="WED16" s="94"/>
      <c r="WEE16" s="94"/>
      <c r="WEF16" s="94"/>
      <c r="WEG16" s="94"/>
      <c r="WEH16" s="94"/>
      <c r="WEI16" s="94"/>
      <c r="WEJ16" s="94"/>
      <c r="WEK16" s="94"/>
      <c r="WEL16" s="94"/>
      <c r="WEM16" s="94"/>
      <c r="WEN16" s="94"/>
      <c r="WEO16" s="94"/>
      <c r="WEP16" s="94"/>
      <c r="WEQ16" s="94"/>
      <c r="WER16" s="94"/>
      <c r="WES16" s="94"/>
      <c r="WET16" s="94"/>
      <c r="WEU16" s="94"/>
      <c r="WEV16" s="94"/>
      <c r="WEW16" s="94"/>
      <c r="WEX16" s="94"/>
      <c r="WEY16" s="94"/>
      <c r="WEZ16" s="94"/>
      <c r="WFA16" s="94"/>
      <c r="WFB16" s="94"/>
      <c r="WFC16" s="94"/>
      <c r="WFD16" s="94"/>
      <c r="WFE16" s="94"/>
      <c r="WFF16" s="94"/>
      <c r="WFG16" s="94"/>
      <c r="WFH16" s="94"/>
      <c r="WFI16" s="94"/>
      <c r="WFJ16" s="94"/>
      <c r="WFK16" s="94"/>
      <c r="WFL16" s="94"/>
      <c r="WFM16" s="94"/>
      <c r="WFN16" s="94"/>
      <c r="WFO16" s="94"/>
      <c r="WFP16" s="94"/>
      <c r="WFQ16" s="94"/>
      <c r="WFR16" s="94"/>
      <c r="WFS16" s="94"/>
      <c r="WFT16" s="94"/>
      <c r="WFU16" s="94"/>
      <c r="WFV16" s="94"/>
      <c r="WFW16" s="94"/>
      <c r="WFX16" s="94"/>
      <c r="WFY16" s="94"/>
      <c r="WFZ16" s="94"/>
      <c r="WGA16" s="94"/>
      <c r="WGB16" s="94"/>
      <c r="WGC16" s="94"/>
      <c r="WGD16" s="94"/>
      <c r="WGE16" s="94"/>
      <c r="WGF16" s="94"/>
      <c r="WGG16" s="94"/>
      <c r="WGH16" s="94"/>
      <c r="WGI16" s="94"/>
      <c r="WGJ16" s="94"/>
      <c r="WGK16" s="94"/>
      <c r="WGL16" s="94"/>
      <c r="WGM16" s="94"/>
      <c r="WGN16" s="94"/>
      <c r="WGO16" s="94"/>
      <c r="WGP16" s="94"/>
      <c r="WGQ16" s="94"/>
      <c r="WGR16" s="94"/>
      <c r="WGS16" s="94"/>
      <c r="WGT16" s="94"/>
      <c r="WGU16" s="94"/>
      <c r="WGV16" s="94"/>
      <c r="WGW16" s="94"/>
      <c r="WGX16" s="94"/>
      <c r="WGY16" s="94"/>
      <c r="WGZ16" s="94"/>
      <c r="WHA16" s="94"/>
      <c r="WHB16" s="94"/>
      <c r="WHC16" s="94"/>
      <c r="WHD16" s="94"/>
      <c r="WHE16" s="94"/>
      <c r="WHF16" s="94"/>
      <c r="WHG16" s="94"/>
      <c r="WHH16" s="94"/>
      <c r="WHI16" s="94"/>
      <c r="WHJ16" s="94"/>
      <c r="WHK16" s="94"/>
      <c r="WHL16" s="94"/>
      <c r="WHM16" s="94"/>
      <c r="WHN16" s="94"/>
      <c r="WHO16" s="94"/>
      <c r="WHP16" s="94"/>
      <c r="WHQ16" s="94"/>
      <c r="WHR16" s="94"/>
      <c r="WHS16" s="94"/>
      <c r="WHT16" s="94"/>
      <c r="WHU16" s="94"/>
      <c r="WHV16" s="94"/>
      <c r="WHW16" s="94"/>
      <c r="WHX16" s="94"/>
      <c r="WHY16" s="94"/>
      <c r="WHZ16" s="94"/>
      <c r="WIA16" s="94"/>
      <c r="WIB16" s="94"/>
      <c r="WIC16" s="94"/>
      <c r="WID16" s="94"/>
      <c r="WIE16" s="94"/>
      <c r="WIF16" s="94"/>
      <c r="WIG16" s="94"/>
      <c r="WIH16" s="94"/>
      <c r="WII16" s="94"/>
      <c r="WIJ16" s="94"/>
      <c r="WIK16" s="94"/>
      <c r="WIL16" s="94"/>
      <c r="WIM16" s="94"/>
      <c r="WIN16" s="94"/>
      <c r="WIO16" s="94"/>
      <c r="WIP16" s="94"/>
      <c r="WIQ16" s="94"/>
      <c r="WIR16" s="94"/>
      <c r="WIS16" s="94"/>
      <c r="WIT16" s="94"/>
      <c r="WIU16" s="94"/>
      <c r="WIV16" s="94"/>
      <c r="WIW16" s="94"/>
      <c r="WIX16" s="94"/>
      <c r="WIY16" s="94"/>
      <c r="WIZ16" s="94"/>
      <c r="WJA16" s="94"/>
      <c r="WJB16" s="94"/>
      <c r="WJC16" s="94"/>
      <c r="WJD16" s="94"/>
      <c r="WJE16" s="94"/>
      <c r="WJF16" s="94"/>
      <c r="WJG16" s="94"/>
      <c r="WJH16" s="94"/>
      <c r="WJI16" s="94"/>
      <c r="WJJ16" s="94"/>
      <c r="WJK16" s="94"/>
      <c r="WJL16" s="94"/>
      <c r="WJM16" s="94"/>
      <c r="WJN16" s="94"/>
      <c r="WJO16" s="94"/>
      <c r="WJP16" s="94"/>
      <c r="WJQ16" s="94"/>
      <c r="WJR16" s="94"/>
      <c r="WJS16" s="94"/>
      <c r="WJT16" s="94"/>
      <c r="WJU16" s="94"/>
      <c r="WJV16" s="94"/>
      <c r="WJW16" s="94"/>
      <c r="WJX16" s="94"/>
      <c r="WJY16" s="94"/>
      <c r="WJZ16" s="94"/>
      <c r="WKA16" s="94"/>
      <c r="WKB16" s="94"/>
      <c r="WKC16" s="94"/>
      <c r="WKD16" s="94"/>
      <c r="WKE16" s="94"/>
      <c r="WKF16" s="94"/>
      <c r="WKG16" s="94"/>
      <c r="WKH16" s="94"/>
      <c r="WKI16" s="94"/>
      <c r="WKJ16" s="94"/>
      <c r="WKK16" s="94"/>
      <c r="WKL16" s="94"/>
      <c r="WKM16" s="94"/>
      <c r="WKN16" s="94"/>
      <c r="WKO16" s="94"/>
      <c r="WKP16" s="94"/>
      <c r="WKQ16" s="94"/>
      <c r="WKR16" s="94"/>
      <c r="WKS16" s="94"/>
      <c r="WKT16" s="94"/>
      <c r="WKU16" s="94"/>
      <c r="WKV16" s="94"/>
      <c r="WKW16" s="94"/>
      <c r="WKX16" s="94"/>
      <c r="WKY16" s="94"/>
      <c r="WKZ16" s="94"/>
      <c r="WLA16" s="94"/>
      <c r="WLB16" s="94"/>
      <c r="WLC16" s="94"/>
      <c r="WLD16" s="94"/>
      <c r="WLE16" s="94"/>
      <c r="WLF16" s="94"/>
      <c r="WLG16" s="94"/>
      <c r="WLH16" s="94"/>
      <c r="WLI16" s="94"/>
      <c r="WLJ16" s="94"/>
      <c r="WLK16" s="94"/>
      <c r="WLL16" s="94"/>
      <c r="WLM16" s="94"/>
      <c r="WLN16" s="94"/>
      <c r="WLO16" s="94"/>
      <c r="WLP16" s="94"/>
      <c r="WLQ16" s="94"/>
      <c r="WLR16" s="94"/>
      <c r="WLS16" s="94"/>
      <c r="WLT16" s="94"/>
      <c r="WLU16" s="94"/>
      <c r="WLV16" s="94"/>
      <c r="WLW16" s="94"/>
      <c r="WLX16" s="94"/>
      <c r="WLY16" s="94"/>
      <c r="WLZ16" s="94"/>
      <c r="WMA16" s="94"/>
      <c r="WMB16" s="94"/>
      <c r="WMC16" s="94"/>
      <c r="WMD16" s="94"/>
      <c r="WME16" s="94"/>
      <c r="WMF16" s="94"/>
      <c r="WMG16" s="94"/>
      <c r="WMH16" s="94"/>
      <c r="WMI16" s="94"/>
      <c r="WMJ16" s="94"/>
      <c r="WMK16" s="94"/>
      <c r="WML16" s="94"/>
      <c r="WMM16" s="94"/>
      <c r="WMN16" s="94"/>
      <c r="WMO16" s="94"/>
      <c r="WMP16" s="94"/>
      <c r="WMQ16" s="94"/>
      <c r="WMR16" s="94"/>
      <c r="WMS16" s="94"/>
      <c r="WMT16" s="94"/>
      <c r="WMU16" s="94"/>
      <c r="WMV16" s="94"/>
      <c r="WMW16" s="94"/>
      <c r="WMX16" s="94"/>
      <c r="WMY16" s="94"/>
      <c r="WMZ16" s="94"/>
      <c r="WNA16" s="94"/>
      <c r="WNB16" s="94"/>
      <c r="WNC16" s="94"/>
      <c r="WND16" s="94"/>
      <c r="WNE16" s="94"/>
      <c r="WNF16" s="94"/>
      <c r="WNG16" s="94"/>
      <c r="WNH16" s="94"/>
      <c r="WNI16" s="94"/>
      <c r="WNJ16" s="94"/>
      <c r="WNK16" s="94"/>
      <c r="WNL16" s="94"/>
      <c r="WNM16" s="94"/>
      <c r="WNN16" s="94"/>
      <c r="WNO16" s="94"/>
      <c r="WNP16" s="94"/>
      <c r="WNQ16" s="94"/>
      <c r="WNR16" s="94"/>
      <c r="WNS16" s="94"/>
      <c r="WNT16" s="94"/>
      <c r="WNU16" s="94"/>
      <c r="WNV16" s="94"/>
      <c r="WNW16" s="94"/>
      <c r="WNX16" s="94"/>
      <c r="WNY16" s="94"/>
      <c r="WNZ16" s="94"/>
      <c r="WOA16" s="94"/>
      <c r="WOB16" s="94"/>
      <c r="WOC16" s="94"/>
      <c r="WOD16" s="94"/>
      <c r="WOE16" s="94"/>
      <c r="WOF16" s="94"/>
      <c r="WOG16" s="94"/>
      <c r="WOH16" s="94"/>
      <c r="WOI16" s="94"/>
      <c r="WOJ16" s="94"/>
      <c r="WOK16" s="94"/>
      <c r="WOL16" s="94"/>
      <c r="WOM16" s="94"/>
      <c r="WON16" s="94"/>
      <c r="WOO16" s="94"/>
      <c r="WOP16" s="94"/>
      <c r="WOQ16" s="94"/>
      <c r="WOR16" s="94"/>
      <c r="WOS16" s="94"/>
      <c r="WOT16" s="94"/>
      <c r="WOU16" s="94"/>
      <c r="WOV16" s="94"/>
      <c r="WOW16" s="94"/>
      <c r="WOX16" s="94"/>
      <c r="WOY16" s="94"/>
      <c r="WOZ16" s="94"/>
      <c r="WPA16" s="94"/>
      <c r="WPB16" s="94"/>
      <c r="WPC16" s="94"/>
      <c r="WPD16" s="94"/>
      <c r="WPE16" s="94"/>
      <c r="WPF16" s="94"/>
      <c r="WPG16" s="94"/>
      <c r="WPH16" s="94"/>
      <c r="WPI16" s="94"/>
      <c r="WPJ16" s="94"/>
      <c r="WPK16" s="94"/>
      <c r="WPL16" s="94"/>
      <c r="WPM16" s="94"/>
      <c r="WPN16" s="94"/>
      <c r="WPO16" s="94"/>
      <c r="WPP16" s="94"/>
      <c r="WPQ16" s="94"/>
      <c r="WPR16" s="94"/>
      <c r="WPS16" s="94"/>
      <c r="WPT16" s="94"/>
      <c r="WPU16" s="94"/>
      <c r="WPV16" s="94"/>
      <c r="WPW16" s="94"/>
      <c r="WPX16" s="94"/>
      <c r="WPY16" s="94"/>
      <c r="WPZ16" s="94"/>
      <c r="WQA16" s="94"/>
      <c r="WQB16" s="94"/>
      <c r="WQC16" s="94"/>
      <c r="WQD16" s="94"/>
      <c r="WQE16" s="94"/>
      <c r="WQF16" s="94"/>
      <c r="WQG16" s="94"/>
      <c r="WQH16" s="94"/>
      <c r="WQI16" s="94"/>
      <c r="WQJ16" s="94"/>
      <c r="WQK16" s="94"/>
      <c r="WQL16" s="94"/>
      <c r="WQM16" s="94"/>
      <c r="WQN16" s="94"/>
      <c r="WQO16" s="94"/>
      <c r="WQP16" s="94"/>
      <c r="WQQ16" s="94"/>
      <c r="WQR16" s="94"/>
      <c r="WQS16" s="94"/>
      <c r="WQT16" s="94"/>
      <c r="WQU16" s="94"/>
      <c r="WQV16" s="94"/>
      <c r="WQW16" s="94"/>
      <c r="WQX16" s="94"/>
      <c r="WQY16" s="94"/>
      <c r="WQZ16" s="94"/>
      <c r="WRA16" s="94"/>
      <c r="WRB16" s="94"/>
      <c r="WRC16" s="94"/>
      <c r="WRD16" s="94"/>
      <c r="WRE16" s="94"/>
      <c r="WRF16" s="94"/>
      <c r="WRG16" s="94"/>
      <c r="WRH16" s="94"/>
      <c r="WRI16" s="94"/>
      <c r="WRJ16" s="94"/>
      <c r="WRK16" s="94"/>
      <c r="WRL16" s="94"/>
      <c r="WRM16" s="94"/>
      <c r="WRN16" s="94"/>
      <c r="WRO16" s="94"/>
      <c r="WRP16" s="94"/>
      <c r="WRQ16" s="94"/>
      <c r="WRR16" s="94"/>
      <c r="WRS16" s="94"/>
      <c r="WRT16" s="94"/>
      <c r="WRU16" s="94"/>
      <c r="WRV16" s="94"/>
      <c r="WRW16" s="94"/>
      <c r="WRX16" s="94"/>
      <c r="WRY16" s="94"/>
      <c r="WRZ16" s="94"/>
      <c r="WSA16" s="94"/>
      <c r="WSB16" s="94"/>
      <c r="WSC16" s="94"/>
      <c r="WSD16" s="94"/>
      <c r="WSE16" s="94"/>
      <c r="WSF16" s="94"/>
      <c r="WSG16" s="94"/>
      <c r="WSH16" s="94"/>
      <c r="WSI16" s="94"/>
      <c r="WSJ16" s="94"/>
      <c r="WSK16" s="94"/>
      <c r="WSL16" s="94"/>
      <c r="WSM16" s="94"/>
      <c r="WSN16" s="94"/>
      <c r="WSO16" s="94"/>
      <c r="WSP16" s="94"/>
      <c r="WSQ16" s="94"/>
      <c r="WSR16" s="94"/>
      <c r="WSS16" s="94"/>
      <c r="WST16" s="94"/>
      <c r="WSU16" s="94"/>
      <c r="WSV16" s="94"/>
      <c r="WSW16" s="94"/>
      <c r="WSX16" s="94"/>
      <c r="WSY16" s="94"/>
      <c r="WSZ16" s="94"/>
      <c r="WTA16" s="94"/>
      <c r="WTB16" s="94"/>
      <c r="WTC16" s="94"/>
      <c r="WTD16" s="94"/>
      <c r="WTE16" s="94"/>
      <c r="WTF16" s="94"/>
      <c r="WTG16" s="94"/>
      <c r="WTH16" s="94"/>
      <c r="WTI16" s="94"/>
      <c r="WTJ16" s="94"/>
      <c r="WTK16" s="94"/>
      <c r="WTL16" s="94"/>
      <c r="WTM16" s="94"/>
      <c r="WTN16" s="94"/>
      <c r="WTO16" s="94"/>
      <c r="WTP16" s="94"/>
      <c r="WTQ16" s="94"/>
      <c r="WTR16" s="94"/>
      <c r="WTS16" s="94"/>
      <c r="WTT16" s="94"/>
      <c r="WTU16" s="94"/>
      <c r="WTV16" s="94"/>
      <c r="WTW16" s="94"/>
      <c r="WTX16" s="94"/>
      <c r="WTY16" s="94"/>
      <c r="WTZ16" s="94"/>
      <c r="WUA16" s="94"/>
      <c r="WUB16" s="94"/>
      <c r="WUC16" s="94"/>
      <c r="WUD16" s="94"/>
      <c r="WUE16" s="94"/>
      <c r="WUF16" s="94"/>
      <c r="WUG16" s="94"/>
      <c r="WUH16" s="94"/>
      <c r="WUI16" s="94"/>
      <c r="WUJ16" s="94"/>
      <c r="WUK16" s="94"/>
      <c r="WUL16" s="94"/>
      <c r="WUM16" s="94"/>
      <c r="WUN16" s="94"/>
      <c r="WUO16" s="94"/>
      <c r="WUP16" s="94"/>
      <c r="WUQ16" s="94"/>
      <c r="WUR16" s="94"/>
      <c r="WUS16" s="94"/>
      <c r="WUT16" s="94"/>
      <c r="WUU16" s="94"/>
      <c r="WUV16" s="94"/>
      <c r="WUW16" s="94"/>
      <c r="WUX16" s="94"/>
      <c r="WUY16" s="94"/>
      <c r="WUZ16" s="94"/>
      <c r="WVA16" s="94"/>
      <c r="WVB16" s="94"/>
      <c r="WVC16" s="94"/>
      <c r="WVD16" s="94"/>
      <c r="WVE16" s="94"/>
      <c r="WVF16" s="94"/>
      <c r="WVG16" s="94"/>
      <c r="WVH16" s="94"/>
      <c r="WVI16" s="94"/>
      <c r="WVJ16" s="94"/>
      <c r="WVK16" s="94"/>
      <c r="WVL16" s="94"/>
      <c r="WVM16" s="94"/>
      <c r="WVN16" s="94"/>
      <c r="WVO16" s="94"/>
      <c r="WVP16" s="94"/>
      <c r="WVQ16" s="94"/>
      <c r="WVR16" s="94"/>
      <c r="WVS16" s="94"/>
      <c r="WVT16" s="94"/>
      <c r="WVU16" s="94"/>
      <c r="WVV16" s="94"/>
      <c r="WVW16" s="94"/>
      <c r="WVX16" s="94"/>
      <c r="WVY16" s="94"/>
      <c r="WVZ16" s="94"/>
      <c r="WWA16" s="94"/>
      <c r="WWB16" s="94"/>
      <c r="WWC16" s="94"/>
      <c r="WWD16" s="94"/>
      <c r="WWE16" s="94"/>
      <c r="WWF16" s="94"/>
      <c r="WWG16" s="94"/>
      <c r="WWH16" s="94"/>
      <c r="WWI16" s="94"/>
      <c r="WWJ16" s="94"/>
      <c r="WWK16" s="94"/>
      <c r="WWL16" s="94"/>
      <c r="WWM16" s="94"/>
      <c r="WWN16" s="94"/>
      <c r="WWO16" s="94"/>
      <c r="WWP16" s="94"/>
      <c r="WWQ16" s="94"/>
      <c r="WWR16" s="94"/>
      <c r="WWS16" s="94"/>
      <c r="WWT16" s="94"/>
      <c r="WWU16" s="94"/>
      <c r="WWV16" s="94"/>
      <c r="WWW16" s="94"/>
      <c r="WWX16" s="94"/>
      <c r="WWY16" s="94"/>
      <c r="WWZ16" s="94"/>
      <c r="WXA16" s="94"/>
      <c r="WXB16" s="94"/>
      <c r="WXC16" s="94"/>
      <c r="WXD16" s="94"/>
      <c r="WXE16" s="94"/>
      <c r="WXF16" s="94"/>
      <c r="WXG16" s="94"/>
      <c r="WXH16" s="94"/>
      <c r="WXI16" s="94"/>
      <c r="WXJ16" s="94"/>
      <c r="WXK16" s="94"/>
      <c r="WXL16" s="94"/>
      <c r="WXM16" s="94"/>
      <c r="WXN16" s="94"/>
      <c r="WXO16" s="94"/>
      <c r="WXP16" s="94"/>
      <c r="WXQ16" s="94"/>
      <c r="WXR16" s="94"/>
      <c r="WXS16" s="94"/>
      <c r="WXT16" s="94"/>
      <c r="WXU16" s="94"/>
      <c r="WXV16" s="94"/>
      <c r="WXW16" s="94"/>
      <c r="WXX16" s="94"/>
      <c r="WXY16" s="94"/>
      <c r="WXZ16" s="94"/>
      <c r="WYA16" s="94"/>
      <c r="WYB16" s="94"/>
      <c r="WYC16" s="94"/>
      <c r="WYD16" s="94"/>
      <c r="WYE16" s="94"/>
      <c r="WYF16" s="94"/>
      <c r="WYG16" s="94"/>
      <c r="WYH16" s="94"/>
      <c r="WYI16" s="94"/>
      <c r="WYJ16" s="94"/>
      <c r="WYK16" s="94"/>
      <c r="WYL16" s="94"/>
      <c r="WYM16" s="94"/>
      <c r="WYN16" s="94"/>
      <c r="WYO16" s="94"/>
      <c r="WYP16" s="94"/>
      <c r="WYQ16" s="94"/>
      <c r="WYR16" s="94"/>
      <c r="WYS16" s="94"/>
      <c r="WYT16" s="94"/>
      <c r="WYU16" s="94"/>
      <c r="WYV16" s="94"/>
      <c r="WYW16" s="94"/>
      <c r="WYX16" s="94"/>
      <c r="WYY16" s="94"/>
      <c r="WYZ16" s="94"/>
      <c r="WZA16" s="94"/>
      <c r="WZB16" s="94"/>
      <c r="WZC16" s="94"/>
      <c r="WZD16" s="94"/>
      <c r="WZE16" s="94"/>
      <c r="WZF16" s="94"/>
      <c r="WZG16" s="94"/>
      <c r="WZH16" s="94"/>
      <c r="WZI16" s="94"/>
      <c r="WZJ16" s="94"/>
      <c r="WZK16" s="94"/>
      <c r="WZL16" s="94"/>
      <c r="WZM16" s="94"/>
      <c r="WZN16" s="94"/>
      <c r="WZO16" s="94"/>
      <c r="WZP16" s="94"/>
      <c r="WZQ16" s="94"/>
      <c r="WZR16" s="94"/>
      <c r="WZS16" s="94"/>
      <c r="WZT16" s="94"/>
      <c r="WZU16" s="94"/>
      <c r="WZV16" s="94"/>
      <c r="WZW16" s="94"/>
      <c r="WZX16" s="94"/>
      <c r="WZY16" s="94"/>
      <c r="WZZ16" s="94"/>
      <c r="XAA16" s="94"/>
      <c r="XAB16" s="94"/>
      <c r="XAC16" s="94"/>
      <c r="XAD16" s="94"/>
      <c r="XAE16" s="94"/>
      <c r="XAF16" s="94"/>
      <c r="XAG16" s="94"/>
      <c r="XAH16" s="94"/>
      <c r="XAI16" s="94"/>
      <c r="XAJ16" s="94"/>
      <c r="XAK16" s="94"/>
      <c r="XAL16" s="94"/>
      <c r="XAM16" s="94"/>
      <c r="XAN16" s="94"/>
      <c r="XAO16" s="94"/>
      <c r="XAP16" s="94"/>
      <c r="XAQ16" s="94"/>
      <c r="XAR16" s="94"/>
      <c r="XAS16" s="94"/>
      <c r="XAT16" s="94"/>
      <c r="XAU16" s="94"/>
      <c r="XAV16" s="94"/>
      <c r="XAW16" s="94"/>
      <c r="XAX16" s="94"/>
      <c r="XAY16" s="94"/>
      <c r="XAZ16" s="94"/>
      <c r="XBA16" s="94"/>
      <c r="XBB16" s="94"/>
      <c r="XBC16" s="94"/>
      <c r="XBD16" s="94"/>
      <c r="XBE16" s="94"/>
      <c r="XBF16" s="94"/>
      <c r="XBG16" s="94"/>
      <c r="XBH16" s="94"/>
      <c r="XBI16" s="94"/>
      <c r="XBJ16" s="94"/>
      <c r="XBK16" s="94"/>
      <c r="XBL16" s="94"/>
      <c r="XBM16" s="94"/>
      <c r="XBN16" s="94"/>
      <c r="XBO16" s="94"/>
      <c r="XBP16" s="94"/>
      <c r="XBQ16" s="94"/>
      <c r="XBR16" s="94"/>
      <c r="XBS16" s="94"/>
      <c r="XBT16" s="94"/>
      <c r="XBU16" s="94"/>
      <c r="XBV16" s="94"/>
      <c r="XBW16" s="94"/>
      <c r="XBX16" s="94"/>
      <c r="XBY16" s="94"/>
      <c r="XBZ16" s="94"/>
      <c r="XCA16" s="94"/>
      <c r="XCB16" s="94"/>
      <c r="XCC16" s="94"/>
      <c r="XCD16" s="94"/>
      <c r="XCE16" s="94"/>
      <c r="XCF16" s="94"/>
      <c r="XCG16" s="94"/>
      <c r="XCH16" s="94"/>
      <c r="XCI16" s="94"/>
      <c r="XCJ16" s="94"/>
      <c r="XCK16" s="94"/>
      <c r="XCL16" s="94"/>
      <c r="XCM16" s="94"/>
      <c r="XCN16" s="94"/>
      <c r="XCO16" s="94"/>
      <c r="XCP16" s="94"/>
      <c r="XCQ16" s="94"/>
      <c r="XCR16" s="94"/>
      <c r="XCS16" s="94"/>
      <c r="XCT16" s="94"/>
      <c r="XCU16" s="94"/>
      <c r="XCV16" s="94"/>
      <c r="XCW16" s="94"/>
      <c r="XCX16" s="94"/>
      <c r="XCY16" s="94"/>
      <c r="XCZ16" s="94"/>
      <c r="XDA16" s="94"/>
      <c r="XDB16" s="94"/>
      <c r="XDC16" s="94"/>
      <c r="XDD16" s="94"/>
      <c r="XDE16" s="94"/>
      <c r="XDF16" s="94"/>
      <c r="XDG16" s="94"/>
      <c r="XDH16" s="94"/>
      <c r="XDI16" s="94"/>
      <c r="XDJ16" s="94"/>
      <c r="XDK16" s="94"/>
      <c r="XDL16" s="94"/>
      <c r="XDM16" s="94"/>
      <c r="XDN16" s="94"/>
      <c r="XDO16" s="94"/>
      <c r="XDP16" s="94"/>
      <c r="XDQ16" s="94"/>
      <c r="XDR16" s="94"/>
      <c r="XDS16" s="94"/>
      <c r="XDT16" s="94"/>
      <c r="XDU16" s="94"/>
      <c r="XDV16" s="94"/>
      <c r="XDW16" s="94"/>
      <c r="XDX16" s="94"/>
      <c r="XDY16" s="94"/>
      <c r="XDZ16" s="94"/>
      <c r="XEA16" s="94"/>
      <c r="XEB16" s="94"/>
      <c r="XEC16" s="94"/>
      <c r="XED16" s="94"/>
      <c r="XEE16" s="94"/>
      <c r="XEF16" s="94"/>
      <c r="XEG16" s="94"/>
      <c r="XEH16" s="94"/>
      <c r="XEI16" s="94"/>
      <c r="XEJ16" s="94"/>
      <c r="XEK16" s="94"/>
      <c r="XEL16" s="94"/>
      <c r="XEM16" s="94"/>
      <c r="XEN16" s="94"/>
      <c r="XEO16" s="94"/>
      <c r="XEP16" s="94"/>
      <c r="XEQ16" s="94"/>
      <c r="XER16" s="94"/>
      <c r="XES16" s="94"/>
      <c r="XET16" s="94"/>
      <c r="XEU16" s="94"/>
      <c r="XEV16" s="94"/>
      <c r="XEW16" s="94"/>
      <c r="XEX16" s="94"/>
      <c r="XEY16" s="94"/>
      <c r="XEZ16" s="94"/>
      <c r="XFA16" s="94"/>
    </row>
    <row r="17" spans="1:41" ht="15" customHeight="1" x14ac:dyDescent="0.2">
      <c r="A17" s="847"/>
      <c r="B17" s="848" t="s">
        <v>827</v>
      </c>
      <c r="C17" s="838">
        <v>82.6</v>
      </c>
      <c r="D17" s="844">
        <v>88.6</v>
      </c>
      <c r="E17" s="844">
        <v>117.4</v>
      </c>
      <c r="F17" s="838">
        <v>81.8</v>
      </c>
      <c r="G17" s="838">
        <v>75.2</v>
      </c>
      <c r="H17" s="838">
        <v>95.9</v>
      </c>
      <c r="I17" s="844">
        <v>47</v>
      </c>
      <c r="J17" s="838">
        <v>16.100000000000001</v>
      </c>
      <c r="K17" s="838">
        <v>78</v>
      </c>
      <c r="L17" s="838">
        <v>76.8</v>
      </c>
      <c r="M17" s="844">
        <v>98.6</v>
      </c>
      <c r="N17" s="845">
        <v>60.8</v>
      </c>
      <c r="O17" s="842">
        <v>51</v>
      </c>
      <c r="AB17" s="841"/>
      <c r="AC17" s="841"/>
      <c r="AD17" s="841"/>
      <c r="AE17" s="841"/>
      <c r="AF17" s="841"/>
      <c r="AG17" s="841"/>
      <c r="AH17" s="841"/>
      <c r="AI17" s="841"/>
      <c r="AJ17" s="841"/>
      <c r="AK17" s="841"/>
      <c r="AL17" s="841"/>
      <c r="AM17" s="841"/>
      <c r="AN17" s="841"/>
      <c r="AO17" s="841"/>
    </row>
    <row r="18" spans="1:41" ht="15" customHeight="1" x14ac:dyDescent="0.2">
      <c r="A18" s="836"/>
      <c r="B18" s="837"/>
      <c r="C18" s="838"/>
      <c r="D18" s="839"/>
      <c r="E18" s="839"/>
      <c r="F18" s="839"/>
      <c r="G18" s="840"/>
      <c r="H18" s="839"/>
      <c r="I18" s="839"/>
      <c r="J18" s="839"/>
      <c r="K18" s="839"/>
      <c r="L18" s="839"/>
      <c r="M18" s="843"/>
      <c r="N18" s="840"/>
      <c r="O18" s="839"/>
      <c r="AC18" s="841"/>
      <c r="AD18" s="841"/>
      <c r="AE18" s="841"/>
      <c r="AF18" s="841"/>
      <c r="AG18" s="841"/>
      <c r="AH18" s="841"/>
      <c r="AI18" s="841"/>
      <c r="AJ18" s="841"/>
      <c r="AK18" s="841"/>
      <c r="AL18" s="841"/>
      <c r="AM18" s="841"/>
      <c r="AN18" s="841"/>
      <c r="AO18" s="841"/>
    </row>
    <row r="19" spans="1:41" ht="15" customHeight="1" x14ac:dyDescent="0.2">
      <c r="A19" s="836">
        <v>2023</v>
      </c>
      <c r="B19" s="837" t="s">
        <v>824</v>
      </c>
      <c r="C19" s="838">
        <v>87.2</v>
      </c>
      <c r="D19" s="838">
        <v>90.7</v>
      </c>
      <c r="E19" s="838">
        <v>117.1</v>
      </c>
      <c r="F19" s="844">
        <v>78.8</v>
      </c>
      <c r="G19" s="838">
        <v>88.8</v>
      </c>
      <c r="H19" s="838">
        <v>83</v>
      </c>
      <c r="I19" s="844">
        <v>25</v>
      </c>
      <c r="J19" s="844">
        <v>86.2</v>
      </c>
      <c r="K19" s="844">
        <v>71.5</v>
      </c>
      <c r="L19" s="844">
        <v>87.5</v>
      </c>
      <c r="M19" s="838">
        <v>96.3</v>
      </c>
      <c r="N19" s="845">
        <v>99.5</v>
      </c>
      <c r="O19" s="844">
        <v>47.6</v>
      </c>
      <c r="AB19" s="841"/>
      <c r="AC19" s="841"/>
      <c r="AD19" s="841"/>
      <c r="AE19" s="841"/>
      <c r="AF19" s="841"/>
      <c r="AG19" s="841"/>
      <c r="AH19" s="841"/>
      <c r="AI19" s="841"/>
      <c r="AJ19" s="841"/>
      <c r="AK19" s="841"/>
      <c r="AL19" s="841"/>
      <c r="AM19" s="841"/>
      <c r="AN19" s="841"/>
      <c r="AO19" s="841"/>
    </row>
    <row r="20" spans="1:41" ht="15" customHeight="1" x14ac:dyDescent="0.2">
      <c r="A20" s="779"/>
      <c r="B20" s="837" t="s">
        <v>825</v>
      </c>
      <c r="C20" s="838">
        <v>86</v>
      </c>
      <c r="D20" s="838">
        <v>89.4</v>
      </c>
      <c r="E20" s="838">
        <v>118.1</v>
      </c>
      <c r="F20" s="844">
        <v>84.2</v>
      </c>
      <c r="G20" s="838">
        <v>94.4</v>
      </c>
      <c r="H20" s="844">
        <v>82.6</v>
      </c>
      <c r="I20" s="844">
        <v>20.5</v>
      </c>
      <c r="J20" s="844">
        <v>108.6</v>
      </c>
      <c r="K20" s="844">
        <v>72.900000000000006</v>
      </c>
      <c r="L20" s="844">
        <v>67.400000000000006</v>
      </c>
      <c r="M20" s="838">
        <v>90.8</v>
      </c>
      <c r="N20" s="845">
        <v>92.4</v>
      </c>
      <c r="O20" s="844">
        <v>41.8</v>
      </c>
      <c r="AB20" s="841"/>
      <c r="AC20" s="841"/>
      <c r="AD20" s="841"/>
      <c r="AE20" s="841"/>
      <c r="AF20" s="841"/>
      <c r="AG20" s="841"/>
      <c r="AH20" s="841"/>
      <c r="AI20" s="841"/>
      <c r="AJ20" s="841"/>
      <c r="AK20" s="841"/>
      <c r="AL20" s="841"/>
      <c r="AM20" s="841"/>
      <c r="AN20" s="841"/>
      <c r="AO20" s="841"/>
    </row>
    <row r="21" spans="1:41" s="846" customFormat="1" ht="15" customHeight="1" x14ac:dyDescent="0.2">
      <c r="A21" s="779"/>
      <c r="B21" s="837" t="s">
        <v>826</v>
      </c>
      <c r="C21" s="838">
        <v>90.7</v>
      </c>
      <c r="D21" s="838">
        <v>95.9</v>
      </c>
      <c r="E21" s="838">
        <v>120.1</v>
      </c>
      <c r="F21" s="838">
        <v>79</v>
      </c>
      <c r="G21" s="838">
        <v>99.1</v>
      </c>
      <c r="H21" s="844">
        <v>81.8</v>
      </c>
      <c r="I21" s="844">
        <v>33</v>
      </c>
      <c r="J21" s="844">
        <v>96.5</v>
      </c>
      <c r="K21" s="838">
        <v>73.400000000000006</v>
      </c>
      <c r="L21" s="838">
        <v>78.900000000000006</v>
      </c>
      <c r="M21" s="838">
        <v>105.4</v>
      </c>
      <c r="N21" s="845">
        <v>103.5</v>
      </c>
      <c r="O21" s="844">
        <v>51.8</v>
      </c>
      <c r="P21" s="94"/>
      <c r="R21" s="94"/>
      <c r="S21" s="94"/>
      <c r="T21" s="94"/>
      <c r="U21" s="94"/>
      <c r="V21" s="94"/>
      <c r="W21" s="94"/>
      <c r="X21" s="94"/>
      <c r="Y21" s="94"/>
      <c r="Z21" s="94"/>
      <c r="AA21" s="94"/>
      <c r="AB21" s="841"/>
      <c r="AC21" s="841"/>
      <c r="AD21" s="841"/>
      <c r="AE21" s="841"/>
      <c r="AF21" s="841"/>
      <c r="AG21" s="841"/>
      <c r="AH21" s="841"/>
      <c r="AI21" s="841"/>
      <c r="AJ21" s="841"/>
      <c r="AK21" s="841"/>
      <c r="AL21" s="841"/>
      <c r="AM21" s="841"/>
      <c r="AN21" s="841"/>
      <c r="AO21" s="841"/>
    </row>
    <row r="22" spans="1:41" ht="15" customHeight="1" x14ac:dyDescent="0.2">
      <c r="A22" s="847"/>
      <c r="B22" s="848" t="s">
        <v>827</v>
      </c>
      <c r="C22" s="838">
        <v>88.7</v>
      </c>
      <c r="D22" s="844">
        <v>90.4</v>
      </c>
      <c r="E22" s="844">
        <v>120</v>
      </c>
      <c r="F22" s="838">
        <v>78.5</v>
      </c>
      <c r="G22" s="838">
        <v>97.5</v>
      </c>
      <c r="H22" s="838">
        <v>84.8</v>
      </c>
      <c r="I22" s="844">
        <v>41.3</v>
      </c>
      <c r="J22" s="838">
        <v>98.6</v>
      </c>
      <c r="K22" s="838">
        <v>68.2</v>
      </c>
      <c r="L22" s="838">
        <v>80.599999999999994</v>
      </c>
      <c r="M22" s="844">
        <v>98.4</v>
      </c>
      <c r="N22" s="845">
        <v>101.5</v>
      </c>
      <c r="O22" s="842">
        <v>59.2</v>
      </c>
      <c r="Q22" s="271"/>
      <c r="AB22" s="841"/>
      <c r="AC22" s="841"/>
      <c r="AD22" s="841"/>
      <c r="AE22" s="841"/>
      <c r="AF22" s="841"/>
      <c r="AG22" s="841"/>
      <c r="AH22" s="841"/>
      <c r="AI22" s="841"/>
      <c r="AJ22" s="841"/>
      <c r="AK22" s="841"/>
      <c r="AL22" s="841"/>
      <c r="AM22" s="841"/>
      <c r="AN22" s="841"/>
      <c r="AO22" s="841"/>
    </row>
    <row r="23" spans="1:41" ht="15" customHeight="1" x14ac:dyDescent="0.2">
      <c r="A23" s="779"/>
      <c r="B23" s="837"/>
      <c r="C23" s="838"/>
      <c r="D23" s="839"/>
      <c r="E23" s="839"/>
      <c r="F23" s="839"/>
      <c r="G23" s="840"/>
      <c r="H23" s="839"/>
      <c r="I23" s="839"/>
      <c r="J23" s="839"/>
      <c r="K23" s="839"/>
      <c r="L23" s="839"/>
      <c r="M23" s="843"/>
      <c r="N23" s="840"/>
      <c r="O23" s="839"/>
      <c r="AC23" s="841"/>
      <c r="AD23" s="841"/>
      <c r="AE23" s="841"/>
      <c r="AF23" s="841"/>
      <c r="AG23" s="841"/>
      <c r="AH23" s="841"/>
      <c r="AI23" s="841"/>
      <c r="AJ23" s="841"/>
      <c r="AK23" s="841"/>
      <c r="AL23" s="841"/>
      <c r="AM23" s="841"/>
      <c r="AN23" s="841"/>
      <c r="AO23" s="841"/>
    </row>
    <row r="24" spans="1:41" ht="15" customHeight="1" x14ac:dyDescent="0.2">
      <c r="A24" s="836" t="s">
        <v>688</v>
      </c>
      <c r="B24" s="837" t="s">
        <v>824</v>
      </c>
      <c r="C24" s="838">
        <v>92</v>
      </c>
      <c r="D24" s="838">
        <v>96.3</v>
      </c>
      <c r="E24" s="838">
        <v>122.3</v>
      </c>
      <c r="F24" s="844">
        <v>74.099999999999994</v>
      </c>
      <c r="G24" s="838">
        <v>98.2</v>
      </c>
      <c r="H24" s="838">
        <v>85.9</v>
      </c>
      <c r="I24" s="844">
        <v>41.8</v>
      </c>
      <c r="J24" s="844">
        <v>103</v>
      </c>
      <c r="K24" s="844">
        <v>79.2</v>
      </c>
      <c r="L24" s="844">
        <v>92.8</v>
      </c>
      <c r="M24" s="838">
        <v>93.6</v>
      </c>
      <c r="N24" s="845">
        <v>105.8</v>
      </c>
      <c r="O24" s="844">
        <v>62.4</v>
      </c>
      <c r="AB24" s="841"/>
      <c r="AC24" s="841"/>
      <c r="AD24" s="841"/>
      <c r="AE24" s="841"/>
      <c r="AF24" s="841"/>
      <c r="AG24" s="841"/>
      <c r="AH24" s="841"/>
      <c r="AI24" s="841"/>
      <c r="AJ24" s="841"/>
      <c r="AK24" s="841"/>
      <c r="AL24" s="841"/>
      <c r="AM24" s="841"/>
      <c r="AN24" s="841"/>
      <c r="AO24" s="841"/>
    </row>
    <row r="25" spans="1:41" ht="15" customHeight="1" x14ac:dyDescent="0.2">
      <c r="A25" s="779"/>
      <c r="B25" s="837" t="s">
        <v>825</v>
      </c>
      <c r="C25" s="838">
        <v>91.5</v>
      </c>
      <c r="D25" s="838">
        <v>102.3</v>
      </c>
      <c r="E25" s="838">
        <v>115.8</v>
      </c>
      <c r="F25" s="844">
        <v>77.3</v>
      </c>
      <c r="G25" s="838">
        <v>111.4</v>
      </c>
      <c r="H25" s="838">
        <v>78.5</v>
      </c>
      <c r="I25" s="844">
        <v>47.1</v>
      </c>
      <c r="J25" s="844">
        <v>91.2</v>
      </c>
      <c r="K25" s="844">
        <v>80.400000000000006</v>
      </c>
      <c r="L25" s="844">
        <v>79.400000000000006</v>
      </c>
      <c r="M25" s="838">
        <v>89.7</v>
      </c>
      <c r="N25" s="845">
        <v>104</v>
      </c>
      <c r="O25" s="844">
        <v>76.599999999999994</v>
      </c>
      <c r="AB25" s="841"/>
      <c r="AC25" s="841"/>
      <c r="AD25" s="841"/>
      <c r="AE25" s="841"/>
      <c r="AF25" s="841"/>
      <c r="AG25" s="841"/>
      <c r="AH25" s="841"/>
      <c r="AI25" s="841"/>
      <c r="AJ25" s="841"/>
      <c r="AK25" s="841"/>
      <c r="AL25" s="841"/>
      <c r="AM25" s="841"/>
      <c r="AN25" s="841"/>
      <c r="AO25" s="841"/>
    </row>
    <row r="26" spans="1:41" s="846" customFormat="1" ht="15" customHeight="1" x14ac:dyDescent="0.2">
      <c r="A26" s="779"/>
      <c r="B26" s="837" t="s">
        <v>826</v>
      </c>
      <c r="C26" s="838">
        <v>92.9</v>
      </c>
      <c r="D26" s="838">
        <v>98.4</v>
      </c>
      <c r="E26" s="838">
        <v>120.4</v>
      </c>
      <c r="F26" s="844">
        <v>76.8</v>
      </c>
      <c r="G26" s="838">
        <v>104.7</v>
      </c>
      <c r="H26" s="838">
        <v>95.3</v>
      </c>
      <c r="I26" s="844">
        <v>55.2</v>
      </c>
      <c r="J26" s="844">
        <v>48.9</v>
      </c>
      <c r="K26" s="844">
        <v>82.2</v>
      </c>
      <c r="L26" s="844">
        <v>91.1</v>
      </c>
      <c r="M26" s="838">
        <v>102.9</v>
      </c>
      <c r="N26" s="845">
        <v>101.2</v>
      </c>
      <c r="O26" s="844">
        <v>68.400000000000006</v>
      </c>
      <c r="P26" s="94"/>
      <c r="Q26" s="94"/>
      <c r="R26" s="94"/>
      <c r="S26" s="94"/>
      <c r="T26" s="94"/>
      <c r="U26" s="94"/>
      <c r="V26" s="94"/>
      <c r="W26" s="94"/>
      <c r="X26" s="94"/>
      <c r="Y26" s="94"/>
      <c r="Z26" s="94"/>
      <c r="AA26" s="94"/>
      <c r="AB26" s="841"/>
      <c r="AC26" s="841"/>
      <c r="AD26" s="841"/>
      <c r="AE26" s="841"/>
      <c r="AF26" s="841"/>
      <c r="AG26" s="841"/>
      <c r="AH26" s="841"/>
      <c r="AI26" s="841"/>
      <c r="AJ26" s="841"/>
      <c r="AK26" s="841"/>
      <c r="AL26" s="841"/>
      <c r="AM26" s="841"/>
      <c r="AN26" s="841"/>
      <c r="AO26" s="841"/>
    </row>
    <row r="27" spans="1:41" ht="15" customHeight="1" x14ac:dyDescent="0.2">
      <c r="A27" s="847"/>
      <c r="B27" s="848" t="s">
        <v>827</v>
      </c>
      <c r="C27" s="838">
        <v>94.7</v>
      </c>
      <c r="D27" s="838">
        <v>97.7</v>
      </c>
      <c r="E27" s="838">
        <v>131.69999999999999</v>
      </c>
      <c r="F27" s="844">
        <v>79.8</v>
      </c>
      <c r="G27" s="838">
        <v>109.9</v>
      </c>
      <c r="H27" s="838">
        <v>91.8</v>
      </c>
      <c r="I27" s="844">
        <v>55.8</v>
      </c>
      <c r="J27" s="844">
        <v>98.1</v>
      </c>
      <c r="K27" s="844">
        <v>76.8</v>
      </c>
      <c r="L27" s="844">
        <v>86.7</v>
      </c>
      <c r="M27" s="838">
        <v>102.3</v>
      </c>
      <c r="N27" s="845">
        <v>86.9</v>
      </c>
      <c r="O27" s="844">
        <v>61.5</v>
      </c>
      <c r="Q27" s="846"/>
      <c r="AB27" s="841"/>
      <c r="AC27" s="841"/>
      <c r="AD27" s="841"/>
      <c r="AE27" s="841"/>
      <c r="AF27" s="841"/>
      <c r="AG27" s="841"/>
      <c r="AH27" s="841"/>
      <c r="AI27" s="841"/>
      <c r="AJ27" s="841"/>
      <c r="AK27" s="841"/>
      <c r="AL27" s="841"/>
      <c r="AM27" s="841"/>
      <c r="AN27" s="841"/>
      <c r="AO27" s="841"/>
    </row>
    <row r="28" spans="1:41" ht="15" customHeight="1" x14ac:dyDescent="0.2">
      <c r="A28" s="779"/>
      <c r="B28" s="837"/>
      <c r="C28" s="838"/>
      <c r="D28" s="839"/>
      <c r="E28" s="839"/>
      <c r="F28" s="839"/>
      <c r="G28" s="840"/>
      <c r="H28" s="839"/>
      <c r="I28" s="839"/>
      <c r="J28" s="839"/>
      <c r="K28" s="839"/>
      <c r="L28" s="839"/>
      <c r="M28" s="843"/>
      <c r="N28" s="840"/>
      <c r="O28" s="839"/>
      <c r="AC28" s="841"/>
      <c r="AD28" s="841"/>
      <c r="AE28" s="841"/>
      <c r="AF28" s="841"/>
      <c r="AG28" s="841"/>
      <c r="AH28" s="841"/>
      <c r="AI28" s="841"/>
      <c r="AJ28" s="841"/>
      <c r="AK28" s="841"/>
      <c r="AL28" s="841"/>
      <c r="AM28" s="841"/>
      <c r="AN28" s="841"/>
      <c r="AO28" s="841"/>
    </row>
    <row r="29" spans="1:41" ht="15" customHeight="1" x14ac:dyDescent="0.2">
      <c r="A29" s="836" t="s">
        <v>823</v>
      </c>
      <c r="B29" s="837" t="s">
        <v>824</v>
      </c>
      <c r="C29" s="838">
        <v>97.5</v>
      </c>
      <c r="D29" s="838">
        <v>102.7</v>
      </c>
      <c r="E29" s="838">
        <v>115.2</v>
      </c>
      <c r="F29" s="844">
        <v>72.8</v>
      </c>
      <c r="G29" s="838">
        <v>92.7</v>
      </c>
      <c r="H29" s="838">
        <v>91.8</v>
      </c>
      <c r="I29" s="844">
        <v>59</v>
      </c>
      <c r="J29" s="844">
        <v>108.3</v>
      </c>
      <c r="K29" s="844">
        <v>75.099999999999994</v>
      </c>
      <c r="L29" s="844">
        <v>85.5</v>
      </c>
      <c r="M29" s="838">
        <v>110.8</v>
      </c>
      <c r="N29" s="845">
        <v>113.1</v>
      </c>
      <c r="O29" s="844">
        <v>60.4</v>
      </c>
      <c r="Q29" s="271"/>
      <c r="AB29" s="841"/>
      <c r="AC29" s="841"/>
      <c r="AD29" s="841"/>
      <c r="AE29" s="841"/>
      <c r="AF29" s="841"/>
      <c r="AG29" s="841"/>
      <c r="AH29" s="841"/>
      <c r="AI29" s="841"/>
      <c r="AJ29" s="841"/>
      <c r="AK29" s="841"/>
      <c r="AL29" s="841"/>
      <c r="AM29" s="841"/>
      <c r="AN29" s="841"/>
      <c r="AO29" s="841"/>
    </row>
    <row r="30" spans="1:41" ht="15" customHeight="1" x14ac:dyDescent="0.2">
      <c r="A30" s="779"/>
      <c r="B30" s="837" t="s">
        <v>825</v>
      </c>
      <c r="C30" s="838">
        <v>95.4</v>
      </c>
      <c r="D30" s="838">
        <v>102.5</v>
      </c>
      <c r="E30" s="838">
        <v>123.3</v>
      </c>
      <c r="F30" s="844">
        <v>69.5</v>
      </c>
      <c r="G30" s="838">
        <v>108.4</v>
      </c>
      <c r="H30" s="838">
        <v>87.3</v>
      </c>
      <c r="I30" s="844">
        <v>46</v>
      </c>
      <c r="J30" s="844">
        <v>109.1</v>
      </c>
      <c r="K30" s="844">
        <v>77.400000000000006</v>
      </c>
      <c r="L30" s="844">
        <v>78</v>
      </c>
      <c r="M30" s="838">
        <v>105.7</v>
      </c>
      <c r="N30" s="845">
        <v>113.6</v>
      </c>
      <c r="O30" s="844">
        <v>55</v>
      </c>
      <c r="AB30" s="841"/>
      <c r="AC30" s="841"/>
      <c r="AD30" s="841"/>
      <c r="AE30" s="841"/>
      <c r="AF30" s="841"/>
      <c r="AG30" s="841"/>
      <c r="AH30" s="841"/>
      <c r="AI30" s="841"/>
      <c r="AJ30" s="841"/>
      <c r="AK30" s="841"/>
      <c r="AL30" s="841"/>
      <c r="AM30" s="841"/>
      <c r="AN30" s="841"/>
      <c r="AO30" s="841"/>
    </row>
    <row r="31" spans="1:41" ht="15" customHeight="1" x14ac:dyDescent="0.2">
      <c r="A31" s="779"/>
      <c r="B31" s="837" t="s">
        <v>826</v>
      </c>
      <c r="C31" s="838">
        <v>98.7</v>
      </c>
      <c r="D31" s="838">
        <v>98.9</v>
      </c>
      <c r="E31" s="838">
        <v>127.8</v>
      </c>
      <c r="F31" s="844">
        <v>71</v>
      </c>
      <c r="G31" s="838">
        <v>115.7</v>
      </c>
      <c r="H31" s="838">
        <v>105.1</v>
      </c>
      <c r="I31" s="844">
        <v>41.5</v>
      </c>
      <c r="J31" s="844">
        <v>88.9</v>
      </c>
      <c r="K31" s="844">
        <v>83.1</v>
      </c>
      <c r="L31" s="844">
        <v>84.4</v>
      </c>
      <c r="M31" s="838">
        <v>118.3</v>
      </c>
      <c r="N31" s="845">
        <v>112.6</v>
      </c>
      <c r="O31" s="844">
        <v>52</v>
      </c>
      <c r="AB31" s="841"/>
      <c r="AC31" s="841"/>
      <c r="AD31" s="841"/>
      <c r="AE31" s="841"/>
      <c r="AF31" s="841"/>
      <c r="AG31" s="841"/>
      <c r="AH31" s="841"/>
      <c r="AI31" s="841"/>
      <c r="AJ31" s="841"/>
      <c r="AK31" s="841"/>
      <c r="AL31" s="841"/>
      <c r="AM31" s="841"/>
      <c r="AN31" s="841"/>
      <c r="AO31" s="841"/>
    </row>
    <row r="32" spans="1:41" ht="15" customHeight="1" x14ac:dyDescent="0.2">
      <c r="A32" s="847"/>
      <c r="B32" s="848" t="s">
        <v>827</v>
      </c>
      <c r="C32" s="838">
        <v>99.5</v>
      </c>
      <c r="D32" s="838">
        <v>104.4</v>
      </c>
      <c r="E32" s="838">
        <v>123.6</v>
      </c>
      <c r="F32" s="844">
        <v>67.900000000000006</v>
      </c>
      <c r="G32" s="838">
        <v>97.8</v>
      </c>
      <c r="H32" s="838">
        <v>99.7</v>
      </c>
      <c r="I32" s="844">
        <v>48.2</v>
      </c>
      <c r="J32" s="844">
        <v>102.5</v>
      </c>
      <c r="K32" s="844">
        <v>78.3</v>
      </c>
      <c r="L32" s="844">
        <v>80.5</v>
      </c>
      <c r="M32" s="838">
        <v>115</v>
      </c>
      <c r="N32" s="845">
        <v>124.4</v>
      </c>
      <c r="O32" s="844">
        <v>54.4</v>
      </c>
      <c r="P32" s="849"/>
      <c r="Q32" s="849"/>
      <c r="R32" s="849"/>
      <c r="S32" s="849"/>
      <c r="T32" s="849"/>
      <c r="U32" s="849"/>
      <c r="V32" s="849"/>
      <c r="W32" s="849"/>
      <c r="X32" s="849"/>
      <c r="Y32" s="849"/>
      <c r="Z32" s="849"/>
      <c r="AB32" s="841"/>
      <c r="AC32" s="841"/>
      <c r="AD32" s="841"/>
      <c r="AE32" s="841"/>
      <c r="AF32" s="841"/>
      <c r="AG32" s="841"/>
      <c r="AH32" s="841"/>
      <c r="AI32" s="841"/>
      <c r="AJ32" s="841"/>
      <c r="AK32" s="841"/>
      <c r="AL32" s="841"/>
      <c r="AM32" s="841"/>
      <c r="AN32" s="841"/>
      <c r="AO32" s="841"/>
    </row>
    <row r="33" spans="1:41" ht="15" customHeight="1" x14ac:dyDescent="0.2">
      <c r="A33" s="779"/>
      <c r="B33" s="837"/>
      <c r="C33" s="838"/>
      <c r="D33" s="839"/>
      <c r="E33" s="839"/>
      <c r="F33" s="839"/>
      <c r="G33" s="840"/>
      <c r="H33" s="839"/>
      <c r="I33" s="839"/>
      <c r="J33" s="839"/>
      <c r="K33" s="839"/>
      <c r="L33" s="839"/>
      <c r="M33" s="843"/>
      <c r="N33" s="840"/>
      <c r="O33" s="839"/>
      <c r="P33" s="849"/>
      <c r="Q33" s="849"/>
      <c r="R33" s="849"/>
      <c r="AC33" s="841"/>
      <c r="AD33" s="841"/>
      <c r="AE33" s="841"/>
      <c r="AF33" s="841"/>
      <c r="AG33" s="841"/>
      <c r="AH33" s="841"/>
      <c r="AI33" s="841"/>
      <c r="AJ33" s="841"/>
      <c r="AK33" s="841"/>
      <c r="AL33" s="841"/>
      <c r="AM33" s="841"/>
      <c r="AN33" s="841"/>
      <c r="AO33" s="841"/>
    </row>
    <row r="34" spans="1:41" ht="15" customHeight="1" x14ac:dyDescent="0.2">
      <c r="A34" s="836">
        <v>2022</v>
      </c>
      <c r="B34" s="837" t="s">
        <v>94</v>
      </c>
      <c r="C34" s="838">
        <v>100.9</v>
      </c>
      <c r="D34" s="838">
        <v>104.8</v>
      </c>
      <c r="E34" s="838">
        <v>124.2</v>
      </c>
      <c r="F34" s="839">
        <v>87.6</v>
      </c>
      <c r="G34" s="838">
        <v>110.3</v>
      </c>
      <c r="H34" s="838">
        <v>102</v>
      </c>
      <c r="I34" s="839">
        <v>84.5</v>
      </c>
      <c r="J34" s="839">
        <v>7.6</v>
      </c>
      <c r="K34" s="839">
        <v>102.8</v>
      </c>
      <c r="L34" s="839">
        <v>106.8</v>
      </c>
      <c r="M34" s="838">
        <v>135.80000000000001</v>
      </c>
      <c r="N34" s="840">
        <v>141.19999999999999</v>
      </c>
      <c r="O34" s="839">
        <v>97.4</v>
      </c>
      <c r="AC34" s="841"/>
      <c r="AD34" s="841"/>
      <c r="AE34" s="841"/>
      <c r="AF34" s="841"/>
      <c r="AG34" s="841"/>
      <c r="AH34" s="841"/>
      <c r="AI34" s="841"/>
      <c r="AJ34" s="841"/>
      <c r="AK34" s="841"/>
      <c r="AL34" s="841"/>
      <c r="AM34" s="841"/>
      <c r="AN34" s="841"/>
      <c r="AO34" s="841"/>
    </row>
    <row r="35" spans="1:41" ht="15" customHeight="1" x14ac:dyDescent="0.2">
      <c r="A35" s="779"/>
      <c r="B35" s="837" t="s">
        <v>95</v>
      </c>
      <c r="C35" s="838">
        <v>101.2</v>
      </c>
      <c r="D35" s="839">
        <v>94</v>
      </c>
      <c r="E35" s="839">
        <v>139.1</v>
      </c>
      <c r="F35" s="839">
        <v>62.5</v>
      </c>
      <c r="G35" s="838">
        <v>122.9</v>
      </c>
      <c r="H35" s="839">
        <v>98.5</v>
      </c>
      <c r="I35" s="839">
        <v>68.5</v>
      </c>
      <c r="J35" s="839">
        <v>74.400000000000006</v>
      </c>
      <c r="K35" s="839">
        <v>102.2</v>
      </c>
      <c r="L35" s="839">
        <v>94.8</v>
      </c>
      <c r="M35" s="839">
        <v>146.1</v>
      </c>
      <c r="N35" s="840">
        <v>134.80000000000001</v>
      </c>
      <c r="O35" s="839">
        <v>89.2</v>
      </c>
      <c r="AC35" s="841"/>
      <c r="AD35" s="841"/>
      <c r="AE35" s="841"/>
      <c r="AF35" s="841"/>
      <c r="AG35" s="841"/>
      <c r="AH35" s="841"/>
      <c r="AI35" s="841"/>
      <c r="AJ35" s="841"/>
      <c r="AK35" s="841"/>
      <c r="AL35" s="841"/>
      <c r="AM35" s="841"/>
      <c r="AN35" s="841"/>
      <c r="AO35" s="841"/>
    </row>
    <row r="36" spans="1:41" ht="15" customHeight="1" x14ac:dyDescent="0.2">
      <c r="A36" s="779"/>
      <c r="B36" s="837" t="s">
        <v>96</v>
      </c>
      <c r="C36" s="838">
        <v>107.9</v>
      </c>
      <c r="D36" s="838">
        <v>102.9</v>
      </c>
      <c r="E36" s="839">
        <v>163.1</v>
      </c>
      <c r="F36" s="839">
        <v>100.4</v>
      </c>
      <c r="G36" s="839">
        <v>128.19999999999999</v>
      </c>
      <c r="H36" s="838">
        <v>110.8</v>
      </c>
      <c r="I36" s="839">
        <v>77.099999999999994</v>
      </c>
      <c r="J36" s="839">
        <v>42.5</v>
      </c>
      <c r="K36" s="839">
        <v>116.1</v>
      </c>
      <c r="L36" s="839">
        <v>112.1</v>
      </c>
      <c r="M36" s="839">
        <v>131.1</v>
      </c>
      <c r="N36" s="840">
        <v>112.3</v>
      </c>
      <c r="O36" s="839">
        <v>86.6</v>
      </c>
      <c r="AC36" s="841"/>
      <c r="AD36" s="841"/>
      <c r="AE36" s="841"/>
      <c r="AF36" s="841"/>
      <c r="AG36" s="841"/>
      <c r="AH36" s="841"/>
      <c r="AI36" s="841"/>
      <c r="AJ36" s="841"/>
      <c r="AK36" s="841"/>
      <c r="AL36" s="841"/>
      <c r="AM36" s="841"/>
      <c r="AN36" s="841"/>
      <c r="AO36" s="841"/>
    </row>
    <row r="37" spans="1:41" ht="15" customHeight="1" x14ac:dyDescent="0.2">
      <c r="A37" s="779"/>
      <c r="B37" s="837" t="s">
        <v>97</v>
      </c>
      <c r="C37" s="838">
        <v>87.3</v>
      </c>
      <c r="D37" s="839">
        <v>90.5</v>
      </c>
      <c r="E37" s="839">
        <v>126.4</v>
      </c>
      <c r="F37" s="839">
        <v>68.099999999999994</v>
      </c>
      <c r="G37" s="839">
        <v>87.8</v>
      </c>
      <c r="H37" s="839">
        <v>97</v>
      </c>
      <c r="I37" s="839">
        <v>52.8</v>
      </c>
      <c r="J37" s="839">
        <v>1.5</v>
      </c>
      <c r="K37" s="839">
        <v>118.2</v>
      </c>
      <c r="L37" s="839">
        <v>86.2</v>
      </c>
      <c r="M37" s="839">
        <v>124.1</v>
      </c>
      <c r="N37" s="840">
        <v>65.3</v>
      </c>
      <c r="O37" s="839">
        <v>55.2</v>
      </c>
      <c r="AC37" s="841"/>
      <c r="AD37" s="841"/>
      <c r="AE37" s="841"/>
      <c r="AF37" s="841"/>
      <c r="AG37" s="841"/>
      <c r="AH37" s="841"/>
      <c r="AI37" s="841"/>
      <c r="AJ37" s="841"/>
      <c r="AK37" s="841"/>
      <c r="AL37" s="841"/>
      <c r="AM37" s="841"/>
      <c r="AN37" s="841"/>
      <c r="AO37" s="841"/>
    </row>
    <row r="38" spans="1:41" ht="15" customHeight="1" x14ac:dyDescent="0.2">
      <c r="A38" s="779"/>
      <c r="B38" s="837" t="s">
        <v>98</v>
      </c>
      <c r="C38" s="838">
        <v>90.8</v>
      </c>
      <c r="D38" s="838">
        <v>89.8</v>
      </c>
      <c r="E38" s="838">
        <v>127.6</v>
      </c>
      <c r="F38" s="839">
        <v>95.2</v>
      </c>
      <c r="G38" s="838">
        <v>111.2</v>
      </c>
      <c r="H38" s="839">
        <v>109.6</v>
      </c>
      <c r="I38" s="839">
        <v>30</v>
      </c>
      <c r="J38" s="839">
        <v>1.5</v>
      </c>
      <c r="K38" s="839">
        <v>116</v>
      </c>
      <c r="L38" s="839">
        <v>107.2</v>
      </c>
      <c r="M38" s="839">
        <v>99.4</v>
      </c>
      <c r="N38" s="840">
        <v>85.6</v>
      </c>
      <c r="O38" s="839">
        <v>63.1</v>
      </c>
      <c r="AC38" s="841"/>
      <c r="AD38" s="841"/>
      <c r="AE38" s="841"/>
      <c r="AF38" s="841"/>
      <c r="AG38" s="841"/>
      <c r="AH38" s="841"/>
      <c r="AI38" s="841"/>
      <c r="AJ38" s="841"/>
      <c r="AK38" s="841"/>
      <c r="AL38" s="841"/>
      <c r="AM38" s="841"/>
      <c r="AN38" s="841"/>
      <c r="AO38" s="841"/>
    </row>
    <row r="39" spans="1:41" ht="15" customHeight="1" x14ac:dyDescent="0.2">
      <c r="A39" s="779"/>
      <c r="B39" s="837" t="s">
        <v>99</v>
      </c>
      <c r="C39" s="838">
        <v>96.5</v>
      </c>
      <c r="D39" s="838">
        <v>98</v>
      </c>
      <c r="E39" s="838">
        <v>123</v>
      </c>
      <c r="F39" s="839">
        <v>100.4</v>
      </c>
      <c r="G39" s="838">
        <v>113.9</v>
      </c>
      <c r="H39" s="839">
        <v>101.5</v>
      </c>
      <c r="I39" s="839">
        <v>39.1</v>
      </c>
      <c r="J39" s="839">
        <v>56.8</v>
      </c>
      <c r="K39" s="839">
        <v>104.3</v>
      </c>
      <c r="L39" s="839">
        <v>108.7</v>
      </c>
      <c r="M39" s="838">
        <v>108.9</v>
      </c>
      <c r="N39" s="840">
        <v>115.9</v>
      </c>
      <c r="O39" s="839">
        <v>65.099999999999994</v>
      </c>
      <c r="AC39" s="841"/>
      <c r="AD39" s="841"/>
      <c r="AE39" s="841"/>
      <c r="AF39" s="841"/>
      <c r="AG39" s="841"/>
      <c r="AH39" s="841"/>
      <c r="AI39" s="841"/>
      <c r="AJ39" s="841"/>
      <c r="AK39" s="841"/>
      <c r="AL39" s="841"/>
      <c r="AM39" s="841"/>
      <c r="AN39" s="841"/>
      <c r="AO39" s="841"/>
    </row>
    <row r="40" spans="1:41" ht="15" customHeight="1" x14ac:dyDescent="0.2">
      <c r="A40" s="779"/>
      <c r="B40" s="837" t="s">
        <v>100</v>
      </c>
      <c r="C40" s="838">
        <v>85.6</v>
      </c>
      <c r="D40" s="839">
        <v>88.4</v>
      </c>
      <c r="E40" s="838">
        <v>130</v>
      </c>
      <c r="F40" s="838">
        <v>71.599999999999994</v>
      </c>
      <c r="G40" s="839">
        <v>121.7</v>
      </c>
      <c r="H40" s="839">
        <v>103</v>
      </c>
      <c r="I40" s="839">
        <v>29.1</v>
      </c>
      <c r="J40" s="839">
        <v>1.5</v>
      </c>
      <c r="K40" s="839">
        <v>92.3</v>
      </c>
      <c r="L40" s="838">
        <v>98</v>
      </c>
      <c r="M40" s="839">
        <v>93.9</v>
      </c>
      <c r="N40" s="840">
        <v>56.6</v>
      </c>
      <c r="O40" s="839">
        <v>60.3</v>
      </c>
      <c r="AC40" s="841"/>
      <c r="AD40" s="841"/>
      <c r="AE40" s="841"/>
      <c r="AF40" s="841"/>
      <c r="AG40" s="841"/>
      <c r="AH40" s="841"/>
      <c r="AI40" s="841"/>
      <c r="AJ40" s="841"/>
      <c r="AK40" s="841"/>
      <c r="AL40" s="841"/>
      <c r="AM40" s="841"/>
      <c r="AN40" s="841"/>
      <c r="AO40" s="841"/>
    </row>
    <row r="41" spans="1:41" ht="15" customHeight="1" x14ac:dyDescent="0.2">
      <c r="A41" s="779"/>
      <c r="B41" s="837" t="s">
        <v>101</v>
      </c>
      <c r="C41" s="838">
        <v>90.7</v>
      </c>
      <c r="D41" s="838">
        <v>93.7</v>
      </c>
      <c r="E41" s="839">
        <v>129.6</v>
      </c>
      <c r="F41" s="839">
        <v>84.7</v>
      </c>
      <c r="G41" s="839">
        <v>95.1</v>
      </c>
      <c r="H41" s="838">
        <v>98.7</v>
      </c>
      <c r="I41" s="839">
        <v>27.6</v>
      </c>
      <c r="J41" s="839">
        <v>31.7</v>
      </c>
      <c r="K41" s="839">
        <v>98</v>
      </c>
      <c r="L41" s="838">
        <v>95.6</v>
      </c>
      <c r="M41" s="839">
        <v>121.7</v>
      </c>
      <c r="N41" s="840">
        <v>73.099999999999994</v>
      </c>
      <c r="O41" s="839">
        <v>60.6</v>
      </c>
      <c r="P41" s="850"/>
      <c r="Q41" s="850"/>
      <c r="R41" s="850"/>
      <c r="S41" s="850"/>
      <c r="T41" s="850"/>
      <c r="U41" s="850"/>
      <c r="V41" s="850"/>
      <c r="W41" s="850"/>
      <c r="X41" s="850"/>
      <c r="Y41" s="850"/>
      <c r="Z41" s="850"/>
      <c r="AA41" s="850"/>
      <c r="AC41" s="841"/>
      <c r="AD41" s="841"/>
      <c r="AE41" s="841"/>
      <c r="AF41" s="841"/>
      <c r="AG41" s="841"/>
      <c r="AH41" s="841"/>
      <c r="AI41" s="841"/>
      <c r="AJ41" s="841"/>
      <c r="AK41" s="841"/>
      <c r="AL41" s="841"/>
      <c r="AM41" s="841"/>
      <c r="AN41" s="841"/>
      <c r="AO41" s="841"/>
    </row>
    <row r="42" spans="1:41" ht="15" customHeight="1" x14ac:dyDescent="0.2">
      <c r="A42" s="779"/>
      <c r="B42" s="837" t="s">
        <v>102</v>
      </c>
      <c r="C42" s="838">
        <v>90.9</v>
      </c>
      <c r="D42" s="838">
        <v>89.1</v>
      </c>
      <c r="E42" s="839">
        <v>115.1</v>
      </c>
      <c r="F42" s="839">
        <v>82.2</v>
      </c>
      <c r="G42" s="838">
        <v>101.2</v>
      </c>
      <c r="H42" s="839">
        <v>96.7</v>
      </c>
      <c r="I42" s="839">
        <v>38.5</v>
      </c>
      <c r="J42" s="839">
        <v>94.5</v>
      </c>
      <c r="K42" s="838">
        <v>99.4</v>
      </c>
      <c r="L42" s="838">
        <v>73.099999999999994</v>
      </c>
      <c r="M42" s="839">
        <v>104.7</v>
      </c>
      <c r="N42" s="840">
        <v>90.1</v>
      </c>
      <c r="O42" s="839">
        <v>50.8</v>
      </c>
      <c r="P42" s="850"/>
      <c r="Q42" s="850"/>
      <c r="R42" s="850"/>
      <c r="S42" s="850"/>
      <c r="T42" s="850"/>
      <c r="U42" s="850"/>
      <c r="V42" s="850"/>
      <c r="W42" s="850"/>
      <c r="X42" s="850"/>
      <c r="Y42" s="850"/>
      <c r="Z42" s="850"/>
      <c r="AA42" s="850"/>
      <c r="AC42" s="841"/>
      <c r="AD42" s="841"/>
      <c r="AE42" s="841"/>
      <c r="AF42" s="841"/>
      <c r="AG42" s="841"/>
      <c r="AH42" s="841"/>
      <c r="AI42" s="841"/>
      <c r="AJ42" s="841"/>
      <c r="AK42" s="841"/>
      <c r="AL42" s="841"/>
      <c r="AM42" s="841"/>
      <c r="AN42" s="841"/>
      <c r="AO42" s="841"/>
    </row>
    <row r="43" spans="1:41" ht="15" customHeight="1" x14ac:dyDescent="0.2">
      <c r="A43" s="779"/>
      <c r="B43" s="837" t="s">
        <v>103</v>
      </c>
      <c r="C43" s="838">
        <v>86.6</v>
      </c>
      <c r="D43" s="839">
        <v>92.5</v>
      </c>
      <c r="E43" s="839">
        <v>97.9</v>
      </c>
      <c r="F43" s="838">
        <v>75.400000000000006</v>
      </c>
      <c r="G43" s="838">
        <v>102.5</v>
      </c>
      <c r="H43" s="839">
        <v>100.9</v>
      </c>
      <c r="I43" s="839">
        <v>30.5</v>
      </c>
      <c r="J43" s="838">
        <v>9.9</v>
      </c>
      <c r="K43" s="838">
        <v>103.5</v>
      </c>
      <c r="L43" s="838">
        <v>77.099999999999994</v>
      </c>
      <c r="M43" s="839">
        <v>107.6</v>
      </c>
      <c r="N43" s="840">
        <v>70.3</v>
      </c>
      <c r="O43" s="839">
        <v>53.2</v>
      </c>
      <c r="P43" s="850"/>
      <c r="Q43" s="850"/>
      <c r="R43" s="850"/>
      <c r="S43" s="850"/>
      <c r="T43" s="850"/>
      <c r="U43" s="850"/>
      <c r="V43" s="850"/>
      <c r="W43" s="850"/>
      <c r="X43" s="850"/>
      <c r="Y43" s="850"/>
      <c r="Z43" s="850"/>
      <c r="AA43" s="850"/>
      <c r="AC43" s="841"/>
      <c r="AD43" s="841"/>
      <c r="AE43" s="841"/>
      <c r="AF43" s="841"/>
      <c r="AG43" s="841"/>
      <c r="AH43" s="841"/>
      <c r="AI43" s="841"/>
      <c r="AJ43" s="841"/>
      <c r="AK43" s="841"/>
      <c r="AL43" s="841"/>
      <c r="AM43" s="841"/>
      <c r="AN43" s="841"/>
      <c r="AO43" s="841"/>
    </row>
    <row r="44" spans="1:41" ht="15" customHeight="1" x14ac:dyDescent="0.2">
      <c r="A44" s="779"/>
      <c r="B44" s="837" t="s">
        <v>104</v>
      </c>
      <c r="C44" s="838">
        <v>81</v>
      </c>
      <c r="D44" s="838">
        <v>83.3</v>
      </c>
      <c r="E44" s="839">
        <v>134.69999999999999</v>
      </c>
      <c r="F44" s="839">
        <v>93.5</v>
      </c>
      <c r="G44" s="839">
        <v>57.8</v>
      </c>
      <c r="H44" s="838">
        <v>96.5</v>
      </c>
      <c r="I44" s="839">
        <v>74.2</v>
      </c>
      <c r="J44" s="839">
        <v>1.5</v>
      </c>
      <c r="K44" s="838">
        <v>66.599999999999994</v>
      </c>
      <c r="L44" s="838">
        <v>83.1</v>
      </c>
      <c r="M44" s="839">
        <v>102.5</v>
      </c>
      <c r="N44" s="840">
        <v>64.7</v>
      </c>
      <c r="O44" s="842">
        <v>49.6</v>
      </c>
      <c r="P44" s="850"/>
      <c r="Q44" s="850"/>
      <c r="R44" s="850"/>
      <c r="S44" s="850"/>
      <c r="T44" s="850"/>
      <c r="U44" s="850"/>
      <c r="V44" s="850"/>
      <c r="W44" s="850"/>
      <c r="X44" s="850"/>
      <c r="Y44" s="850"/>
      <c r="Z44" s="850"/>
      <c r="AA44" s="850"/>
      <c r="AC44" s="841"/>
      <c r="AD44" s="841"/>
      <c r="AE44" s="841"/>
      <c r="AF44" s="841"/>
      <c r="AG44" s="841"/>
      <c r="AH44" s="841"/>
      <c r="AI44" s="841"/>
      <c r="AJ44" s="841"/>
      <c r="AK44" s="841"/>
      <c r="AL44" s="841"/>
      <c r="AM44" s="841"/>
      <c r="AN44" s="841"/>
      <c r="AO44" s="841"/>
    </row>
    <row r="45" spans="1:41" ht="15" customHeight="1" x14ac:dyDescent="0.2">
      <c r="A45" s="779"/>
      <c r="B45" s="837" t="s">
        <v>105</v>
      </c>
      <c r="C45" s="838">
        <v>80.2</v>
      </c>
      <c r="D45" s="839">
        <v>90.1</v>
      </c>
      <c r="E45" s="839">
        <v>119.6</v>
      </c>
      <c r="F45" s="838">
        <v>76.5</v>
      </c>
      <c r="G45" s="839">
        <v>65.3</v>
      </c>
      <c r="H45" s="839">
        <v>90.2</v>
      </c>
      <c r="I45" s="839">
        <v>36.200000000000003</v>
      </c>
      <c r="J45" s="839">
        <v>36.799999999999997</v>
      </c>
      <c r="K45" s="838">
        <v>63.8</v>
      </c>
      <c r="L45" s="839">
        <v>70.2</v>
      </c>
      <c r="M45" s="839">
        <v>85.8</v>
      </c>
      <c r="N45" s="840">
        <v>47.4</v>
      </c>
      <c r="O45" s="839">
        <v>50.2</v>
      </c>
      <c r="P45" s="850"/>
      <c r="Q45" s="850"/>
      <c r="R45" s="850"/>
      <c r="S45" s="850"/>
      <c r="T45" s="850"/>
      <c r="U45" s="850"/>
      <c r="V45" s="850"/>
      <c r="W45" s="850"/>
      <c r="X45" s="850"/>
      <c r="Y45" s="850"/>
      <c r="Z45" s="850"/>
      <c r="AA45" s="850"/>
      <c r="AC45" s="841"/>
      <c r="AD45" s="841"/>
      <c r="AE45" s="841"/>
      <c r="AF45" s="841"/>
      <c r="AG45" s="841"/>
      <c r="AH45" s="841"/>
      <c r="AI45" s="841"/>
      <c r="AJ45" s="841"/>
      <c r="AK45" s="841"/>
      <c r="AL45" s="841"/>
      <c r="AM45" s="841"/>
      <c r="AN45" s="841"/>
      <c r="AO45" s="841"/>
    </row>
    <row r="46" spans="1:41" ht="15" customHeight="1" x14ac:dyDescent="0.2">
      <c r="A46" s="779"/>
      <c r="B46" s="837"/>
      <c r="C46" s="838"/>
      <c r="D46" s="839"/>
      <c r="E46" s="839"/>
      <c r="F46" s="839"/>
      <c r="G46" s="840"/>
      <c r="H46" s="839"/>
      <c r="I46" s="839"/>
      <c r="J46" s="839"/>
      <c r="K46" s="839"/>
      <c r="L46" s="839"/>
      <c r="M46" s="843"/>
      <c r="N46" s="840"/>
      <c r="O46" s="839"/>
      <c r="P46" s="850"/>
      <c r="Q46" s="850"/>
      <c r="R46" s="850"/>
      <c r="S46" s="850"/>
      <c r="T46" s="850"/>
      <c r="U46" s="850"/>
      <c r="V46" s="850"/>
      <c r="W46" s="850"/>
      <c r="X46" s="850"/>
      <c r="Y46" s="850"/>
      <c r="Z46" s="850"/>
      <c r="AA46" s="850"/>
      <c r="AC46" s="841"/>
      <c r="AD46" s="841"/>
      <c r="AE46" s="841"/>
      <c r="AF46" s="841"/>
      <c r="AG46" s="841"/>
      <c r="AH46" s="841"/>
      <c r="AI46" s="841"/>
      <c r="AJ46" s="841"/>
      <c r="AK46" s="841"/>
      <c r="AL46" s="841"/>
      <c r="AM46" s="841"/>
      <c r="AN46" s="841"/>
      <c r="AO46" s="841"/>
    </row>
    <row r="47" spans="1:41" ht="15" customHeight="1" x14ac:dyDescent="0.2">
      <c r="A47" s="836">
        <v>2023</v>
      </c>
      <c r="B47" s="837" t="s">
        <v>94</v>
      </c>
      <c r="C47" s="838">
        <v>87.1</v>
      </c>
      <c r="D47" s="838">
        <v>84.4</v>
      </c>
      <c r="E47" s="838">
        <v>100.8</v>
      </c>
      <c r="F47" s="839">
        <v>73.599999999999994</v>
      </c>
      <c r="G47" s="838">
        <v>66.099999999999994</v>
      </c>
      <c r="H47" s="838">
        <v>95.5</v>
      </c>
      <c r="I47" s="839">
        <v>20.399999999999999</v>
      </c>
      <c r="J47" s="839">
        <v>100.9</v>
      </c>
      <c r="K47" s="839">
        <v>65.3</v>
      </c>
      <c r="L47" s="839">
        <v>91.8</v>
      </c>
      <c r="M47" s="838">
        <v>98.3</v>
      </c>
      <c r="N47" s="840">
        <v>99.4</v>
      </c>
      <c r="O47" s="839">
        <v>48.4</v>
      </c>
      <c r="P47" s="850"/>
      <c r="Q47" s="850"/>
      <c r="R47" s="850"/>
      <c r="S47" s="850"/>
      <c r="T47" s="850"/>
      <c r="U47" s="850"/>
      <c r="V47" s="850"/>
      <c r="W47" s="850"/>
      <c r="X47" s="850"/>
      <c r="Y47" s="850"/>
      <c r="Z47" s="850"/>
      <c r="AA47" s="850"/>
      <c r="AC47" s="841"/>
      <c r="AD47" s="841"/>
      <c r="AE47" s="841"/>
      <c r="AF47" s="841"/>
      <c r="AG47" s="841"/>
      <c r="AH47" s="841"/>
      <c r="AI47" s="841"/>
      <c r="AJ47" s="841"/>
      <c r="AK47" s="841"/>
      <c r="AL47" s="841"/>
      <c r="AM47" s="841"/>
      <c r="AN47" s="841"/>
      <c r="AO47" s="841"/>
    </row>
    <row r="48" spans="1:41" ht="15" customHeight="1" x14ac:dyDescent="0.2">
      <c r="A48" s="779"/>
      <c r="B48" s="837" t="s">
        <v>95</v>
      </c>
      <c r="C48" s="838">
        <v>84.2</v>
      </c>
      <c r="D48" s="839">
        <v>87.3</v>
      </c>
      <c r="E48" s="839">
        <v>108.8</v>
      </c>
      <c r="F48" s="839">
        <v>83.6</v>
      </c>
      <c r="G48" s="838">
        <v>80.900000000000006</v>
      </c>
      <c r="H48" s="839">
        <v>79.599999999999994</v>
      </c>
      <c r="I48" s="839">
        <v>29.1</v>
      </c>
      <c r="J48" s="839">
        <v>81.400000000000006</v>
      </c>
      <c r="K48" s="839">
        <v>74.3</v>
      </c>
      <c r="L48" s="839">
        <v>87.7</v>
      </c>
      <c r="M48" s="839">
        <v>89.8</v>
      </c>
      <c r="N48" s="840">
        <v>101.3</v>
      </c>
      <c r="O48" s="839">
        <v>48.2</v>
      </c>
      <c r="P48" s="850"/>
      <c r="Q48" s="850"/>
      <c r="R48" s="850"/>
      <c r="S48" s="850"/>
      <c r="T48" s="850"/>
      <c r="U48" s="850"/>
      <c r="V48" s="850"/>
      <c r="W48" s="850"/>
      <c r="X48" s="850"/>
      <c r="Y48" s="850"/>
      <c r="Z48" s="850"/>
      <c r="AA48" s="850"/>
      <c r="AC48" s="841"/>
      <c r="AD48" s="841"/>
      <c r="AE48" s="841"/>
      <c r="AF48" s="841"/>
      <c r="AG48" s="841"/>
      <c r="AH48" s="841"/>
      <c r="AI48" s="841"/>
      <c r="AJ48" s="841"/>
      <c r="AK48" s="841"/>
      <c r="AL48" s="841"/>
      <c r="AM48" s="841"/>
      <c r="AN48" s="841"/>
      <c r="AO48" s="841"/>
    </row>
    <row r="49" spans="1:41" ht="15" customHeight="1" x14ac:dyDescent="0.2">
      <c r="A49" s="779"/>
      <c r="B49" s="837" t="s">
        <v>96</v>
      </c>
      <c r="C49" s="838">
        <v>90.5</v>
      </c>
      <c r="D49" s="838">
        <v>100.5</v>
      </c>
      <c r="E49" s="839">
        <v>141.69999999999999</v>
      </c>
      <c r="F49" s="839">
        <v>79.099999999999994</v>
      </c>
      <c r="G49" s="839">
        <v>119.4</v>
      </c>
      <c r="H49" s="838">
        <v>74</v>
      </c>
      <c r="I49" s="839">
        <v>25.5</v>
      </c>
      <c r="J49" s="839">
        <v>76.2</v>
      </c>
      <c r="K49" s="839">
        <v>74.7</v>
      </c>
      <c r="L49" s="839">
        <v>83</v>
      </c>
      <c r="M49" s="839">
        <v>100.7</v>
      </c>
      <c r="N49" s="840">
        <v>97.7</v>
      </c>
      <c r="O49" s="839">
        <v>46.2</v>
      </c>
      <c r="P49" s="850"/>
      <c r="Q49" s="850"/>
      <c r="R49" s="850"/>
      <c r="S49" s="850"/>
      <c r="T49" s="850"/>
      <c r="U49" s="850"/>
      <c r="V49" s="850"/>
      <c r="W49" s="850"/>
      <c r="X49" s="850"/>
      <c r="Y49" s="850"/>
      <c r="Z49" s="850"/>
      <c r="AA49" s="850"/>
      <c r="AC49" s="841"/>
      <c r="AD49" s="841"/>
      <c r="AE49" s="841"/>
      <c r="AF49" s="841"/>
      <c r="AG49" s="841"/>
      <c r="AH49" s="841"/>
      <c r="AI49" s="841"/>
      <c r="AJ49" s="841"/>
      <c r="AK49" s="841"/>
      <c r="AL49" s="841"/>
      <c r="AM49" s="841"/>
      <c r="AN49" s="841"/>
      <c r="AO49" s="841"/>
    </row>
    <row r="50" spans="1:41" ht="15" customHeight="1" x14ac:dyDescent="0.2">
      <c r="A50" s="779"/>
      <c r="B50" s="837" t="s">
        <v>97</v>
      </c>
      <c r="C50" s="838">
        <v>80</v>
      </c>
      <c r="D50" s="839">
        <v>89.5</v>
      </c>
      <c r="E50" s="839">
        <v>118.1</v>
      </c>
      <c r="F50" s="839">
        <v>66.5</v>
      </c>
      <c r="G50" s="839">
        <v>81.8</v>
      </c>
      <c r="H50" s="839">
        <v>67.400000000000006</v>
      </c>
      <c r="I50" s="839">
        <v>17.2</v>
      </c>
      <c r="J50" s="839">
        <v>106.3</v>
      </c>
      <c r="K50" s="839">
        <v>74.099999999999994</v>
      </c>
      <c r="L50" s="839">
        <v>51.7</v>
      </c>
      <c r="M50" s="839">
        <v>89.6</v>
      </c>
      <c r="N50" s="840">
        <v>88.7</v>
      </c>
      <c r="O50" s="839">
        <v>38.9</v>
      </c>
      <c r="P50" s="850"/>
      <c r="Q50" s="850"/>
      <c r="R50" s="850"/>
      <c r="S50" s="850"/>
      <c r="T50" s="850"/>
      <c r="U50" s="850"/>
      <c r="V50" s="850"/>
      <c r="W50" s="850"/>
      <c r="X50" s="850"/>
      <c r="Y50" s="850"/>
      <c r="Z50" s="850"/>
      <c r="AA50" s="850"/>
      <c r="AC50" s="841"/>
      <c r="AD50" s="841"/>
      <c r="AE50" s="841"/>
      <c r="AF50" s="841"/>
      <c r="AG50" s="841"/>
      <c r="AH50" s="841"/>
      <c r="AI50" s="841"/>
      <c r="AJ50" s="841"/>
      <c r="AK50" s="841"/>
      <c r="AL50" s="841"/>
      <c r="AM50" s="841"/>
      <c r="AN50" s="841"/>
      <c r="AO50" s="841"/>
    </row>
    <row r="51" spans="1:41" ht="15" customHeight="1" x14ac:dyDescent="0.2">
      <c r="A51" s="779"/>
      <c r="B51" s="837" t="s">
        <v>98</v>
      </c>
      <c r="C51" s="838">
        <v>88</v>
      </c>
      <c r="D51" s="838">
        <v>91.1</v>
      </c>
      <c r="E51" s="838">
        <v>115</v>
      </c>
      <c r="F51" s="839">
        <v>88.6</v>
      </c>
      <c r="G51" s="838">
        <v>90.4</v>
      </c>
      <c r="H51" s="839">
        <v>88.8</v>
      </c>
      <c r="I51" s="839">
        <v>24.4</v>
      </c>
      <c r="J51" s="839">
        <v>101.9</v>
      </c>
      <c r="K51" s="839">
        <v>70.900000000000006</v>
      </c>
      <c r="L51" s="839">
        <v>71.900000000000006</v>
      </c>
      <c r="M51" s="839">
        <v>90.1</v>
      </c>
      <c r="N51" s="840">
        <v>95.5</v>
      </c>
      <c r="O51" s="839">
        <v>40.5</v>
      </c>
      <c r="P51" s="850"/>
      <c r="Q51" s="850"/>
      <c r="R51" s="850"/>
      <c r="S51" s="850"/>
      <c r="T51" s="850"/>
      <c r="U51" s="850"/>
      <c r="V51" s="850"/>
      <c r="W51" s="850"/>
      <c r="X51" s="850"/>
      <c r="Y51" s="850"/>
      <c r="Z51" s="850"/>
      <c r="AA51" s="850"/>
      <c r="AC51" s="841"/>
      <c r="AD51" s="841"/>
      <c r="AE51" s="841"/>
      <c r="AF51" s="841"/>
      <c r="AG51" s="841"/>
      <c r="AH51" s="841"/>
      <c r="AI51" s="841"/>
      <c r="AJ51" s="841"/>
      <c r="AK51" s="841"/>
      <c r="AL51" s="841"/>
      <c r="AM51" s="841"/>
      <c r="AN51" s="841"/>
      <c r="AO51" s="841"/>
    </row>
    <row r="52" spans="1:41" ht="15" customHeight="1" x14ac:dyDescent="0.2">
      <c r="A52" s="779"/>
      <c r="B52" s="837" t="s">
        <v>99</v>
      </c>
      <c r="C52" s="838">
        <v>90.1</v>
      </c>
      <c r="D52" s="838">
        <v>87.3</v>
      </c>
      <c r="E52" s="838">
        <v>121.3</v>
      </c>
      <c r="F52" s="839">
        <v>98.6</v>
      </c>
      <c r="G52" s="838">
        <v>111.5</v>
      </c>
      <c r="H52" s="839">
        <v>91.8</v>
      </c>
      <c r="I52" s="839">
        <v>19.8</v>
      </c>
      <c r="J52" s="839">
        <v>117.7</v>
      </c>
      <c r="K52" s="839">
        <v>73.7</v>
      </c>
      <c r="L52" s="839">
        <v>78.599999999999994</v>
      </c>
      <c r="M52" s="838">
        <v>92.7</v>
      </c>
      <c r="N52" s="840">
        <v>92.9</v>
      </c>
      <c r="O52" s="839">
        <v>46.2</v>
      </c>
      <c r="P52" s="850"/>
      <c r="Q52" s="850"/>
      <c r="R52" s="850"/>
      <c r="S52" s="850"/>
      <c r="T52" s="850"/>
      <c r="U52" s="850"/>
      <c r="V52" s="850"/>
      <c r="W52" s="850"/>
      <c r="X52" s="850"/>
      <c r="Y52" s="850"/>
      <c r="Z52" s="850"/>
      <c r="AA52" s="850"/>
      <c r="AC52" s="841"/>
      <c r="AD52" s="841"/>
      <c r="AE52" s="841"/>
      <c r="AF52" s="841"/>
      <c r="AG52" s="841"/>
      <c r="AH52" s="841"/>
      <c r="AI52" s="841"/>
      <c r="AJ52" s="841"/>
      <c r="AK52" s="841"/>
      <c r="AL52" s="841"/>
      <c r="AM52" s="841"/>
      <c r="AN52" s="841"/>
      <c r="AO52" s="841"/>
    </row>
    <row r="53" spans="1:41" ht="15" customHeight="1" x14ac:dyDescent="0.2">
      <c r="A53" s="779"/>
      <c r="B53" s="837" t="s">
        <v>100</v>
      </c>
      <c r="C53" s="838">
        <v>91.5</v>
      </c>
      <c r="D53" s="839">
        <v>94.5</v>
      </c>
      <c r="E53" s="838">
        <v>100.2</v>
      </c>
      <c r="F53" s="838">
        <v>75.900000000000006</v>
      </c>
      <c r="G53" s="839">
        <v>99</v>
      </c>
      <c r="H53" s="839">
        <v>88.3</v>
      </c>
      <c r="I53" s="839">
        <v>34.6</v>
      </c>
      <c r="J53" s="839">
        <v>116</v>
      </c>
      <c r="K53" s="839">
        <v>72.7</v>
      </c>
      <c r="L53" s="838">
        <v>77.599999999999994</v>
      </c>
      <c r="M53" s="839">
        <v>104.4</v>
      </c>
      <c r="N53" s="840">
        <v>93.7</v>
      </c>
      <c r="O53" s="839">
        <v>49.2</v>
      </c>
      <c r="AC53" s="841"/>
      <c r="AD53" s="841"/>
      <c r="AE53" s="841"/>
      <c r="AF53" s="841"/>
      <c r="AG53" s="841"/>
      <c r="AH53" s="841"/>
      <c r="AI53" s="841"/>
      <c r="AJ53" s="841"/>
      <c r="AK53" s="841"/>
      <c r="AL53" s="841"/>
      <c r="AM53" s="841"/>
      <c r="AN53" s="841"/>
      <c r="AO53" s="841"/>
    </row>
    <row r="54" spans="1:41" ht="15" customHeight="1" x14ac:dyDescent="0.2">
      <c r="A54" s="779"/>
      <c r="B54" s="837" t="s">
        <v>101</v>
      </c>
      <c r="C54" s="838">
        <v>90.2</v>
      </c>
      <c r="D54" s="838">
        <v>94.6</v>
      </c>
      <c r="E54" s="839">
        <v>129.69999999999999</v>
      </c>
      <c r="F54" s="839">
        <v>82.4</v>
      </c>
      <c r="G54" s="839">
        <v>103.9</v>
      </c>
      <c r="H54" s="838">
        <v>70.099999999999994</v>
      </c>
      <c r="I54" s="839">
        <v>34.6</v>
      </c>
      <c r="J54" s="839">
        <v>113.8</v>
      </c>
      <c r="K54" s="839">
        <v>72.2</v>
      </c>
      <c r="L54" s="838">
        <v>82.5</v>
      </c>
      <c r="M54" s="839">
        <v>107.5</v>
      </c>
      <c r="N54" s="840">
        <v>118</v>
      </c>
      <c r="O54" s="839">
        <v>49.2</v>
      </c>
      <c r="P54" s="850"/>
      <c r="Q54" s="850"/>
      <c r="R54" s="850"/>
      <c r="S54" s="850"/>
      <c r="T54" s="850"/>
      <c r="U54" s="850"/>
      <c r="V54" s="850"/>
      <c r="W54" s="850"/>
      <c r="X54" s="850"/>
      <c r="Y54" s="850"/>
      <c r="Z54" s="850"/>
      <c r="AA54" s="850"/>
      <c r="AC54" s="841"/>
      <c r="AD54" s="841"/>
      <c r="AE54" s="841"/>
      <c r="AF54" s="841"/>
      <c r="AG54" s="841"/>
      <c r="AH54" s="841"/>
      <c r="AI54" s="841"/>
      <c r="AJ54" s="841"/>
      <c r="AK54" s="841"/>
      <c r="AL54" s="841"/>
      <c r="AM54" s="841"/>
      <c r="AN54" s="841"/>
      <c r="AO54" s="841"/>
    </row>
    <row r="55" spans="1:41" ht="15" customHeight="1" x14ac:dyDescent="0.2">
      <c r="A55" s="779"/>
      <c r="B55" s="837" t="s">
        <v>102</v>
      </c>
      <c r="C55" s="838">
        <v>90.3</v>
      </c>
      <c r="D55" s="838">
        <v>98.6</v>
      </c>
      <c r="E55" s="839">
        <v>130.30000000000001</v>
      </c>
      <c r="F55" s="839">
        <v>78.8</v>
      </c>
      <c r="G55" s="838">
        <v>94.2</v>
      </c>
      <c r="H55" s="839">
        <v>87</v>
      </c>
      <c r="I55" s="839">
        <v>29.8</v>
      </c>
      <c r="J55" s="839">
        <v>59.8</v>
      </c>
      <c r="K55" s="838">
        <v>75.2</v>
      </c>
      <c r="L55" s="838">
        <v>76.5</v>
      </c>
      <c r="M55" s="839">
        <v>104.2</v>
      </c>
      <c r="N55" s="840">
        <v>98.7</v>
      </c>
      <c r="O55" s="839">
        <v>56.9</v>
      </c>
      <c r="P55" s="850"/>
      <c r="Q55" s="850"/>
      <c r="R55" s="850"/>
      <c r="S55" s="850"/>
      <c r="T55" s="850"/>
      <c r="U55" s="850"/>
      <c r="V55" s="850"/>
      <c r="W55" s="850"/>
      <c r="X55" s="850"/>
      <c r="Y55" s="850"/>
      <c r="Z55" s="850"/>
      <c r="AA55" s="850"/>
      <c r="AC55" s="841"/>
      <c r="AD55" s="841"/>
      <c r="AE55" s="841"/>
      <c r="AF55" s="841"/>
      <c r="AG55" s="841"/>
      <c r="AH55" s="841"/>
      <c r="AI55" s="841"/>
      <c r="AJ55" s="841"/>
      <c r="AK55" s="841"/>
      <c r="AL55" s="841"/>
      <c r="AM55" s="841"/>
      <c r="AN55" s="841"/>
      <c r="AO55" s="841"/>
    </row>
    <row r="56" spans="1:41" ht="15" customHeight="1" x14ac:dyDescent="0.2">
      <c r="A56" s="779"/>
      <c r="B56" s="837" t="s">
        <v>103</v>
      </c>
      <c r="C56" s="838">
        <v>89.3</v>
      </c>
      <c r="D56" s="839">
        <v>93.9</v>
      </c>
      <c r="E56" s="839">
        <v>98.4</v>
      </c>
      <c r="F56" s="838">
        <v>85.4</v>
      </c>
      <c r="G56" s="838">
        <v>113.1</v>
      </c>
      <c r="H56" s="839">
        <v>85.3</v>
      </c>
      <c r="I56" s="839">
        <v>37.799999999999997</v>
      </c>
      <c r="J56" s="838">
        <v>75.5</v>
      </c>
      <c r="K56" s="838">
        <v>74.400000000000006</v>
      </c>
      <c r="L56" s="838">
        <v>84.4</v>
      </c>
      <c r="M56" s="839">
        <v>103.3</v>
      </c>
      <c r="N56" s="840">
        <v>109.6</v>
      </c>
      <c r="O56" s="839">
        <v>67.099999999999994</v>
      </c>
      <c r="P56" s="850"/>
      <c r="Q56" s="850"/>
      <c r="R56" s="850"/>
      <c r="S56" s="850"/>
      <c r="T56" s="850"/>
      <c r="U56" s="850"/>
      <c r="V56" s="850"/>
      <c r="W56" s="850"/>
      <c r="X56" s="850"/>
      <c r="Y56" s="850"/>
      <c r="Z56" s="850"/>
      <c r="AA56" s="850"/>
      <c r="AC56" s="841"/>
      <c r="AD56" s="841"/>
      <c r="AE56" s="841"/>
      <c r="AF56" s="841"/>
      <c r="AG56" s="841"/>
      <c r="AH56" s="841"/>
      <c r="AI56" s="841"/>
      <c r="AJ56" s="841"/>
      <c r="AK56" s="841"/>
      <c r="AL56" s="841"/>
      <c r="AM56" s="841"/>
      <c r="AN56" s="841"/>
      <c r="AO56" s="841"/>
    </row>
    <row r="57" spans="1:41" ht="15" customHeight="1" x14ac:dyDescent="0.2">
      <c r="A57" s="779"/>
      <c r="B57" s="837" t="s">
        <v>104</v>
      </c>
      <c r="C57" s="838">
        <v>89.6</v>
      </c>
      <c r="D57" s="838">
        <v>91.6</v>
      </c>
      <c r="E57" s="839">
        <v>131.1</v>
      </c>
      <c r="F57" s="839">
        <v>74.900000000000006</v>
      </c>
      <c r="G57" s="839">
        <v>98.5</v>
      </c>
      <c r="H57" s="838">
        <v>85.9</v>
      </c>
      <c r="I57" s="839">
        <v>45.8</v>
      </c>
      <c r="J57" s="839">
        <v>106.2</v>
      </c>
      <c r="K57" s="838">
        <v>65.400000000000006</v>
      </c>
      <c r="L57" s="838">
        <v>80.900000000000006</v>
      </c>
      <c r="M57" s="839">
        <v>99.9</v>
      </c>
      <c r="N57" s="840">
        <v>86.2</v>
      </c>
      <c r="O57" s="842">
        <v>54.6</v>
      </c>
      <c r="P57" s="850"/>
      <c r="Q57" s="850"/>
      <c r="R57" s="850"/>
      <c r="S57" s="850"/>
      <c r="T57" s="850"/>
      <c r="U57" s="850"/>
      <c r="V57" s="850"/>
      <c r="W57" s="850"/>
      <c r="X57" s="850"/>
      <c r="Y57" s="850"/>
      <c r="Z57" s="850"/>
      <c r="AA57" s="850"/>
      <c r="AC57" s="841"/>
      <c r="AD57" s="841"/>
      <c r="AE57" s="841"/>
      <c r="AF57" s="841"/>
      <c r="AG57" s="841"/>
      <c r="AH57" s="841"/>
      <c r="AI57" s="841"/>
      <c r="AJ57" s="841"/>
      <c r="AK57" s="841"/>
      <c r="AL57" s="841"/>
      <c r="AM57" s="841"/>
      <c r="AN57" s="841"/>
      <c r="AO57" s="841"/>
    </row>
    <row r="58" spans="1:41" ht="15" customHeight="1" x14ac:dyDescent="0.2">
      <c r="A58" s="779"/>
      <c r="B58" s="837" t="s">
        <v>105</v>
      </c>
      <c r="C58" s="838">
        <v>87.2</v>
      </c>
      <c r="D58" s="839">
        <v>85.4</v>
      </c>
      <c r="E58" s="839">
        <v>130.4</v>
      </c>
      <c r="F58" s="838">
        <v>75.3</v>
      </c>
      <c r="G58" s="839">
        <v>80.900000000000006</v>
      </c>
      <c r="H58" s="839">
        <v>83.5</v>
      </c>
      <c r="I58" s="839">
        <v>40.299999999999997</v>
      </c>
      <c r="J58" s="839">
        <v>114.2</v>
      </c>
      <c r="K58" s="838">
        <v>65.5</v>
      </c>
      <c r="L58" s="839">
        <v>76.5</v>
      </c>
      <c r="M58" s="839">
        <v>91.7</v>
      </c>
      <c r="N58" s="840">
        <v>108.6</v>
      </c>
      <c r="O58" s="839">
        <v>55.8</v>
      </c>
      <c r="P58" s="850"/>
      <c r="Q58" s="850"/>
      <c r="R58" s="850"/>
      <c r="S58" s="850"/>
      <c r="T58" s="850"/>
      <c r="U58" s="850"/>
      <c r="V58" s="850"/>
      <c r="W58" s="850"/>
      <c r="X58" s="850"/>
      <c r="Y58" s="850"/>
      <c r="Z58" s="850"/>
      <c r="AA58" s="850"/>
      <c r="AC58" s="841"/>
      <c r="AD58" s="841"/>
      <c r="AE58" s="841"/>
      <c r="AF58" s="841"/>
      <c r="AG58" s="841"/>
      <c r="AH58" s="841"/>
      <c r="AI58" s="841"/>
      <c r="AJ58" s="841"/>
      <c r="AK58" s="841"/>
      <c r="AL58" s="841"/>
      <c r="AM58" s="841"/>
      <c r="AN58" s="841"/>
      <c r="AO58" s="841"/>
    </row>
    <row r="59" spans="1:41" ht="15" customHeight="1" x14ac:dyDescent="0.2">
      <c r="A59" s="779"/>
      <c r="B59" s="837"/>
      <c r="C59" s="838"/>
      <c r="D59" s="839"/>
      <c r="E59" s="839"/>
      <c r="F59" s="839"/>
      <c r="G59" s="840"/>
      <c r="H59" s="839"/>
      <c r="I59" s="839"/>
      <c r="J59" s="839"/>
      <c r="K59" s="839"/>
      <c r="L59" s="839"/>
      <c r="M59" s="843"/>
      <c r="N59" s="840"/>
      <c r="O59" s="839"/>
      <c r="P59" s="850"/>
      <c r="Q59" s="850"/>
      <c r="R59" s="850"/>
      <c r="S59" s="850"/>
      <c r="T59" s="850"/>
      <c r="U59" s="850"/>
      <c r="V59" s="850"/>
      <c r="W59" s="850"/>
      <c r="X59" s="850"/>
      <c r="Y59" s="850"/>
      <c r="Z59" s="850"/>
      <c r="AA59" s="850"/>
      <c r="AC59" s="841"/>
      <c r="AD59" s="841"/>
      <c r="AE59" s="841"/>
      <c r="AF59" s="841"/>
      <c r="AG59" s="841"/>
      <c r="AH59" s="841"/>
      <c r="AI59" s="841"/>
      <c r="AJ59" s="841"/>
      <c r="AK59" s="841"/>
      <c r="AL59" s="841"/>
      <c r="AM59" s="841"/>
      <c r="AN59" s="841"/>
      <c r="AO59" s="841"/>
    </row>
    <row r="60" spans="1:41" ht="15" customHeight="1" x14ac:dyDescent="0.2">
      <c r="A60" s="836" t="s">
        <v>822</v>
      </c>
      <c r="B60" s="837" t="s">
        <v>94</v>
      </c>
      <c r="C60" s="838">
        <v>89.7</v>
      </c>
      <c r="D60" s="838">
        <v>96.4</v>
      </c>
      <c r="E60" s="838">
        <v>119.6</v>
      </c>
      <c r="F60" s="839">
        <v>71.3</v>
      </c>
      <c r="G60" s="838">
        <v>84</v>
      </c>
      <c r="H60" s="838">
        <v>92.5</v>
      </c>
      <c r="I60" s="839">
        <v>46</v>
      </c>
      <c r="J60" s="839">
        <v>92.1</v>
      </c>
      <c r="K60" s="839">
        <v>66.099999999999994</v>
      </c>
      <c r="L60" s="839">
        <v>90.3</v>
      </c>
      <c r="M60" s="838">
        <v>84.3</v>
      </c>
      <c r="N60" s="840">
        <v>104.2</v>
      </c>
      <c r="O60" s="839">
        <v>46.7</v>
      </c>
      <c r="P60" s="850"/>
      <c r="Q60" s="850"/>
      <c r="R60" s="850"/>
      <c r="S60" s="850"/>
      <c r="T60" s="850"/>
      <c r="U60" s="850"/>
      <c r="V60" s="850"/>
      <c r="W60" s="850"/>
      <c r="X60" s="850"/>
      <c r="Y60" s="850"/>
      <c r="Z60" s="850"/>
      <c r="AA60" s="850"/>
      <c r="AC60" s="841"/>
      <c r="AD60" s="841"/>
      <c r="AE60" s="841"/>
      <c r="AF60" s="841"/>
      <c r="AG60" s="841"/>
      <c r="AH60" s="841"/>
      <c r="AI60" s="841"/>
      <c r="AJ60" s="841"/>
      <c r="AK60" s="841"/>
      <c r="AL60" s="841"/>
      <c r="AM60" s="841"/>
      <c r="AN60" s="841"/>
      <c r="AO60" s="841"/>
    </row>
    <row r="61" spans="1:41" ht="15" customHeight="1" x14ac:dyDescent="0.2">
      <c r="A61" s="779"/>
      <c r="B61" s="837" t="s">
        <v>95</v>
      </c>
      <c r="C61" s="838">
        <v>88</v>
      </c>
      <c r="D61" s="838">
        <v>86.8</v>
      </c>
      <c r="E61" s="838">
        <v>111.2</v>
      </c>
      <c r="F61" s="839">
        <v>75.3</v>
      </c>
      <c r="G61" s="838">
        <v>98.8</v>
      </c>
      <c r="H61" s="838">
        <v>85.1</v>
      </c>
      <c r="I61" s="839">
        <v>31.1</v>
      </c>
      <c r="J61" s="839">
        <v>108.3</v>
      </c>
      <c r="K61" s="839">
        <v>85.8</v>
      </c>
      <c r="L61" s="839">
        <v>92.4</v>
      </c>
      <c r="M61" s="838">
        <v>90</v>
      </c>
      <c r="N61" s="840">
        <v>96.9</v>
      </c>
      <c r="O61" s="839">
        <v>65.599999999999994</v>
      </c>
      <c r="P61" s="850"/>
      <c r="Q61" s="850"/>
      <c r="R61" s="850"/>
      <c r="S61" s="850"/>
      <c r="T61" s="850"/>
      <c r="U61" s="850"/>
      <c r="V61" s="850"/>
      <c r="W61" s="850"/>
      <c r="X61" s="850"/>
      <c r="Y61" s="850"/>
      <c r="Z61" s="850"/>
      <c r="AA61" s="850"/>
      <c r="AC61" s="841"/>
      <c r="AD61" s="841"/>
      <c r="AE61" s="841"/>
      <c r="AF61" s="841"/>
      <c r="AG61" s="841"/>
      <c r="AH61" s="841"/>
      <c r="AI61" s="841"/>
      <c r="AJ61" s="841"/>
      <c r="AK61" s="841"/>
      <c r="AL61" s="841"/>
      <c r="AM61" s="841"/>
      <c r="AN61" s="841"/>
      <c r="AO61" s="841"/>
    </row>
    <row r="62" spans="1:41" ht="15" customHeight="1" x14ac:dyDescent="0.2">
      <c r="A62" s="779"/>
      <c r="B62" s="837" t="s">
        <v>96</v>
      </c>
      <c r="C62" s="838">
        <v>98.4</v>
      </c>
      <c r="D62" s="838">
        <v>105.8</v>
      </c>
      <c r="E62" s="838">
        <v>135.9</v>
      </c>
      <c r="F62" s="839">
        <v>75.7</v>
      </c>
      <c r="G62" s="838">
        <v>111.9</v>
      </c>
      <c r="H62" s="838">
        <v>80.099999999999994</v>
      </c>
      <c r="I62" s="839">
        <v>48.3</v>
      </c>
      <c r="J62" s="839">
        <v>108.7</v>
      </c>
      <c r="K62" s="839">
        <v>85.6</v>
      </c>
      <c r="L62" s="839">
        <v>95.6</v>
      </c>
      <c r="M62" s="838">
        <v>106.7</v>
      </c>
      <c r="N62" s="840">
        <v>116.2</v>
      </c>
      <c r="O62" s="839">
        <v>74.900000000000006</v>
      </c>
      <c r="P62" s="850"/>
      <c r="Q62" s="850"/>
      <c r="R62" s="850"/>
      <c r="S62" s="850"/>
      <c r="T62" s="850"/>
      <c r="U62" s="850"/>
      <c r="V62" s="850"/>
      <c r="W62" s="850"/>
      <c r="X62" s="850"/>
      <c r="Y62" s="850"/>
      <c r="Z62" s="850"/>
      <c r="AA62" s="850"/>
      <c r="AC62" s="841"/>
      <c r="AD62" s="841"/>
      <c r="AE62" s="841"/>
      <c r="AF62" s="841"/>
      <c r="AG62" s="841"/>
      <c r="AH62" s="841"/>
      <c r="AI62" s="841"/>
      <c r="AJ62" s="841"/>
      <c r="AK62" s="841"/>
      <c r="AL62" s="841"/>
      <c r="AM62" s="841"/>
      <c r="AN62" s="841"/>
      <c r="AO62" s="841"/>
    </row>
    <row r="63" spans="1:41" ht="15" customHeight="1" x14ac:dyDescent="0.2">
      <c r="A63" s="779"/>
      <c r="B63" s="837" t="s">
        <v>97</v>
      </c>
      <c r="C63" s="838">
        <v>88.1</v>
      </c>
      <c r="D63" s="838">
        <v>98.4</v>
      </c>
      <c r="E63" s="838">
        <v>109</v>
      </c>
      <c r="F63" s="839">
        <v>73.8</v>
      </c>
      <c r="G63" s="838">
        <v>103.1</v>
      </c>
      <c r="H63" s="838">
        <v>73.5</v>
      </c>
      <c r="I63" s="839">
        <v>45.2</v>
      </c>
      <c r="J63" s="839">
        <v>106.2</v>
      </c>
      <c r="K63" s="839">
        <v>77.5</v>
      </c>
      <c r="L63" s="839">
        <v>71.8</v>
      </c>
      <c r="M63" s="838">
        <v>81.400000000000006</v>
      </c>
      <c r="N63" s="840">
        <v>91.4</v>
      </c>
      <c r="O63" s="839">
        <v>73.599999999999994</v>
      </c>
      <c r="P63" s="850"/>
      <c r="Q63" s="850"/>
      <c r="R63" s="850"/>
      <c r="S63" s="850"/>
      <c r="T63" s="850"/>
      <c r="U63" s="850"/>
      <c r="V63" s="850"/>
      <c r="W63" s="850"/>
      <c r="X63" s="850"/>
      <c r="Y63" s="850"/>
      <c r="Z63" s="850"/>
      <c r="AA63" s="850"/>
      <c r="AC63" s="841"/>
      <c r="AD63" s="841"/>
      <c r="AE63" s="841"/>
      <c r="AF63" s="841"/>
      <c r="AG63" s="841"/>
      <c r="AH63" s="841"/>
      <c r="AI63" s="841"/>
      <c r="AJ63" s="841"/>
      <c r="AK63" s="841"/>
      <c r="AL63" s="841"/>
      <c r="AM63" s="841"/>
      <c r="AN63" s="841"/>
      <c r="AO63" s="841"/>
    </row>
    <row r="64" spans="1:41" ht="15" customHeight="1" x14ac:dyDescent="0.2">
      <c r="A64" s="779"/>
      <c r="B64" s="837" t="s">
        <v>98</v>
      </c>
      <c r="C64" s="838">
        <v>93.8</v>
      </c>
      <c r="D64" s="838">
        <v>105.5</v>
      </c>
      <c r="E64" s="838">
        <v>121.9</v>
      </c>
      <c r="F64" s="839">
        <v>80.599999999999994</v>
      </c>
      <c r="G64" s="838">
        <v>108.8</v>
      </c>
      <c r="H64" s="838">
        <v>80</v>
      </c>
      <c r="I64" s="839">
        <v>44</v>
      </c>
      <c r="J64" s="839">
        <v>86.6</v>
      </c>
      <c r="K64" s="839">
        <v>83.5</v>
      </c>
      <c r="L64" s="839">
        <v>86</v>
      </c>
      <c r="M64" s="838">
        <v>93.9</v>
      </c>
      <c r="N64" s="840">
        <v>107.9</v>
      </c>
      <c r="O64" s="839">
        <v>77.3</v>
      </c>
      <c r="P64" s="850"/>
      <c r="Q64" s="850"/>
      <c r="R64" s="850"/>
      <c r="S64" s="850"/>
      <c r="T64" s="850"/>
      <c r="U64" s="850"/>
      <c r="V64" s="850"/>
      <c r="W64" s="850"/>
      <c r="X64" s="850"/>
      <c r="Y64" s="850"/>
      <c r="Z64" s="850"/>
      <c r="AA64" s="850"/>
      <c r="AC64" s="841"/>
      <c r="AD64" s="841"/>
      <c r="AE64" s="841"/>
      <c r="AF64" s="841"/>
      <c r="AG64" s="841"/>
      <c r="AH64" s="841"/>
      <c r="AI64" s="841"/>
      <c r="AJ64" s="841"/>
      <c r="AK64" s="841"/>
      <c r="AL64" s="841"/>
      <c r="AM64" s="841"/>
      <c r="AN64" s="841"/>
      <c r="AO64" s="841"/>
    </row>
    <row r="65" spans="1:41" ht="15" customHeight="1" x14ac:dyDescent="0.2">
      <c r="A65" s="779"/>
      <c r="B65" s="837" t="s">
        <v>99</v>
      </c>
      <c r="C65" s="838">
        <v>92.7</v>
      </c>
      <c r="D65" s="838">
        <v>103</v>
      </c>
      <c r="E65" s="838">
        <v>116.5</v>
      </c>
      <c r="F65" s="839">
        <v>77.599999999999994</v>
      </c>
      <c r="G65" s="838">
        <v>122.4</v>
      </c>
      <c r="H65" s="838">
        <v>82</v>
      </c>
      <c r="I65" s="839">
        <v>52.1</v>
      </c>
      <c r="J65" s="839">
        <v>80.7</v>
      </c>
      <c r="K65" s="839">
        <v>80.099999999999994</v>
      </c>
      <c r="L65" s="839">
        <v>80.400000000000006</v>
      </c>
      <c r="M65" s="838">
        <v>93.8</v>
      </c>
      <c r="N65" s="840">
        <v>112.7</v>
      </c>
      <c r="O65" s="839">
        <v>78.8</v>
      </c>
      <c r="P65" s="850"/>
      <c r="Q65" s="850"/>
      <c r="R65" s="850"/>
      <c r="S65" s="850"/>
      <c r="T65" s="850"/>
      <c r="U65" s="850"/>
      <c r="V65" s="850"/>
      <c r="W65" s="850"/>
      <c r="X65" s="850"/>
      <c r="Y65" s="850"/>
      <c r="Z65" s="850"/>
      <c r="AA65" s="850"/>
      <c r="AC65" s="841"/>
      <c r="AD65" s="841"/>
      <c r="AE65" s="841"/>
      <c r="AF65" s="841"/>
      <c r="AG65" s="841"/>
      <c r="AH65" s="841"/>
      <c r="AI65" s="841"/>
      <c r="AJ65" s="841"/>
      <c r="AK65" s="841"/>
      <c r="AL65" s="841"/>
      <c r="AM65" s="841"/>
      <c r="AN65" s="841"/>
      <c r="AO65" s="841"/>
    </row>
    <row r="66" spans="1:41" ht="15" customHeight="1" x14ac:dyDescent="0.2">
      <c r="A66" s="779"/>
      <c r="B66" s="837" t="s">
        <v>100</v>
      </c>
      <c r="C66" s="838">
        <v>95.3</v>
      </c>
      <c r="D66" s="838">
        <v>105.7</v>
      </c>
      <c r="E66" s="838">
        <v>116.2</v>
      </c>
      <c r="F66" s="839">
        <v>81.7</v>
      </c>
      <c r="G66" s="838">
        <v>104.2</v>
      </c>
      <c r="H66" s="838">
        <v>93.7</v>
      </c>
      <c r="I66" s="839">
        <v>55.7</v>
      </c>
      <c r="J66" s="839">
        <v>44.5</v>
      </c>
      <c r="K66" s="839">
        <v>84</v>
      </c>
      <c r="L66" s="839">
        <v>94.6</v>
      </c>
      <c r="M66" s="838">
        <v>98.8</v>
      </c>
      <c r="N66" s="840">
        <v>114.3</v>
      </c>
      <c r="O66" s="839">
        <v>75.3</v>
      </c>
      <c r="AC66" s="841"/>
      <c r="AD66" s="841"/>
      <c r="AE66" s="841"/>
      <c r="AF66" s="841"/>
      <c r="AG66" s="841"/>
      <c r="AH66" s="841"/>
      <c r="AI66" s="841"/>
      <c r="AJ66" s="841"/>
      <c r="AK66" s="841"/>
      <c r="AL66" s="841"/>
      <c r="AM66" s="841"/>
      <c r="AN66" s="841"/>
      <c r="AO66" s="841"/>
    </row>
    <row r="67" spans="1:41" x14ac:dyDescent="0.2">
      <c r="A67" s="779"/>
      <c r="B67" s="837" t="s">
        <v>101</v>
      </c>
      <c r="C67" s="838">
        <v>91.2</v>
      </c>
      <c r="D67" s="838">
        <v>97</v>
      </c>
      <c r="E67" s="838">
        <v>128.4</v>
      </c>
      <c r="F67" s="839">
        <v>76.5</v>
      </c>
      <c r="G67" s="838">
        <v>114.4</v>
      </c>
      <c r="H67" s="838">
        <v>95.7</v>
      </c>
      <c r="I67" s="839">
        <v>54.6</v>
      </c>
      <c r="J67" s="839">
        <v>17</v>
      </c>
      <c r="K67" s="839">
        <v>85.4</v>
      </c>
      <c r="L67" s="839">
        <v>92.4</v>
      </c>
      <c r="M67" s="838">
        <v>107.4</v>
      </c>
      <c r="N67" s="840">
        <v>100.7</v>
      </c>
      <c r="O67" s="839">
        <v>65.599999999999994</v>
      </c>
      <c r="AC67" s="841"/>
      <c r="AD67" s="841"/>
      <c r="AE67" s="841"/>
      <c r="AF67" s="841"/>
      <c r="AG67" s="841"/>
      <c r="AH67" s="841"/>
      <c r="AI67" s="841"/>
      <c r="AJ67" s="841"/>
      <c r="AK67" s="841"/>
      <c r="AL67" s="841"/>
      <c r="AM67" s="841"/>
      <c r="AN67" s="841"/>
      <c r="AO67" s="841"/>
    </row>
    <row r="68" spans="1:41" x14ac:dyDescent="0.2">
      <c r="A68" s="779"/>
      <c r="B68" s="837" t="s">
        <v>102</v>
      </c>
      <c r="C68" s="838">
        <v>92.2</v>
      </c>
      <c r="D68" s="838">
        <v>92.6</v>
      </c>
      <c r="E68" s="838">
        <v>116.7</v>
      </c>
      <c r="F68" s="839">
        <v>72.2</v>
      </c>
      <c r="G68" s="838">
        <v>95.5</v>
      </c>
      <c r="H68" s="838">
        <v>96.4</v>
      </c>
      <c r="I68" s="839">
        <v>55.3</v>
      </c>
      <c r="J68" s="839">
        <v>85.1</v>
      </c>
      <c r="K68" s="839">
        <v>77.2</v>
      </c>
      <c r="L68" s="839">
        <v>86.4</v>
      </c>
      <c r="M68" s="838">
        <v>102.6</v>
      </c>
      <c r="N68" s="840">
        <v>88.5</v>
      </c>
      <c r="O68" s="839">
        <v>64.400000000000006</v>
      </c>
      <c r="AC68" s="841"/>
      <c r="AD68" s="841"/>
      <c r="AE68" s="841"/>
      <c r="AF68" s="841"/>
      <c r="AG68" s="841"/>
      <c r="AH68" s="841"/>
      <c r="AI68" s="841"/>
      <c r="AJ68" s="841"/>
      <c r="AK68" s="841"/>
      <c r="AL68" s="841"/>
      <c r="AM68" s="841"/>
      <c r="AN68" s="841"/>
      <c r="AO68" s="841"/>
    </row>
    <row r="69" spans="1:41" x14ac:dyDescent="0.2">
      <c r="A69" s="779"/>
      <c r="B69" s="837" t="s">
        <v>103</v>
      </c>
      <c r="C69" s="838">
        <v>95.6</v>
      </c>
      <c r="D69" s="838">
        <v>95.8</v>
      </c>
      <c r="E69" s="838">
        <v>125.5</v>
      </c>
      <c r="F69" s="839">
        <v>81.8</v>
      </c>
      <c r="G69" s="838">
        <v>111.5</v>
      </c>
      <c r="H69" s="838">
        <v>92</v>
      </c>
      <c r="I69" s="839">
        <v>55.2</v>
      </c>
      <c r="J69" s="839">
        <v>104.6</v>
      </c>
      <c r="K69" s="839">
        <v>75.900000000000006</v>
      </c>
      <c r="L69" s="839">
        <v>98.8</v>
      </c>
      <c r="M69" s="838">
        <v>102.8</v>
      </c>
      <c r="N69" s="840">
        <v>96.2</v>
      </c>
      <c r="O69" s="839">
        <v>63.7</v>
      </c>
      <c r="AC69" s="841"/>
      <c r="AD69" s="841"/>
      <c r="AE69" s="841"/>
      <c r="AF69" s="841"/>
      <c r="AG69" s="841"/>
      <c r="AH69" s="841"/>
      <c r="AI69" s="841"/>
      <c r="AJ69" s="841"/>
      <c r="AK69" s="841"/>
      <c r="AL69" s="841"/>
      <c r="AM69" s="841"/>
      <c r="AN69" s="841"/>
      <c r="AO69" s="841"/>
    </row>
    <row r="70" spans="1:41" x14ac:dyDescent="0.2">
      <c r="A70" s="779"/>
      <c r="B70" s="837" t="s">
        <v>104</v>
      </c>
      <c r="C70" s="838">
        <v>93.7</v>
      </c>
      <c r="D70" s="838">
        <v>98.1</v>
      </c>
      <c r="E70" s="838">
        <v>129.5</v>
      </c>
      <c r="F70" s="839">
        <v>80.3</v>
      </c>
      <c r="G70" s="838">
        <v>108.3</v>
      </c>
      <c r="H70" s="838">
        <v>91.5</v>
      </c>
      <c r="I70" s="839">
        <v>55.8</v>
      </c>
      <c r="J70" s="839">
        <v>87</v>
      </c>
      <c r="K70" s="839">
        <v>77.5</v>
      </c>
      <c r="L70" s="839">
        <v>85.3</v>
      </c>
      <c r="M70" s="838">
        <v>99.4</v>
      </c>
      <c r="N70" s="840">
        <v>75</v>
      </c>
      <c r="O70" s="839">
        <v>62</v>
      </c>
      <c r="AC70" s="841"/>
      <c r="AD70" s="841"/>
      <c r="AE70" s="841"/>
      <c r="AF70" s="841"/>
      <c r="AG70" s="841"/>
      <c r="AH70" s="841"/>
      <c r="AI70" s="841"/>
      <c r="AJ70" s="841"/>
      <c r="AK70" s="841"/>
      <c r="AL70" s="841"/>
      <c r="AM70" s="841"/>
      <c r="AN70" s="841"/>
      <c r="AO70" s="841"/>
    </row>
    <row r="71" spans="1:41" x14ac:dyDescent="0.2">
      <c r="A71" s="779"/>
      <c r="B71" s="837" t="s">
        <v>105</v>
      </c>
      <c r="C71" s="838">
        <v>94.8</v>
      </c>
      <c r="D71" s="838">
        <v>99.1</v>
      </c>
      <c r="E71" s="838">
        <v>140.1</v>
      </c>
      <c r="F71" s="839">
        <v>77.3</v>
      </c>
      <c r="G71" s="838">
        <v>110</v>
      </c>
      <c r="H71" s="838">
        <v>92</v>
      </c>
      <c r="I71" s="839">
        <v>56.4</v>
      </c>
      <c r="J71" s="839">
        <v>102.6</v>
      </c>
      <c r="K71" s="839">
        <v>77</v>
      </c>
      <c r="L71" s="839">
        <v>76</v>
      </c>
      <c r="M71" s="838">
        <v>104.9</v>
      </c>
      <c r="N71" s="840">
        <v>89.6</v>
      </c>
      <c r="O71" s="839">
        <v>58.9</v>
      </c>
      <c r="AC71" s="841"/>
      <c r="AD71" s="841"/>
      <c r="AE71" s="841"/>
      <c r="AF71" s="841"/>
      <c r="AG71" s="841"/>
      <c r="AH71" s="841"/>
      <c r="AI71" s="841"/>
      <c r="AJ71" s="841"/>
      <c r="AK71" s="841"/>
      <c r="AL71" s="841"/>
      <c r="AM71" s="841"/>
      <c r="AN71" s="841"/>
      <c r="AO71" s="841"/>
    </row>
    <row r="72" spans="1:41" x14ac:dyDescent="0.2">
      <c r="B72" s="851"/>
      <c r="C72" s="852"/>
      <c r="D72" s="853"/>
      <c r="E72" s="853"/>
      <c r="F72" s="853"/>
      <c r="G72" s="853"/>
      <c r="H72" s="853"/>
      <c r="I72" s="853"/>
      <c r="J72" s="853"/>
      <c r="K72" s="853"/>
      <c r="L72" s="853"/>
      <c r="M72" s="853"/>
      <c r="N72" s="853"/>
      <c r="O72" s="853"/>
      <c r="AC72" s="841"/>
      <c r="AD72" s="841"/>
      <c r="AE72" s="841"/>
      <c r="AF72" s="841"/>
      <c r="AG72" s="841"/>
      <c r="AH72" s="841"/>
      <c r="AI72" s="841"/>
      <c r="AJ72" s="841"/>
      <c r="AK72" s="841"/>
      <c r="AL72" s="841"/>
      <c r="AM72" s="841"/>
      <c r="AN72" s="841"/>
      <c r="AO72" s="841"/>
    </row>
    <row r="73" spans="1:41" x14ac:dyDescent="0.2">
      <c r="A73" s="836" t="s">
        <v>823</v>
      </c>
      <c r="B73" s="837" t="s">
        <v>94</v>
      </c>
      <c r="C73" s="838">
        <v>95.1</v>
      </c>
      <c r="D73" s="838">
        <v>97.6</v>
      </c>
      <c r="E73" s="838">
        <v>108.2</v>
      </c>
      <c r="F73" s="839">
        <v>74.099999999999994</v>
      </c>
      <c r="G73" s="838">
        <v>86.1</v>
      </c>
      <c r="H73" s="838">
        <v>94</v>
      </c>
      <c r="I73" s="839">
        <v>63.3</v>
      </c>
      <c r="J73" s="839">
        <v>112.8</v>
      </c>
      <c r="K73" s="839">
        <v>74.5</v>
      </c>
      <c r="L73" s="839">
        <v>81.099999999999994</v>
      </c>
      <c r="M73" s="838">
        <v>111.4</v>
      </c>
      <c r="N73" s="840">
        <v>97.3</v>
      </c>
      <c r="O73" s="839">
        <v>53.7</v>
      </c>
      <c r="AC73" s="841"/>
      <c r="AD73" s="841"/>
      <c r="AE73" s="841"/>
      <c r="AF73" s="841"/>
      <c r="AG73" s="841"/>
      <c r="AH73" s="841"/>
      <c r="AI73" s="841"/>
      <c r="AJ73" s="841"/>
      <c r="AK73" s="841"/>
      <c r="AL73" s="841"/>
      <c r="AM73" s="841"/>
      <c r="AN73" s="841"/>
      <c r="AO73" s="841"/>
    </row>
    <row r="74" spans="1:41" x14ac:dyDescent="0.2">
      <c r="A74" s="779"/>
      <c r="B74" s="837" t="s">
        <v>95</v>
      </c>
      <c r="C74" s="838">
        <v>93.4</v>
      </c>
      <c r="D74" s="838">
        <v>97.3</v>
      </c>
      <c r="E74" s="838">
        <v>111.7</v>
      </c>
      <c r="F74" s="839">
        <v>71.7</v>
      </c>
      <c r="G74" s="838">
        <v>94.7</v>
      </c>
      <c r="H74" s="838">
        <v>86.6</v>
      </c>
      <c r="I74" s="839">
        <v>55.9</v>
      </c>
      <c r="J74" s="839">
        <v>95.1</v>
      </c>
      <c r="K74" s="839">
        <v>73.400000000000006</v>
      </c>
      <c r="L74" s="839">
        <v>88</v>
      </c>
      <c r="M74" s="838">
        <v>112.8</v>
      </c>
      <c r="N74" s="840">
        <v>115.2</v>
      </c>
      <c r="O74" s="839">
        <v>66.2</v>
      </c>
      <c r="AC74" s="841"/>
      <c r="AD74" s="841"/>
      <c r="AE74" s="841"/>
      <c r="AF74" s="841"/>
      <c r="AG74" s="841"/>
      <c r="AH74" s="841"/>
      <c r="AI74" s="841"/>
      <c r="AJ74" s="841"/>
      <c r="AK74" s="841"/>
      <c r="AL74" s="841"/>
      <c r="AM74" s="841"/>
      <c r="AN74" s="841"/>
      <c r="AO74" s="841"/>
    </row>
    <row r="75" spans="1:41" x14ac:dyDescent="0.2">
      <c r="A75" s="779"/>
      <c r="B75" s="837" t="s">
        <v>96</v>
      </c>
      <c r="C75" s="838">
        <v>103.8</v>
      </c>
      <c r="D75" s="838">
        <v>113.3</v>
      </c>
      <c r="E75" s="838">
        <v>125.7</v>
      </c>
      <c r="F75" s="839">
        <v>72.599999999999994</v>
      </c>
      <c r="G75" s="838">
        <v>97.3</v>
      </c>
      <c r="H75" s="838">
        <v>94.9</v>
      </c>
      <c r="I75" s="839">
        <v>58</v>
      </c>
      <c r="J75" s="839">
        <v>116.9</v>
      </c>
      <c r="K75" s="839">
        <v>77.3</v>
      </c>
      <c r="L75" s="839">
        <v>87.5</v>
      </c>
      <c r="M75" s="838">
        <v>108.2</v>
      </c>
      <c r="N75" s="840">
        <v>126.9</v>
      </c>
      <c r="O75" s="839">
        <v>61.4</v>
      </c>
      <c r="AC75" s="841"/>
      <c r="AD75" s="841"/>
      <c r="AE75" s="841"/>
      <c r="AF75" s="841"/>
      <c r="AG75" s="841"/>
      <c r="AH75" s="841"/>
      <c r="AI75" s="841"/>
      <c r="AJ75" s="841"/>
      <c r="AK75" s="841"/>
      <c r="AL75" s="841"/>
      <c r="AM75" s="841"/>
      <c r="AN75" s="841"/>
      <c r="AO75" s="841"/>
    </row>
    <row r="76" spans="1:41" x14ac:dyDescent="0.2">
      <c r="A76" s="779"/>
      <c r="B76" s="837" t="s">
        <v>97</v>
      </c>
      <c r="C76" s="838">
        <v>89.5</v>
      </c>
      <c r="D76" s="838">
        <v>95.9</v>
      </c>
      <c r="E76" s="838">
        <v>126.3</v>
      </c>
      <c r="F76" s="839">
        <v>70</v>
      </c>
      <c r="G76" s="838">
        <v>101</v>
      </c>
      <c r="H76" s="838">
        <v>74.400000000000006</v>
      </c>
      <c r="I76" s="839">
        <v>48.3</v>
      </c>
      <c r="J76" s="839">
        <v>107</v>
      </c>
      <c r="K76" s="839">
        <v>74.5</v>
      </c>
      <c r="L76" s="839">
        <v>76.8</v>
      </c>
      <c r="M76" s="838">
        <v>98.5</v>
      </c>
      <c r="N76" s="840">
        <v>115.2</v>
      </c>
      <c r="O76" s="839">
        <v>59.4</v>
      </c>
      <c r="AC76" s="841"/>
      <c r="AD76" s="841"/>
      <c r="AE76" s="841"/>
      <c r="AF76" s="841"/>
      <c r="AG76" s="841"/>
      <c r="AH76" s="841"/>
      <c r="AI76" s="841"/>
      <c r="AJ76" s="841"/>
      <c r="AK76" s="841"/>
      <c r="AL76" s="841"/>
      <c r="AM76" s="841"/>
      <c r="AN76" s="841"/>
      <c r="AO76" s="841"/>
    </row>
    <row r="77" spans="1:41" x14ac:dyDescent="0.2">
      <c r="A77" s="779"/>
      <c r="B77" s="837" t="s">
        <v>98</v>
      </c>
      <c r="C77" s="838">
        <v>98.4</v>
      </c>
      <c r="D77" s="838">
        <v>111.3</v>
      </c>
      <c r="E77" s="838">
        <v>121.5</v>
      </c>
      <c r="F77" s="839">
        <v>67.5</v>
      </c>
      <c r="G77" s="838">
        <v>104.5</v>
      </c>
      <c r="H77" s="838">
        <v>85.7</v>
      </c>
      <c r="I77" s="839">
        <v>42.8</v>
      </c>
      <c r="J77" s="839">
        <v>110.9</v>
      </c>
      <c r="K77" s="839">
        <v>77.3</v>
      </c>
      <c r="L77" s="839">
        <v>81</v>
      </c>
      <c r="M77" s="838">
        <v>105.7</v>
      </c>
      <c r="N77" s="840">
        <v>119.5</v>
      </c>
      <c r="O77" s="839">
        <v>53.5</v>
      </c>
      <c r="AC77" s="841"/>
      <c r="AD77" s="841"/>
      <c r="AE77" s="841"/>
      <c r="AF77" s="841"/>
      <c r="AG77" s="841"/>
      <c r="AH77" s="841"/>
      <c r="AI77" s="841"/>
      <c r="AJ77" s="841"/>
      <c r="AK77" s="841"/>
      <c r="AL77" s="841"/>
      <c r="AM77" s="841"/>
      <c r="AN77" s="841"/>
      <c r="AO77" s="841"/>
    </row>
    <row r="78" spans="1:41" x14ac:dyDescent="0.2">
      <c r="A78" s="779"/>
      <c r="B78" s="837" t="s">
        <v>99</v>
      </c>
      <c r="C78" s="838">
        <v>98.4</v>
      </c>
      <c r="D78" s="838">
        <v>100.3</v>
      </c>
      <c r="E78" s="838">
        <v>122</v>
      </c>
      <c r="F78" s="839">
        <v>70.900000000000006</v>
      </c>
      <c r="G78" s="838">
        <v>119.7</v>
      </c>
      <c r="H78" s="838">
        <v>101.7</v>
      </c>
      <c r="I78" s="839">
        <v>46.9</v>
      </c>
      <c r="J78" s="839">
        <v>109.3</v>
      </c>
      <c r="K78" s="839">
        <v>80.3</v>
      </c>
      <c r="L78" s="839">
        <v>76.099999999999994</v>
      </c>
      <c r="M78" s="838">
        <v>112.9</v>
      </c>
      <c r="N78" s="840">
        <v>106.2</v>
      </c>
      <c r="O78" s="839">
        <v>52</v>
      </c>
      <c r="AC78" s="841"/>
      <c r="AD78" s="841"/>
      <c r="AE78" s="841"/>
      <c r="AF78" s="841"/>
      <c r="AG78" s="841"/>
      <c r="AH78" s="841"/>
      <c r="AI78" s="841"/>
      <c r="AJ78" s="841"/>
      <c r="AK78" s="841"/>
      <c r="AL78" s="841"/>
      <c r="AM78" s="841"/>
      <c r="AN78" s="841"/>
      <c r="AO78" s="841"/>
    </row>
    <row r="79" spans="1:41" x14ac:dyDescent="0.2">
      <c r="A79" s="779"/>
      <c r="B79" s="837" t="s">
        <v>100</v>
      </c>
      <c r="C79" s="838">
        <v>101.3</v>
      </c>
      <c r="D79" s="838">
        <v>99.4</v>
      </c>
      <c r="E79" s="838">
        <v>125.7</v>
      </c>
      <c r="F79" s="839">
        <v>70</v>
      </c>
      <c r="G79" s="838">
        <v>110.6</v>
      </c>
      <c r="H79" s="838">
        <v>108.9</v>
      </c>
      <c r="I79" s="839">
        <v>40.4</v>
      </c>
      <c r="J79" s="839">
        <v>118.6</v>
      </c>
      <c r="K79" s="839">
        <v>88.4</v>
      </c>
      <c r="L79" s="839">
        <v>87.5</v>
      </c>
      <c r="M79" s="838">
        <v>114.5</v>
      </c>
      <c r="N79" s="840">
        <v>104</v>
      </c>
      <c r="O79" s="839">
        <v>53.9</v>
      </c>
      <c r="AC79" s="841"/>
      <c r="AD79" s="841"/>
      <c r="AE79" s="841"/>
      <c r="AF79" s="841"/>
      <c r="AG79" s="841"/>
      <c r="AH79" s="841"/>
      <c r="AI79" s="841"/>
      <c r="AJ79" s="841"/>
      <c r="AK79" s="841"/>
      <c r="AL79" s="841"/>
      <c r="AM79" s="841"/>
      <c r="AN79" s="841"/>
      <c r="AO79" s="841"/>
    </row>
    <row r="80" spans="1:41" ht="12.75" customHeight="1" x14ac:dyDescent="0.2">
      <c r="A80" s="779"/>
      <c r="B80" s="837" t="s">
        <v>101</v>
      </c>
      <c r="C80" s="838">
        <v>98.4</v>
      </c>
      <c r="D80" s="838">
        <v>93</v>
      </c>
      <c r="E80" s="838">
        <v>128.80000000000001</v>
      </c>
      <c r="F80" s="839">
        <v>70.5</v>
      </c>
      <c r="G80" s="838">
        <v>120.3</v>
      </c>
      <c r="H80" s="838">
        <v>109.7</v>
      </c>
      <c r="I80" s="839">
        <v>41.9</v>
      </c>
      <c r="J80" s="839">
        <v>100.1</v>
      </c>
      <c r="K80" s="839">
        <v>86.8</v>
      </c>
      <c r="L80" s="839">
        <v>80.5</v>
      </c>
      <c r="M80" s="838">
        <v>118.5</v>
      </c>
      <c r="N80" s="840">
        <v>100.5</v>
      </c>
      <c r="O80" s="839">
        <v>52.9</v>
      </c>
      <c r="AC80" s="841"/>
      <c r="AD80" s="841"/>
      <c r="AE80" s="841"/>
      <c r="AF80" s="841"/>
      <c r="AG80" s="841"/>
      <c r="AH80" s="841"/>
      <c r="AI80" s="841"/>
      <c r="AJ80" s="841"/>
      <c r="AK80" s="841"/>
      <c r="AL80" s="841"/>
      <c r="AM80" s="841"/>
      <c r="AN80" s="841"/>
      <c r="AO80" s="841"/>
    </row>
    <row r="81" spans="1:41" x14ac:dyDescent="0.2">
      <c r="A81" s="779"/>
      <c r="B81" s="837" t="s">
        <v>102</v>
      </c>
      <c r="C81" s="838">
        <v>96.6</v>
      </c>
      <c r="D81" s="838">
        <v>104.2</v>
      </c>
      <c r="E81" s="838">
        <v>128.80000000000001</v>
      </c>
      <c r="F81" s="839">
        <v>72.400000000000006</v>
      </c>
      <c r="G81" s="838">
        <v>116.1</v>
      </c>
      <c r="H81" s="838">
        <v>96.6</v>
      </c>
      <c r="I81" s="839">
        <v>42.2</v>
      </c>
      <c r="J81" s="839">
        <v>48</v>
      </c>
      <c r="K81" s="839">
        <v>74.099999999999994</v>
      </c>
      <c r="L81" s="839">
        <v>85.1</v>
      </c>
      <c r="M81" s="838">
        <v>122</v>
      </c>
      <c r="N81" s="840">
        <v>133.4</v>
      </c>
      <c r="O81" s="839">
        <v>49.2</v>
      </c>
      <c r="AC81" s="841"/>
      <c r="AD81" s="841"/>
      <c r="AE81" s="841"/>
      <c r="AF81" s="841"/>
      <c r="AG81" s="841"/>
      <c r="AH81" s="841"/>
      <c r="AI81" s="841"/>
      <c r="AJ81" s="841"/>
      <c r="AK81" s="841"/>
      <c r="AL81" s="841"/>
      <c r="AM81" s="841"/>
      <c r="AN81" s="841"/>
      <c r="AO81" s="841"/>
    </row>
    <row r="82" spans="1:41" x14ac:dyDescent="0.2">
      <c r="A82" s="779"/>
      <c r="B82" s="837" t="s">
        <v>103</v>
      </c>
      <c r="C82" s="838">
        <v>100.3</v>
      </c>
      <c r="D82" s="838">
        <v>101.4</v>
      </c>
      <c r="E82" s="838">
        <v>126.2</v>
      </c>
      <c r="F82" s="839">
        <v>73.599999999999994</v>
      </c>
      <c r="G82" s="838">
        <v>107</v>
      </c>
      <c r="H82" s="838">
        <v>105.3</v>
      </c>
      <c r="I82" s="839">
        <v>46.1</v>
      </c>
      <c r="J82" s="839">
        <v>94.6</v>
      </c>
      <c r="K82" s="839">
        <v>82.3</v>
      </c>
      <c r="L82" s="839">
        <v>81.599999999999994</v>
      </c>
      <c r="M82" s="838">
        <v>127.1</v>
      </c>
      <c r="N82" s="840">
        <v>124.1</v>
      </c>
      <c r="O82" s="839">
        <v>53.6</v>
      </c>
      <c r="AC82" s="841"/>
      <c r="AD82" s="841"/>
      <c r="AE82" s="841"/>
      <c r="AF82" s="841"/>
      <c r="AG82" s="841"/>
      <c r="AH82" s="841"/>
      <c r="AI82" s="841"/>
      <c r="AJ82" s="841"/>
      <c r="AK82" s="841"/>
      <c r="AL82" s="841"/>
      <c r="AM82" s="841"/>
      <c r="AN82" s="841"/>
      <c r="AO82" s="841"/>
    </row>
    <row r="83" spans="1:41" x14ac:dyDescent="0.2">
      <c r="A83" s="779"/>
      <c r="B83" s="837" t="s">
        <v>104</v>
      </c>
      <c r="C83" s="838">
        <v>99</v>
      </c>
      <c r="D83" s="838">
        <v>104.3</v>
      </c>
      <c r="E83" s="838">
        <v>123.2</v>
      </c>
      <c r="F83" s="839">
        <v>70</v>
      </c>
      <c r="G83" s="838">
        <v>96.4</v>
      </c>
      <c r="H83" s="838">
        <v>95.1</v>
      </c>
      <c r="I83" s="839">
        <v>57.9</v>
      </c>
      <c r="J83" s="839">
        <v>107.9</v>
      </c>
      <c r="K83" s="839">
        <v>79.400000000000006</v>
      </c>
      <c r="L83" s="839">
        <v>78.900000000000006</v>
      </c>
      <c r="M83" s="838">
        <v>112.6</v>
      </c>
      <c r="N83" s="840">
        <v>132.1</v>
      </c>
      <c r="O83" s="839">
        <v>51.2</v>
      </c>
      <c r="AC83" s="841"/>
      <c r="AD83" s="841"/>
      <c r="AE83" s="841"/>
      <c r="AF83" s="841"/>
      <c r="AG83" s="841"/>
      <c r="AH83" s="841"/>
      <c r="AI83" s="841"/>
      <c r="AJ83" s="841"/>
      <c r="AK83" s="841"/>
      <c r="AL83" s="841"/>
      <c r="AM83" s="841"/>
      <c r="AN83" s="841"/>
      <c r="AO83" s="841"/>
    </row>
    <row r="84" spans="1:41" x14ac:dyDescent="0.2">
      <c r="A84" s="854"/>
      <c r="B84" s="855" t="s">
        <v>105</v>
      </c>
      <c r="C84" s="856">
        <v>99.1</v>
      </c>
      <c r="D84" s="856">
        <v>107.4</v>
      </c>
      <c r="E84" s="856">
        <v>121.5</v>
      </c>
      <c r="F84" s="857">
        <v>60.1</v>
      </c>
      <c r="G84" s="856">
        <v>90</v>
      </c>
      <c r="H84" s="856">
        <v>98.8</v>
      </c>
      <c r="I84" s="857">
        <v>40.4</v>
      </c>
      <c r="J84" s="857">
        <v>104.9</v>
      </c>
      <c r="K84" s="857">
        <v>73.3</v>
      </c>
      <c r="L84" s="857">
        <v>80.900000000000006</v>
      </c>
      <c r="M84" s="856">
        <v>105.2</v>
      </c>
      <c r="N84" s="858">
        <v>116.9</v>
      </c>
      <c r="O84" s="857">
        <v>58.6</v>
      </c>
      <c r="AC84" s="841"/>
      <c r="AD84" s="841"/>
      <c r="AE84" s="841"/>
      <c r="AF84" s="841"/>
      <c r="AG84" s="841"/>
      <c r="AH84" s="841"/>
      <c r="AI84" s="841"/>
      <c r="AJ84" s="841"/>
      <c r="AK84" s="841"/>
      <c r="AL84" s="841"/>
      <c r="AM84" s="841"/>
      <c r="AN84" s="841"/>
      <c r="AO84" s="841"/>
    </row>
    <row r="85" spans="1:41" x14ac:dyDescent="0.2">
      <c r="A85" s="1698" t="s">
        <v>828</v>
      </c>
      <c r="B85" s="1698"/>
      <c r="C85" s="1698"/>
      <c r="D85" s="1698"/>
      <c r="E85" s="1698"/>
      <c r="F85" s="1698"/>
      <c r="G85" s="1698"/>
      <c r="H85" s="1698"/>
      <c r="I85" s="1698"/>
      <c r="J85" s="1698"/>
      <c r="K85" s="859"/>
      <c r="L85" s="1699" t="s">
        <v>829</v>
      </c>
      <c r="M85" s="1699"/>
      <c r="N85" s="1699"/>
      <c r="O85" s="1699"/>
      <c r="AC85" s="841"/>
      <c r="AD85" s="841"/>
      <c r="AE85" s="841"/>
      <c r="AF85" s="841"/>
      <c r="AG85" s="841"/>
      <c r="AH85" s="841"/>
      <c r="AI85" s="841"/>
      <c r="AJ85" s="841"/>
      <c r="AK85" s="841"/>
      <c r="AL85" s="841"/>
      <c r="AM85" s="841"/>
      <c r="AN85" s="841"/>
      <c r="AO85" s="841"/>
    </row>
    <row r="86" spans="1:41" x14ac:dyDescent="0.2">
      <c r="A86" s="860" t="s">
        <v>830</v>
      </c>
      <c r="B86" s="859"/>
      <c r="C86" s="859"/>
      <c r="D86" s="859"/>
      <c r="E86" s="859"/>
      <c r="F86" s="859"/>
      <c r="G86" s="859"/>
      <c r="H86" s="859"/>
      <c r="I86" s="859"/>
      <c r="J86" s="859"/>
      <c r="K86" s="861"/>
      <c r="L86" s="861"/>
      <c r="M86" s="861"/>
      <c r="N86" s="861"/>
      <c r="O86" s="861"/>
    </row>
    <row r="87" spans="1:41" x14ac:dyDescent="0.2">
      <c r="A87" s="862" t="s">
        <v>692</v>
      </c>
      <c r="B87" s="271"/>
    </row>
  </sheetData>
  <mergeCells count="4">
    <mergeCell ref="A3:O3"/>
    <mergeCell ref="A5:B5"/>
    <mergeCell ref="A85:J85"/>
    <mergeCell ref="L85:O85"/>
  </mergeCells>
  <hyperlinks>
    <hyperlink ref="O2" location="Contents!A1" display="Back to Contents ç" xr:uid="{6BD6360C-807A-4DD1-AC27-36784EF61FE2}"/>
  </hyperlinks>
  <printOptions horizontalCentered="1"/>
  <pageMargins left="0.3" right="0.3" top="0.5" bottom="0.5" header="0.3" footer="0.3"/>
  <pageSetup paperSize="9" scale="6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1565F-5E8B-4048-8682-A934DF84BAF8}">
  <sheetPr codeName="Sheet26">
    <pageSetUpPr fitToPage="1"/>
  </sheetPr>
  <dimension ref="A1:Y33"/>
  <sheetViews>
    <sheetView topLeftCell="B1" zoomScaleNormal="100" workbookViewId="0">
      <selection activeCell="I2" sqref="I2"/>
    </sheetView>
  </sheetViews>
  <sheetFormatPr defaultColWidth="9.140625" defaultRowHeight="12.75" x14ac:dyDescent="0.25"/>
  <cols>
    <col min="1" max="1" width="3.7109375" style="398" customWidth="1"/>
    <col min="2" max="2" width="98.42578125" style="806" customWidth="1"/>
    <col min="3" max="9" width="13.5703125" style="806" customWidth="1"/>
    <col min="10" max="138" width="9.140625" style="806"/>
    <col min="139" max="139" width="7.140625" style="806" customWidth="1"/>
    <col min="140" max="140" width="5.7109375" style="806" bestFit="1" customWidth="1"/>
    <col min="141" max="141" width="6" style="806" customWidth="1"/>
    <col min="142" max="142" width="37.7109375" style="806" bestFit="1" customWidth="1"/>
    <col min="143" max="154" width="7.7109375" style="806" customWidth="1"/>
    <col min="155" max="155" width="9.140625" style="806"/>
    <col min="156" max="156" width="11.140625" style="806" customWidth="1"/>
    <col min="157" max="16384" width="9.140625" style="806"/>
  </cols>
  <sheetData>
    <row r="1" spans="1:25" s="669" customFormat="1" ht="15.75" x14ac:dyDescent="0.25">
      <c r="A1" s="662" t="s">
        <v>60</v>
      </c>
      <c r="B1" s="863"/>
      <c r="C1" s="804"/>
      <c r="D1" s="804"/>
      <c r="E1" s="864"/>
      <c r="F1" s="864"/>
      <c r="G1" s="864"/>
      <c r="I1" s="804" t="s">
        <v>831</v>
      </c>
    </row>
    <row r="2" spans="1:25" s="669" customFormat="1" ht="15.75" x14ac:dyDescent="0.25">
      <c r="A2" s="397"/>
      <c r="B2" s="864"/>
      <c r="C2" s="864"/>
      <c r="D2" s="864"/>
      <c r="E2" s="864"/>
      <c r="F2" s="864"/>
      <c r="G2" s="864"/>
      <c r="I2" s="405" t="s">
        <v>62</v>
      </c>
    </row>
    <row r="3" spans="1:25" s="669" customFormat="1" ht="15.75" x14ac:dyDescent="0.25">
      <c r="A3" s="1700" t="s">
        <v>832</v>
      </c>
      <c r="B3" s="1700"/>
      <c r="C3" s="1700"/>
      <c r="D3" s="1700"/>
      <c r="E3" s="1700"/>
      <c r="F3" s="1700"/>
      <c r="G3" s="1700"/>
      <c r="H3" s="1700"/>
      <c r="I3" s="1700"/>
    </row>
    <row r="4" spans="1:25" x14ac:dyDescent="0.25">
      <c r="C4" s="865"/>
      <c r="D4" s="865"/>
      <c r="I4" s="865" t="s">
        <v>819</v>
      </c>
    </row>
    <row r="5" spans="1:25" ht="23.25" customHeight="1" x14ac:dyDescent="0.25">
      <c r="A5" s="1701" t="s">
        <v>348</v>
      </c>
      <c r="B5" s="1702"/>
      <c r="C5" s="866">
        <v>2019</v>
      </c>
      <c r="D5" s="866">
        <v>2020</v>
      </c>
      <c r="E5" s="866">
        <v>2021</v>
      </c>
      <c r="F5" s="866">
        <v>2022</v>
      </c>
      <c r="G5" s="866">
        <v>2023</v>
      </c>
      <c r="H5" s="866" t="s">
        <v>688</v>
      </c>
      <c r="I5" s="866" t="s">
        <v>158</v>
      </c>
    </row>
    <row r="6" spans="1:25" ht="18" customHeight="1" x14ac:dyDescent="0.2">
      <c r="A6" s="867">
        <v>1</v>
      </c>
      <c r="B6" s="868" t="s">
        <v>712</v>
      </c>
      <c r="C6" s="869">
        <v>105.6</v>
      </c>
      <c r="D6" s="869">
        <v>109.1</v>
      </c>
      <c r="E6" s="869">
        <v>109.3</v>
      </c>
      <c r="F6" s="869">
        <v>93.1</v>
      </c>
      <c r="G6" s="869">
        <v>91.6</v>
      </c>
      <c r="H6" s="869">
        <v>98.7</v>
      </c>
      <c r="I6" s="869">
        <v>102.1</v>
      </c>
      <c r="J6" s="94"/>
      <c r="K6" s="870"/>
      <c r="L6" s="870"/>
      <c r="N6" s="871"/>
      <c r="O6" s="871"/>
      <c r="P6" s="871"/>
      <c r="Q6" s="871"/>
      <c r="R6" s="871"/>
      <c r="S6" s="871"/>
      <c r="T6" s="871"/>
      <c r="U6" s="871"/>
      <c r="V6" s="871"/>
      <c r="W6" s="871"/>
      <c r="X6" s="871"/>
      <c r="Y6" s="871"/>
    </row>
    <row r="7" spans="1:25" ht="18" customHeight="1" x14ac:dyDescent="0.2">
      <c r="A7" s="867">
        <v>2</v>
      </c>
      <c r="B7" s="872" t="s">
        <v>713</v>
      </c>
      <c r="C7" s="873">
        <v>103.4</v>
      </c>
      <c r="D7" s="873">
        <v>96.5</v>
      </c>
      <c r="E7" s="873">
        <v>106</v>
      </c>
      <c r="F7" s="873">
        <v>127.5</v>
      </c>
      <c r="G7" s="873">
        <v>118.8</v>
      </c>
      <c r="H7" s="873">
        <v>122.6</v>
      </c>
      <c r="I7" s="873">
        <v>122.5</v>
      </c>
      <c r="J7" s="94"/>
      <c r="K7" s="870"/>
      <c r="L7" s="870"/>
      <c r="N7" s="871"/>
      <c r="O7" s="871"/>
      <c r="P7" s="871"/>
      <c r="Q7" s="871"/>
      <c r="R7" s="871"/>
      <c r="S7" s="871"/>
      <c r="T7" s="871"/>
      <c r="U7" s="871"/>
      <c r="V7" s="871"/>
      <c r="W7" s="871"/>
      <c r="X7" s="871"/>
      <c r="Y7" s="871"/>
    </row>
    <row r="8" spans="1:25" ht="18" customHeight="1" x14ac:dyDescent="0.2">
      <c r="A8" s="867">
        <v>3</v>
      </c>
      <c r="B8" s="872" t="s">
        <v>714</v>
      </c>
      <c r="C8" s="873">
        <v>81</v>
      </c>
      <c r="D8" s="873">
        <v>72.099999999999994</v>
      </c>
      <c r="E8" s="873">
        <v>77.900000000000006</v>
      </c>
      <c r="F8" s="873">
        <v>83.2</v>
      </c>
      <c r="G8" s="873">
        <v>80.2</v>
      </c>
      <c r="H8" s="873">
        <v>77</v>
      </c>
      <c r="I8" s="873">
        <v>70.3</v>
      </c>
      <c r="J8" s="94"/>
      <c r="K8" s="870"/>
      <c r="L8" s="870"/>
      <c r="N8" s="871"/>
      <c r="O8" s="871"/>
      <c r="P8" s="871"/>
      <c r="Q8" s="871"/>
      <c r="R8" s="871"/>
      <c r="S8" s="871"/>
      <c r="T8" s="871"/>
      <c r="U8" s="871"/>
      <c r="V8" s="871"/>
      <c r="W8" s="871"/>
      <c r="X8" s="871"/>
      <c r="Y8" s="871"/>
    </row>
    <row r="9" spans="1:25" ht="18" customHeight="1" x14ac:dyDescent="0.2">
      <c r="A9" s="867">
        <v>4</v>
      </c>
      <c r="B9" s="872" t="s">
        <v>715</v>
      </c>
      <c r="C9" s="873">
        <v>108.3</v>
      </c>
      <c r="D9" s="873">
        <v>102.2</v>
      </c>
      <c r="E9" s="873">
        <v>128.69999999999999</v>
      </c>
      <c r="F9" s="873">
        <v>101.5</v>
      </c>
      <c r="G9" s="873">
        <v>95</v>
      </c>
      <c r="H9" s="873">
        <v>106.1</v>
      </c>
      <c r="I9" s="873">
        <v>103.7</v>
      </c>
      <c r="J9" s="94"/>
      <c r="K9" s="870"/>
      <c r="L9" s="870"/>
      <c r="N9" s="871"/>
      <c r="O9" s="871"/>
      <c r="P9" s="871"/>
      <c r="Q9" s="871"/>
      <c r="R9" s="871"/>
      <c r="S9" s="871"/>
      <c r="T9" s="871"/>
      <c r="U9" s="871"/>
      <c r="V9" s="871"/>
      <c r="W9" s="871"/>
      <c r="X9" s="871"/>
      <c r="Y9" s="871"/>
    </row>
    <row r="10" spans="1:25" ht="18" customHeight="1" x14ac:dyDescent="0.2">
      <c r="A10" s="867">
        <v>5</v>
      </c>
      <c r="B10" s="872" t="s">
        <v>716</v>
      </c>
      <c r="C10" s="873">
        <v>117.2</v>
      </c>
      <c r="D10" s="873">
        <v>81.2</v>
      </c>
      <c r="E10" s="873">
        <v>95.4</v>
      </c>
      <c r="F10" s="873">
        <v>100.5</v>
      </c>
      <c r="G10" s="873">
        <v>83.1</v>
      </c>
      <c r="H10" s="873">
        <v>87.9</v>
      </c>
      <c r="I10" s="873">
        <v>96</v>
      </c>
      <c r="J10" s="94"/>
      <c r="K10" s="870"/>
      <c r="L10" s="870"/>
      <c r="N10" s="871"/>
      <c r="O10" s="871"/>
      <c r="P10" s="871"/>
      <c r="Q10" s="871"/>
      <c r="R10" s="871"/>
      <c r="S10" s="871"/>
      <c r="T10" s="871"/>
      <c r="U10" s="871"/>
      <c r="V10" s="871"/>
      <c r="W10" s="871"/>
      <c r="X10" s="871"/>
      <c r="Y10" s="871"/>
    </row>
    <row r="11" spans="1:25" ht="18" customHeight="1" x14ac:dyDescent="0.2">
      <c r="A11" s="867">
        <v>6</v>
      </c>
      <c r="B11" s="872" t="s">
        <v>717</v>
      </c>
      <c r="C11" s="873">
        <v>116.7</v>
      </c>
      <c r="D11" s="873">
        <v>77.599999999999994</v>
      </c>
      <c r="E11" s="873">
        <v>78.599999999999994</v>
      </c>
      <c r="F11" s="873">
        <v>87.4</v>
      </c>
      <c r="G11" s="873">
        <v>96.4</v>
      </c>
      <c r="H11" s="873">
        <v>99.8</v>
      </c>
      <c r="I11" s="873">
        <v>103.5</v>
      </c>
      <c r="J11" s="94"/>
      <c r="K11" s="870"/>
      <c r="L11" s="870"/>
      <c r="N11" s="871"/>
      <c r="O11" s="871"/>
      <c r="P11" s="871"/>
      <c r="Q11" s="871"/>
      <c r="R11" s="871"/>
      <c r="S11" s="871"/>
      <c r="T11" s="871"/>
      <c r="U11" s="871"/>
      <c r="V11" s="871"/>
      <c r="W11" s="871"/>
      <c r="X11" s="871"/>
      <c r="Y11" s="871"/>
    </row>
    <row r="12" spans="1:25" ht="18" customHeight="1" x14ac:dyDescent="0.2">
      <c r="A12" s="867">
        <v>7</v>
      </c>
      <c r="B12" s="872" t="s">
        <v>833</v>
      </c>
      <c r="C12" s="873">
        <v>101.9</v>
      </c>
      <c r="D12" s="873">
        <v>71.8</v>
      </c>
      <c r="E12" s="873">
        <v>82.5</v>
      </c>
      <c r="F12" s="873">
        <v>81</v>
      </c>
      <c r="G12" s="873">
        <v>78.3</v>
      </c>
      <c r="H12" s="873">
        <v>79.8</v>
      </c>
      <c r="I12" s="873">
        <v>72.099999999999994</v>
      </c>
      <c r="J12" s="94"/>
      <c r="K12" s="870"/>
      <c r="L12" s="870"/>
      <c r="N12" s="871"/>
      <c r="O12" s="871"/>
      <c r="P12" s="871"/>
      <c r="Q12" s="871"/>
      <c r="R12" s="871"/>
      <c r="S12" s="871"/>
      <c r="T12" s="871"/>
      <c r="U12" s="871"/>
      <c r="V12" s="871"/>
      <c r="W12" s="871"/>
      <c r="X12" s="871"/>
      <c r="Y12" s="871"/>
    </row>
    <row r="13" spans="1:25" ht="18" customHeight="1" x14ac:dyDescent="0.2">
      <c r="A13" s="867">
        <v>8</v>
      </c>
      <c r="B13" s="872" t="s">
        <v>719</v>
      </c>
      <c r="C13" s="873">
        <v>96.7</v>
      </c>
      <c r="D13" s="873">
        <v>81.8</v>
      </c>
      <c r="E13" s="873">
        <v>86.5</v>
      </c>
      <c r="F13" s="873">
        <v>49</v>
      </c>
      <c r="G13" s="873">
        <v>29.9</v>
      </c>
      <c r="H13" s="873">
        <v>50</v>
      </c>
      <c r="I13" s="873">
        <v>48.7</v>
      </c>
      <c r="J13" s="94"/>
      <c r="K13" s="870"/>
      <c r="L13" s="870"/>
      <c r="N13" s="871"/>
      <c r="O13" s="871"/>
      <c r="P13" s="871"/>
      <c r="Q13" s="871"/>
      <c r="R13" s="871"/>
      <c r="S13" s="871"/>
      <c r="T13" s="871"/>
      <c r="U13" s="871"/>
      <c r="V13" s="871"/>
      <c r="W13" s="871"/>
      <c r="X13" s="871"/>
      <c r="Y13" s="871"/>
    </row>
    <row r="14" spans="1:25" ht="18" customHeight="1" x14ac:dyDescent="0.2">
      <c r="A14" s="867">
        <v>9</v>
      </c>
      <c r="B14" s="872" t="s">
        <v>720</v>
      </c>
      <c r="C14" s="873">
        <v>102.9</v>
      </c>
      <c r="D14" s="873">
        <v>112.6</v>
      </c>
      <c r="E14" s="873">
        <v>117.9</v>
      </c>
      <c r="F14" s="873">
        <v>112.1</v>
      </c>
      <c r="G14" s="873">
        <v>120.8</v>
      </c>
      <c r="H14" s="873">
        <v>115.5</v>
      </c>
      <c r="I14" s="873">
        <v>112.5</v>
      </c>
      <c r="J14" s="94"/>
      <c r="K14" s="870"/>
      <c r="L14" s="870"/>
      <c r="N14" s="871"/>
      <c r="O14" s="871"/>
      <c r="P14" s="871"/>
      <c r="Q14" s="871"/>
      <c r="R14" s="871"/>
      <c r="S14" s="871"/>
      <c r="T14" s="871"/>
      <c r="U14" s="871"/>
      <c r="V14" s="871"/>
      <c r="W14" s="871"/>
      <c r="X14" s="871"/>
      <c r="Y14" s="871"/>
    </row>
    <row r="15" spans="1:25" ht="18" customHeight="1" x14ac:dyDescent="0.2">
      <c r="A15" s="867">
        <v>10</v>
      </c>
      <c r="B15" s="872" t="s">
        <v>721</v>
      </c>
      <c r="C15" s="873">
        <v>106.8</v>
      </c>
      <c r="D15" s="873">
        <v>97.2</v>
      </c>
      <c r="E15" s="873">
        <v>71.099999999999994</v>
      </c>
      <c r="F15" s="873">
        <v>30</v>
      </c>
      <c r="G15" s="873">
        <v>97.5</v>
      </c>
      <c r="H15" s="873">
        <v>91.2</v>
      </c>
      <c r="I15" s="873">
        <v>102.2</v>
      </c>
      <c r="J15" s="94"/>
      <c r="K15" s="870"/>
      <c r="L15" s="870"/>
      <c r="N15" s="871"/>
      <c r="O15" s="871"/>
      <c r="P15" s="871"/>
      <c r="Q15" s="871"/>
      <c r="R15" s="871"/>
      <c r="S15" s="871"/>
      <c r="T15" s="871"/>
      <c r="U15" s="871"/>
      <c r="V15" s="871"/>
      <c r="W15" s="871"/>
      <c r="X15" s="871"/>
      <c r="Y15" s="871"/>
    </row>
    <row r="16" spans="1:25" ht="18" customHeight="1" x14ac:dyDescent="0.2">
      <c r="A16" s="867">
        <v>11</v>
      </c>
      <c r="B16" s="872" t="s">
        <v>722</v>
      </c>
      <c r="C16" s="873">
        <v>102.2</v>
      </c>
      <c r="D16" s="873">
        <v>94.2</v>
      </c>
      <c r="E16" s="873">
        <v>89.8</v>
      </c>
      <c r="F16" s="873">
        <v>98.6</v>
      </c>
      <c r="G16" s="873">
        <v>71.5</v>
      </c>
      <c r="H16" s="873">
        <v>79.599999999999994</v>
      </c>
      <c r="I16" s="873">
        <v>78.5</v>
      </c>
      <c r="J16" s="94"/>
      <c r="K16" s="870"/>
      <c r="L16" s="870"/>
      <c r="N16" s="871"/>
      <c r="O16" s="871"/>
      <c r="P16" s="871"/>
      <c r="Q16" s="871"/>
      <c r="R16" s="871"/>
      <c r="S16" s="871"/>
      <c r="T16" s="871"/>
      <c r="U16" s="871"/>
      <c r="V16" s="871"/>
      <c r="W16" s="871"/>
      <c r="X16" s="871"/>
      <c r="Y16" s="871"/>
    </row>
    <row r="17" spans="1:25" x14ac:dyDescent="0.2">
      <c r="A17" s="867">
        <v>12</v>
      </c>
      <c r="B17" s="874" t="s">
        <v>723</v>
      </c>
      <c r="C17" s="873">
        <v>98.2</v>
      </c>
      <c r="D17" s="873">
        <v>104.7</v>
      </c>
      <c r="E17" s="873">
        <v>117.9</v>
      </c>
      <c r="F17" s="873">
        <v>102.5</v>
      </c>
      <c r="G17" s="873">
        <v>122.7</v>
      </c>
      <c r="H17" s="873">
        <v>134.6</v>
      </c>
      <c r="I17" s="873">
        <v>116.1</v>
      </c>
      <c r="J17" s="94"/>
      <c r="K17" s="870"/>
      <c r="L17" s="870"/>
      <c r="N17" s="871"/>
      <c r="O17" s="871"/>
      <c r="P17" s="871"/>
      <c r="Q17" s="871"/>
      <c r="R17" s="871"/>
      <c r="S17" s="871"/>
      <c r="T17" s="871"/>
      <c r="U17" s="871"/>
      <c r="V17" s="871"/>
      <c r="W17" s="871"/>
      <c r="X17" s="871"/>
      <c r="Y17" s="871"/>
    </row>
    <row r="18" spans="1:25" ht="18" customHeight="1" x14ac:dyDescent="0.2">
      <c r="A18" s="867">
        <v>13</v>
      </c>
      <c r="B18" s="872" t="s">
        <v>724</v>
      </c>
      <c r="C18" s="873">
        <v>106.4</v>
      </c>
      <c r="D18" s="873">
        <v>75.8</v>
      </c>
      <c r="E18" s="873">
        <v>102.9</v>
      </c>
      <c r="F18" s="873">
        <v>92.7</v>
      </c>
      <c r="G18" s="873">
        <v>78.599999999999994</v>
      </c>
      <c r="H18" s="873">
        <v>87.5</v>
      </c>
      <c r="I18" s="873">
        <v>82.1</v>
      </c>
      <c r="J18" s="94"/>
      <c r="K18" s="870"/>
      <c r="L18" s="870"/>
      <c r="N18" s="871"/>
      <c r="O18" s="871"/>
      <c r="P18" s="871"/>
      <c r="Q18" s="871"/>
      <c r="R18" s="871"/>
      <c r="S18" s="871"/>
      <c r="T18" s="871"/>
      <c r="U18" s="871"/>
      <c r="V18" s="871"/>
      <c r="W18" s="871"/>
      <c r="X18" s="871"/>
      <c r="Y18" s="871"/>
    </row>
    <row r="19" spans="1:25" ht="18" customHeight="1" x14ac:dyDescent="0.2">
      <c r="A19" s="867">
        <v>14</v>
      </c>
      <c r="B19" s="872" t="s">
        <v>725</v>
      </c>
      <c r="C19" s="873">
        <v>117.8</v>
      </c>
      <c r="D19" s="873">
        <v>111.7</v>
      </c>
      <c r="E19" s="873">
        <v>137.4</v>
      </c>
      <c r="F19" s="873">
        <v>113.5</v>
      </c>
      <c r="G19" s="873">
        <v>97.7</v>
      </c>
      <c r="H19" s="873">
        <v>97.1</v>
      </c>
      <c r="I19" s="873">
        <v>112.5</v>
      </c>
      <c r="J19" s="94"/>
      <c r="K19" s="870"/>
      <c r="L19" s="870"/>
      <c r="N19" s="871"/>
      <c r="O19" s="871"/>
      <c r="P19" s="871"/>
      <c r="Q19" s="871"/>
      <c r="R19" s="871"/>
      <c r="S19" s="871"/>
      <c r="T19" s="871"/>
      <c r="U19" s="871"/>
      <c r="V19" s="871"/>
      <c r="W19" s="871"/>
      <c r="X19" s="871"/>
      <c r="Y19" s="871"/>
    </row>
    <row r="20" spans="1:25" ht="18" customHeight="1" x14ac:dyDescent="0.2">
      <c r="A20" s="867">
        <v>15</v>
      </c>
      <c r="B20" s="872" t="s">
        <v>726</v>
      </c>
      <c r="C20" s="873">
        <v>124.2</v>
      </c>
      <c r="D20" s="873">
        <v>110.7</v>
      </c>
      <c r="E20" s="873">
        <v>133.6</v>
      </c>
      <c r="F20" s="873">
        <v>88.1</v>
      </c>
      <c r="G20" s="873">
        <v>99.2</v>
      </c>
      <c r="H20" s="873">
        <v>99.5</v>
      </c>
      <c r="I20" s="873">
        <v>115.9</v>
      </c>
      <c r="J20" s="94"/>
      <c r="K20" s="870"/>
      <c r="L20" s="870"/>
      <c r="N20" s="871"/>
      <c r="O20" s="871"/>
      <c r="P20" s="871"/>
      <c r="Q20" s="871"/>
      <c r="R20" s="871"/>
      <c r="S20" s="871"/>
      <c r="T20" s="871"/>
      <c r="U20" s="871"/>
      <c r="V20" s="871"/>
      <c r="W20" s="871"/>
      <c r="X20" s="871"/>
      <c r="Y20" s="871"/>
    </row>
    <row r="21" spans="1:25" ht="18" customHeight="1" x14ac:dyDescent="0.2">
      <c r="A21" s="875">
        <v>16</v>
      </c>
      <c r="B21" s="874" t="s">
        <v>727</v>
      </c>
      <c r="C21" s="873">
        <v>110.7</v>
      </c>
      <c r="D21" s="873">
        <v>100.9</v>
      </c>
      <c r="E21" s="873">
        <v>124.6</v>
      </c>
      <c r="F21" s="873">
        <v>72</v>
      </c>
      <c r="G21" s="873">
        <v>50.8</v>
      </c>
      <c r="H21" s="873">
        <v>63.5</v>
      </c>
      <c r="I21" s="873">
        <v>77.099999999999994</v>
      </c>
      <c r="J21" s="94"/>
      <c r="K21" s="870"/>
      <c r="L21" s="870"/>
      <c r="N21" s="871"/>
      <c r="O21" s="871"/>
      <c r="P21" s="871"/>
      <c r="Q21" s="871"/>
      <c r="R21" s="871"/>
      <c r="S21" s="871"/>
      <c r="T21" s="871"/>
      <c r="U21" s="871"/>
      <c r="V21" s="871"/>
      <c r="W21" s="871"/>
      <c r="X21" s="871"/>
      <c r="Y21" s="871"/>
    </row>
    <row r="22" spans="1:25" ht="18" customHeight="1" x14ac:dyDescent="0.2">
      <c r="A22" s="867">
        <v>17</v>
      </c>
      <c r="B22" s="872" t="s">
        <v>728</v>
      </c>
      <c r="C22" s="873">
        <v>86.9</v>
      </c>
      <c r="D22" s="873">
        <v>67.5</v>
      </c>
      <c r="E22" s="873">
        <v>81.400000000000006</v>
      </c>
      <c r="F22" s="873">
        <v>65.099999999999994</v>
      </c>
      <c r="G22" s="873">
        <v>50.1</v>
      </c>
      <c r="H22" s="873">
        <v>67.2</v>
      </c>
      <c r="I22" s="873">
        <v>55.5</v>
      </c>
      <c r="J22" s="94"/>
      <c r="K22" s="870"/>
      <c r="L22" s="870"/>
      <c r="N22" s="871"/>
      <c r="O22" s="871"/>
      <c r="P22" s="871"/>
      <c r="Q22" s="871"/>
      <c r="R22" s="871"/>
      <c r="S22" s="871"/>
      <c r="T22" s="871"/>
      <c r="U22" s="871"/>
      <c r="V22" s="871"/>
      <c r="W22" s="871"/>
      <c r="X22" s="871"/>
      <c r="Y22" s="871"/>
    </row>
    <row r="23" spans="1:25" ht="18" customHeight="1" x14ac:dyDescent="0.2">
      <c r="A23" s="867">
        <v>18</v>
      </c>
      <c r="B23" s="872" t="s">
        <v>729</v>
      </c>
      <c r="C23" s="873">
        <v>99.3</v>
      </c>
      <c r="D23" s="873">
        <v>102.9</v>
      </c>
      <c r="E23" s="873">
        <v>122</v>
      </c>
      <c r="F23" s="873">
        <v>139.1</v>
      </c>
      <c r="G23" s="873">
        <v>106.3</v>
      </c>
      <c r="H23" s="873">
        <v>106.2</v>
      </c>
      <c r="I23" s="873">
        <v>120.5</v>
      </c>
      <c r="J23" s="94"/>
      <c r="K23" s="870"/>
      <c r="L23" s="870"/>
      <c r="N23" s="871"/>
      <c r="O23" s="871"/>
      <c r="P23" s="871"/>
      <c r="Q23" s="871"/>
      <c r="R23" s="871"/>
      <c r="S23" s="871"/>
      <c r="T23" s="871"/>
      <c r="U23" s="871"/>
      <c r="V23" s="871"/>
      <c r="W23" s="871"/>
      <c r="X23" s="871"/>
      <c r="Y23" s="871"/>
    </row>
    <row r="24" spans="1:25" ht="18" customHeight="1" x14ac:dyDescent="0.2">
      <c r="A24" s="867">
        <v>19</v>
      </c>
      <c r="B24" s="872" t="s">
        <v>730</v>
      </c>
      <c r="C24" s="873">
        <v>90.3</v>
      </c>
      <c r="D24" s="873">
        <v>77</v>
      </c>
      <c r="E24" s="873">
        <v>77.5</v>
      </c>
      <c r="F24" s="873">
        <v>63.3</v>
      </c>
      <c r="G24" s="873">
        <v>63.1</v>
      </c>
      <c r="H24" s="873">
        <v>62.5</v>
      </c>
      <c r="I24" s="873">
        <v>54.4</v>
      </c>
      <c r="J24" s="94"/>
      <c r="K24" s="870"/>
      <c r="L24" s="870"/>
      <c r="N24" s="871"/>
      <c r="O24" s="871"/>
      <c r="P24" s="871"/>
      <c r="Q24" s="871"/>
      <c r="R24" s="871"/>
      <c r="S24" s="871"/>
      <c r="T24" s="871"/>
      <c r="U24" s="871"/>
      <c r="V24" s="871"/>
      <c r="W24" s="871"/>
      <c r="X24" s="871"/>
      <c r="Y24" s="871"/>
    </row>
    <row r="25" spans="1:25" ht="18" customHeight="1" x14ac:dyDescent="0.2">
      <c r="A25" s="867">
        <v>20</v>
      </c>
      <c r="B25" s="872" t="s">
        <v>731</v>
      </c>
      <c r="C25" s="873">
        <v>66</v>
      </c>
      <c r="D25" s="873">
        <v>65.7</v>
      </c>
      <c r="E25" s="873">
        <v>69.599999999999994</v>
      </c>
      <c r="F25" s="873">
        <v>69.599999999999994</v>
      </c>
      <c r="G25" s="873">
        <v>57.8</v>
      </c>
      <c r="H25" s="873">
        <v>59.9</v>
      </c>
      <c r="I25" s="873">
        <v>58.9</v>
      </c>
      <c r="J25" s="94"/>
      <c r="K25" s="870"/>
      <c r="L25" s="870"/>
      <c r="N25" s="871"/>
      <c r="O25" s="871"/>
      <c r="P25" s="871"/>
      <c r="Q25" s="871"/>
      <c r="R25" s="871"/>
      <c r="S25" s="871"/>
      <c r="T25" s="871"/>
      <c r="U25" s="871"/>
      <c r="V25" s="871"/>
      <c r="W25" s="871"/>
      <c r="X25" s="871"/>
      <c r="Y25" s="871"/>
    </row>
    <row r="26" spans="1:25" ht="18" customHeight="1" x14ac:dyDescent="0.2">
      <c r="A26" s="876" t="s">
        <v>834</v>
      </c>
      <c r="B26" s="877"/>
      <c r="C26" s="878">
        <v>108.1</v>
      </c>
      <c r="D26" s="878">
        <v>97.1</v>
      </c>
      <c r="E26" s="878">
        <v>104.2</v>
      </c>
      <c r="F26" s="878">
        <v>91.6</v>
      </c>
      <c r="G26" s="878">
        <v>88.2</v>
      </c>
      <c r="H26" s="878">
        <v>93.2</v>
      </c>
      <c r="I26" s="878">
        <v>97.8</v>
      </c>
      <c r="J26" s="94"/>
      <c r="K26" s="94"/>
      <c r="L26" s="94"/>
      <c r="N26" s="871"/>
      <c r="O26" s="871"/>
      <c r="P26" s="871"/>
      <c r="Q26" s="871"/>
      <c r="R26" s="871"/>
      <c r="S26" s="871"/>
      <c r="T26" s="871"/>
      <c r="U26" s="871"/>
      <c r="V26" s="871"/>
      <c r="W26" s="871"/>
      <c r="X26" s="871"/>
      <c r="Y26" s="871"/>
    </row>
    <row r="27" spans="1:25" s="94" customFormat="1" x14ac:dyDescent="0.2">
      <c r="A27" s="94" t="s">
        <v>733</v>
      </c>
      <c r="B27" s="806"/>
      <c r="I27" s="879" t="s">
        <v>835</v>
      </c>
    </row>
    <row r="28" spans="1:25" x14ac:dyDescent="0.2">
      <c r="A28" s="94" t="s">
        <v>828</v>
      </c>
      <c r="C28" s="806" t="s">
        <v>474</v>
      </c>
      <c r="E28" s="806" t="s">
        <v>474</v>
      </c>
    </row>
    <row r="29" spans="1:25" s="94" customFormat="1" x14ac:dyDescent="0.2">
      <c r="A29" s="94" t="s">
        <v>691</v>
      </c>
      <c r="B29" s="806"/>
      <c r="H29" s="806"/>
      <c r="I29" s="806"/>
    </row>
    <row r="30" spans="1:25" s="94" customFormat="1" x14ac:dyDescent="0.2">
      <c r="A30" s="94" t="s">
        <v>692</v>
      </c>
    </row>
    <row r="31" spans="1:25" s="94" customFormat="1" x14ac:dyDescent="0.2"/>
    <row r="32" spans="1:25" ht="16.5" customHeight="1" x14ac:dyDescent="0.25"/>
    <row r="33" spans="2:9" x14ac:dyDescent="0.25">
      <c r="B33" s="859"/>
      <c r="C33" s="859"/>
      <c r="D33" s="859"/>
      <c r="E33" s="859"/>
      <c r="F33" s="859"/>
      <c r="G33" s="859"/>
      <c r="H33" s="859"/>
      <c r="I33" s="859"/>
    </row>
  </sheetData>
  <mergeCells count="2">
    <mergeCell ref="A3:I3"/>
    <mergeCell ref="A5:B5"/>
  </mergeCells>
  <hyperlinks>
    <hyperlink ref="I2" location="Contents!A1" display="Back to Contents ç" xr:uid="{3E7ECE92-B147-4AD8-9096-E3244C7E51D1}"/>
  </hyperlinks>
  <pageMargins left="0.7" right="0.7" top="0.75" bottom="0.75" header="0.3" footer="0.3"/>
  <pageSetup paperSize="9" scale="78"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D9F01-B739-4A5C-A066-44030DEA154F}">
  <sheetPr codeName="Sheet27"/>
  <dimension ref="A1:P28"/>
  <sheetViews>
    <sheetView topLeftCell="A13" zoomScale="90" zoomScaleNormal="90" zoomScaleSheetLayoutView="100" workbookViewId="0">
      <selection activeCell="S22" sqref="S22"/>
    </sheetView>
  </sheetViews>
  <sheetFormatPr defaultColWidth="9.140625" defaultRowHeight="12.75" x14ac:dyDescent="0.2"/>
  <cols>
    <col min="1" max="1" width="40.5703125" style="1215" customWidth="1"/>
    <col min="2" max="14" width="10.140625" style="1215" customWidth="1"/>
    <col min="15" max="16" width="11" style="1215" customWidth="1"/>
    <col min="17" max="16384" width="9.140625" style="1215"/>
  </cols>
  <sheetData>
    <row r="1" spans="1:16" s="1181" customFormat="1" ht="15.75" x14ac:dyDescent="0.25">
      <c r="A1" s="662" t="s">
        <v>60</v>
      </c>
      <c r="B1" s="1179"/>
      <c r="C1" s="1152"/>
      <c r="D1" s="1152"/>
      <c r="E1" s="1152"/>
      <c r="F1" s="1231"/>
      <c r="G1" s="1231"/>
      <c r="H1" s="1231"/>
      <c r="I1" s="1231"/>
      <c r="J1" s="1231"/>
      <c r="K1" s="1231"/>
      <c r="L1" s="1231"/>
      <c r="M1" s="1231"/>
      <c r="O1" s="1152" t="s">
        <v>1361</v>
      </c>
    </row>
    <row r="2" spans="1:16" s="1181" customFormat="1" ht="15.75" x14ac:dyDescent="0.25">
      <c r="A2" s="1179"/>
      <c r="B2" s="1179"/>
      <c r="C2" s="1152"/>
      <c r="D2" s="1152"/>
      <c r="E2" s="1152"/>
      <c r="F2" s="1231"/>
      <c r="G2" s="1231"/>
      <c r="H2" s="1231"/>
      <c r="I2" s="1231"/>
      <c r="J2" s="1231"/>
      <c r="K2" s="1231"/>
      <c r="L2" s="1231"/>
      <c r="M2" s="1231"/>
      <c r="O2" s="405" t="s">
        <v>62</v>
      </c>
    </row>
    <row r="3" spans="1:16" s="1181" customFormat="1" ht="15.75" x14ac:dyDescent="0.25">
      <c r="A3" s="1703" t="s">
        <v>34</v>
      </c>
      <c r="B3" s="1703"/>
      <c r="C3" s="1703"/>
      <c r="D3" s="1703"/>
      <c r="E3" s="1703"/>
      <c r="F3" s="1703"/>
      <c r="G3" s="1703"/>
      <c r="H3" s="1703"/>
      <c r="I3" s="1703"/>
      <c r="J3" s="1703"/>
      <c r="K3" s="1703"/>
      <c r="L3" s="1703"/>
      <c r="M3" s="1703"/>
      <c r="N3" s="1703"/>
      <c r="O3" s="1703"/>
    </row>
    <row r="4" spans="1:16" ht="13.5" thickBot="1" x14ac:dyDescent="0.25">
      <c r="A4" s="1416"/>
      <c r="B4" s="1417"/>
      <c r="C4" s="1417"/>
      <c r="D4" s="1417"/>
      <c r="E4" s="1417"/>
      <c r="F4" s="1417"/>
      <c r="G4" s="1418"/>
      <c r="H4" s="1418"/>
      <c r="I4" s="1418"/>
      <c r="J4" s="1418"/>
      <c r="K4" s="1418"/>
      <c r="L4" s="1418"/>
      <c r="M4" s="1418"/>
      <c r="N4" s="1418"/>
      <c r="O4" s="1417"/>
    </row>
    <row r="5" spans="1:16" ht="18" customHeight="1" thickBot="1" x14ac:dyDescent="0.25">
      <c r="A5" s="1232" t="s">
        <v>237</v>
      </c>
      <c r="B5" s="1233">
        <v>2001</v>
      </c>
      <c r="C5" s="1235">
        <v>2012</v>
      </c>
      <c r="D5" s="1235">
        <v>2013</v>
      </c>
      <c r="E5" s="1235">
        <v>2014</v>
      </c>
      <c r="F5" s="1235">
        <v>2015</v>
      </c>
      <c r="G5" s="1235">
        <v>2016</v>
      </c>
      <c r="H5" s="1235" t="s">
        <v>1362</v>
      </c>
      <c r="I5" s="1235" t="s">
        <v>1363</v>
      </c>
      <c r="J5" s="1235" t="s">
        <v>1364</v>
      </c>
      <c r="K5" s="1235" t="s">
        <v>1365</v>
      </c>
      <c r="L5" s="1235" t="s">
        <v>1366</v>
      </c>
      <c r="M5" s="1235" t="s">
        <v>1367</v>
      </c>
      <c r="N5" s="1419" t="s">
        <v>1154</v>
      </c>
      <c r="O5" s="1235" t="s">
        <v>688</v>
      </c>
      <c r="P5" s="1420" t="s">
        <v>121</v>
      </c>
    </row>
    <row r="6" spans="1:16" ht="7.5" customHeight="1" x14ac:dyDescent="0.2">
      <c r="A6" s="1421"/>
      <c r="B6" s="1338"/>
      <c r="C6" s="1240"/>
      <c r="D6" s="1240"/>
      <c r="E6" s="1240"/>
      <c r="F6" s="1240"/>
      <c r="G6" s="1240"/>
      <c r="H6" s="1240"/>
      <c r="I6" s="1240"/>
      <c r="J6" s="1240"/>
      <c r="K6" s="1256"/>
      <c r="L6" s="1256"/>
      <c r="M6" s="1256"/>
      <c r="N6" s="1256"/>
      <c r="O6" s="1240"/>
      <c r="P6" s="1422"/>
    </row>
    <row r="7" spans="1:16" ht="18" customHeight="1" x14ac:dyDescent="0.2">
      <c r="A7" s="1237" t="s">
        <v>1368</v>
      </c>
      <c r="B7" s="1423">
        <v>18797</v>
      </c>
      <c r="C7" s="1424">
        <v>20425</v>
      </c>
      <c r="D7" s="1424">
        <v>20585</v>
      </c>
      <c r="E7" s="1424">
        <v>20778</v>
      </c>
      <c r="F7" s="1424">
        <v>20970</v>
      </c>
      <c r="G7" s="1424">
        <v>21209</v>
      </c>
      <c r="H7" s="1424">
        <v>21453</v>
      </c>
      <c r="I7" s="1424">
        <v>21670</v>
      </c>
      <c r="J7" s="1424">
        <v>21811</v>
      </c>
      <c r="K7" s="1425">
        <v>21927</v>
      </c>
      <c r="L7" s="1425">
        <v>22156</v>
      </c>
      <c r="M7" s="1425">
        <v>22181</v>
      </c>
      <c r="N7" s="1425">
        <v>22037</v>
      </c>
      <c r="O7" s="1425">
        <v>21916</v>
      </c>
      <c r="P7" s="1426">
        <v>21756</v>
      </c>
    </row>
    <row r="8" spans="1:16" ht="18" customHeight="1" x14ac:dyDescent="0.2">
      <c r="A8" s="1427" t="s">
        <v>1369</v>
      </c>
      <c r="B8" s="1423">
        <v>4942</v>
      </c>
      <c r="C8" s="1424">
        <v>5148</v>
      </c>
      <c r="D8" s="1424">
        <v>5188</v>
      </c>
      <c r="E8" s="1424">
        <v>5239</v>
      </c>
      <c r="F8" s="1424">
        <v>5289</v>
      </c>
      <c r="G8" s="1424">
        <v>5349</v>
      </c>
      <c r="H8" s="1424">
        <v>5413</v>
      </c>
      <c r="I8" s="1424">
        <v>5470</v>
      </c>
      <c r="J8" s="1425">
        <v>5506</v>
      </c>
      <c r="K8" s="1425">
        <v>5538</v>
      </c>
      <c r="L8" s="1425">
        <v>5596</v>
      </c>
      <c r="M8" s="1425">
        <v>5603</v>
      </c>
      <c r="N8" s="1425">
        <v>5568</v>
      </c>
      <c r="O8" s="1425">
        <v>5538</v>
      </c>
      <c r="P8" s="1426">
        <v>4502</v>
      </c>
    </row>
    <row r="9" spans="1:16" ht="18" customHeight="1" x14ac:dyDescent="0.2">
      <c r="A9" s="1427" t="s">
        <v>1370</v>
      </c>
      <c r="B9" s="1423">
        <v>11374</v>
      </c>
      <c r="C9" s="1424">
        <v>11680</v>
      </c>
      <c r="D9" s="1424">
        <v>11773</v>
      </c>
      <c r="E9" s="1424">
        <v>11881</v>
      </c>
      <c r="F9" s="1424">
        <v>11992</v>
      </c>
      <c r="G9" s="1424">
        <v>12128</v>
      </c>
      <c r="H9" s="1424">
        <v>12267</v>
      </c>
      <c r="I9" s="1424">
        <v>12392</v>
      </c>
      <c r="J9" s="1424">
        <v>12473</v>
      </c>
      <c r="K9" s="1425">
        <v>12539</v>
      </c>
      <c r="L9" s="1425">
        <v>12671</v>
      </c>
      <c r="M9" s="1425">
        <v>12684</v>
      </c>
      <c r="N9" s="1425">
        <v>12601</v>
      </c>
      <c r="O9" s="1425">
        <v>12533</v>
      </c>
      <c r="P9" s="1426">
        <v>12064</v>
      </c>
    </row>
    <row r="10" spans="1:16" ht="18" customHeight="1" x14ac:dyDescent="0.2">
      <c r="A10" s="1427" t="s">
        <v>1371</v>
      </c>
      <c r="B10" s="1423">
        <v>2481</v>
      </c>
      <c r="C10" s="1428">
        <v>3597</v>
      </c>
      <c r="D10" s="1428">
        <v>3624</v>
      </c>
      <c r="E10" s="1428">
        <v>3658</v>
      </c>
      <c r="F10" s="1428">
        <v>3689</v>
      </c>
      <c r="G10" s="1428">
        <v>3732</v>
      </c>
      <c r="H10" s="1428">
        <v>3773</v>
      </c>
      <c r="I10" s="1428">
        <v>3808</v>
      </c>
      <c r="J10" s="1429">
        <v>3832</v>
      </c>
      <c r="K10" s="1430">
        <v>3850</v>
      </c>
      <c r="L10" s="1430">
        <v>3889</v>
      </c>
      <c r="M10" s="1430">
        <v>3894</v>
      </c>
      <c r="N10" s="1430">
        <v>3868</v>
      </c>
      <c r="O10" s="1430">
        <v>3845</v>
      </c>
      <c r="P10" s="1431">
        <v>5190</v>
      </c>
    </row>
    <row r="11" spans="1:16" ht="7.5" customHeight="1" x14ac:dyDescent="0.2">
      <c r="A11" s="1432"/>
      <c r="B11" s="1433"/>
      <c r="C11" s="1434"/>
      <c r="D11" s="1434"/>
      <c r="E11" s="1434"/>
      <c r="F11" s="1434"/>
      <c r="G11" s="1434"/>
      <c r="H11" s="1434"/>
      <c r="I11" s="1434"/>
      <c r="J11" s="1434"/>
      <c r="K11" s="1434"/>
      <c r="L11" s="1434"/>
      <c r="M11" s="1434"/>
      <c r="N11" s="1434"/>
      <c r="O11" s="1434"/>
      <c r="P11" s="1435"/>
    </row>
    <row r="12" spans="1:16" ht="18" customHeight="1" x14ac:dyDescent="0.2">
      <c r="A12" s="1237" t="s">
        <v>1372</v>
      </c>
      <c r="B12" s="1436">
        <v>1.2</v>
      </c>
      <c r="C12" s="1437">
        <v>1</v>
      </c>
      <c r="D12" s="1437">
        <v>0.8</v>
      </c>
      <c r="E12" s="1437">
        <v>0.9</v>
      </c>
      <c r="F12" s="1437">
        <v>0.9</v>
      </c>
      <c r="G12" s="1437">
        <v>1.1000000000000001</v>
      </c>
      <c r="H12" s="1437">
        <v>1.2</v>
      </c>
      <c r="I12" s="1437">
        <v>1.1000000000000001</v>
      </c>
      <c r="J12" s="1438">
        <v>0.7</v>
      </c>
      <c r="K12" s="1439">
        <v>0.5</v>
      </c>
      <c r="L12" s="1439">
        <v>1</v>
      </c>
      <c r="M12" s="1439">
        <v>0.1</v>
      </c>
      <c r="N12" s="1439">
        <v>-0.6</v>
      </c>
      <c r="O12" s="1439">
        <v>-0.5</v>
      </c>
      <c r="P12" s="1440">
        <v>-0.12</v>
      </c>
    </row>
    <row r="13" spans="1:16" ht="7.5" customHeight="1" x14ac:dyDescent="0.2">
      <c r="A13" s="1237"/>
      <c r="B13" s="1436"/>
      <c r="C13" s="1437"/>
      <c r="D13" s="1437"/>
      <c r="E13" s="1437"/>
      <c r="F13" s="1437"/>
      <c r="G13" s="1437"/>
      <c r="H13" s="1437"/>
      <c r="I13" s="1437"/>
      <c r="J13" s="1438"/>
      <c r="K13" s="1439"/>
      <c r="L13" s="1439"/>
      <c r="M13" s="1439"/>
      <c r="N13" s="1439"/>
      <c r="O13" s="1439"/>
      <c r="P13" s="1440"/>
    </row>
    <row r="14" spans="1:16" ht="18" customHeight="1" x14ac:dyDescent="0.2">
      <c r="A14" s="1237" t="s">
        <v>1373</v>
      </c>
      <c r="B14" s="1436">
        <v>19.100000000000001</v>
      </c>
      <c r="C14" s="1437">
        <v>17.600000000000001</v>
      </c>
      <c r="D14" s="1437">
        <v>17.8</v>
      </c>
      <c r="E14" s="1437">
        <v>16.8</v>
      </c>
      <c r="F14" s="1437">
        <v>16</v>
      </c>
      <c r="G14" s="1437">
        <v>15.5</v>
      </c>
      <c r="H14" s="1437">
        <v>15.2</v>
      </c>
      <c r="I14" s="1437">
        <v>15.1</v>
      </c>
      <c r="J14" s="1438">
        <v>14.6</v>
      </c>
      <c r="K14" s="1439">
        <v>13.8</v>
      </c>
      <c r="L14" s="1439">
        <v>12.9</v>
      </c>
      <c r="M14" s="1439">
        <v>12.4</v>
      </c>
      <c r="N14" s="1439">
        <v>11.2</v>
      </c>
      <c r="O14" s="1439">
        <v>10.1</v>
      </c>
      <c r="P14" s="1440">
        <v>9.9</v>
      </c>
    </row>
    <row r="15" spans="1:16" ht="7.5" customHeight="1" x14ac:dyDescent="0.2">
      <c r="A15" s="1237"/>
      <c r="B15" s="1436"/>
      <c r="C15" s="1437"/>
      <c r="D15" s="1437"/>
      <c r="E15" s="1437"/>
      <c r="F15" s="1437"/>
      <c r="G15" s="1437"/>
      <c r="H15" s="1437"/>
      <c r="I15" s="1437"/>
      <c r="J15" s="1438"/>
      <c r="K15" s="1439"/>
      <c r="L15" s="1439"/>
      <c r="M15" s="1439"/>
      <c r="N15" s="1439"/>
      <c r="O15" s="1439"/>
      <c r="P15" s="1440"/>
    </row>
    <row r="16" spans="1:16" ht="18" customHeight="1" x14ac:dyDescent="0.2">
      <c r="A16" s="1237" t="s">
        <v>1374</v>
      </c>
      <c r="B16" s="1436">
        <v>6</v>
      </c>
      <c r="C16" s="1437">
        <v>6</v>
      </c>
      <c r="D16" s="1437">
        <v>6.2</v>
      </c>
      <c r="E16" s="1437">
        <v>6.2</v>
      </c>
      <c r="F16" s="1437">
        <v>6.3</v>
      </c>
      <c r="G16" s="1437">
        <v>6.2</v>
      </c>
      <c r="H16" s="1437">
        <v>6.5</v>
      </c>
      <c r="I16" s="1437">
        <v>6.4</v>
      </c>
      <c r="J16" s="1438">
        <v>6.7</v>
      </c>
      <c r="K16" s="1439">
        <v>6</v>
      </c>
      <c r="L16" s="1439">
        <v>7.4</v>
      </c>
      <c r="M16" s="1439">
        <v>8.1</v>
      </c>
      <c r="N16" s="1439">
        <v>8.1999999999999993</v>
      </c>
      <c r="O16" s="1439">
        <v>7.8</v>
      </c>
      <c r="P16" s="1440">
        <v>7.9</v>
      </c>
    </row>
    <row r="17" spans="1:16" ht="7.5" customHeight="1" x14ac:dyDescent="0.2">
      <c r="A17" s="1237"/>
      <c r="B17" s="1436"/>
      <c r="C17" s="1437"/>
      <c r="D17" s="1437"/>
      <c r="E17" s="1437"/>
      <c r="F17" s="1437"/>
      <c r="G17" s="1437"/>
      <c r="H17" s="1437"/>
      <c r="I17" s="1437"/>
      <c r="J17" s="1438"/>
      <c r="K17" s="1439"/>
      <c r="L17" s="1439"/>
      <c r="M17" s="1439"/>
      <c r="N17" s="1439"/>
      <c r="O17" s="1439"/>
      <c r="P17" s="1440"/>
    </row>
    <row r="18" spans="1:16" ht="18" customHeight="1" x14ac:dyDescent="0.2">
      <c r="A18" s="1237" t="s">
        <v>1375</v>
      </c>
      <c r="B18" s="1436">
        <v>13.1</v>
      </c>
      <c r="C18" s="1437">
        <v>11.6</v>
      </c>
      <c r="D18" s="1437">
        <v>11.6</v>
      </c>
      <c r="E18" s="1437">
        <v>10.7</v>
      </c>
      <c r="F18" s="1437">
        <v>9.6999999999999993</v>
      </c>
      <c r="G18" s="1437">
        <v>9.3000000000000007</v>
      </c>
      <c r="H18" s="1437">
        <v>8.6999999999999993</v>
      </c>
      <c r="I18" s="1437">
        <v>8.6999999999999993</v>
      </c>
      <c r="J18" s="1438">
        <v>7.9</v>
      </c>
      <c r="K18" s="1439">
        <v>7.7</v>
      </c>
      <c r="L18" s="1439">
        <v>5.5</v>
      </c>
      <c r="M18" s="1439">
        <v>4.3</v>
      </c>
      <c r="N18" s="1439">
        <v>3</v>
      </c>
      <c r="O18" s="1439">
        <v>2.2999999999999998</v>
      </c>
      <c r="P18" s="1440">
        <v>1.9</v>
      </c>
    </row>
    <row r="19" spans="1:16" ht="7.5" customHeight="1" x14ac:dyDescent="0.2">
      <c r="A19" s="1237"/>
      <c r="B19" s="1436"/>
      <c r="C19" s="1437"/>
      <c r="D19" s="1437"/>
      <c r="E19" s="1437"/>
      <c r="F19" s="1437"/>
      <c r="G19" s="1437"/>
      <c r="H19" s="1437"/>
      <c r="I19" s="1437"/>
      <c r="J19" s="1438"/>
      <c r="K19" s="1439"/>
      <c r="L19" s="1439"/>
      <c r="M19" s="1439"/>
      <c r="N19" s="1439"/>
      <c r="O19" s="1439"/>
      <c r="P19" s="1440"/>
    </row>
    <row r="20" spans="1:16" ht="18" customHeight="1" x14ac:dyDescent="0.2">
      <c r="A20" s="1237" t="s">
        <v>1376</v>
      </c>
      <c r="B20" s="1436">
        <v>-0.9</v>
      </c>
      <c r="C20" s="1437">
        <v>-2.5</v>
      </c>
      <c r="D20" s="1437">
        <v>-2.2999999999999998</v>
      </c>
      <c r="E20" s="1437">
        <v>-2</v>
      </c>
      <c r="F20" s="1437">
        <v>0.7</v>
      </c>
      <c r="G20" s="1437">
        <v>2.1</v>
      </c>
      <c r="H20" s="1437">
        <v>2.2999999999999998</v>
      </c>
      <c r="I20" s="1437">
        <v>0.7</v>
      </c>
      <c r="J20" s="1438">
        <v>-2.2999999999999998</v>
      </c>
      <c r="K20" s="1439">
        <v>-4.3</v>
      </c>
      <c r="L20" s="1439">
        <v>4</v>
      </c>
      <c r="M20" s="1439">
        <v>-9.6999999999999993</v>
      </c>
      <c r="N20" s="1439">
        <v>-8.1</v>
      </c>
      <c r="O20" s="1439">
        <v>-4.0999999999999996</v>
      </c>
      <c r="P20" s="1441" t="s">
        <v>368</v>
      </c>
    </row>
    <row r="21" spans="1:16" ht="7.5" customHeight="1" x14ac:dyDescent="0.2">
      <c r="A21" s="1237"/>
      <c r="B21" s="1436"/>
      <c r="C21" s="1437"/>
      <c r="D21" s="1437"/>
      <c r="E21" s="1437"/>
      <c r="F21" s="1437"/>
      <c r="G21" s="1437"/>
      <c r="H21" s="1437"/>
      <c r="I21" s="1437"/>
      <c r="J21" s="1438"/>
      <c r="K21" s="1439"/>
      <c r="L21" s="1439"/>
      <c r="M21" s="1439"/>
      <c r="N21" s="1439"/>
      <c r="O21" s="1439"/>
      <c r="P21" s="1440"/>
    </row>
    <row r="22" spans="1:16" ht="18" customHeight="1" x14ac:dyDescent="0.2">
      <c r="A22" s="1237" t="s">
        <v>1377</v>
      </c>
      <c r="B22" s="1436">
        <v>12.6</v>
      </c>
      <c r="C22" s="1437">
        <v>8.3000000000000007</v>
      </c>
      <c r="D22" s="1437">
        <v>8.3000000000000007</v>
      </c>
      <c r="E22" s="1437">
        <v>7.6</v>
      </c>
      <c r="F22" s="1437">
        <v>8.5</v>
      </c>
      <c r="G22" s="1442" t="s">
        <v>368</v>
      </c>
      <c r="H22" s="1442" t="s">
        <v>368</v>
      </c>
      <c r="I22" s="1442" t="s">
        <v>368</v>
      </c>
      <c r="J22" s="1443">
        <v>7.4</v>
      </c>
      <c r="K22" s="1444">
        <v>6.4</v>
      </c>
      <c r="L22" s="1444" t="s">
        <v>368</v>
      </c>
      <c r="M22" s="1444" t="s">
        <v>368</v>
      </c>
      <c r="N22" s="1444" t="s">
        <v>368</v>
      </c>
      <c r="O22" s="1444" t="s">
        <v>368</v>
      </c>
      <c r="P22" s="1441" t="s">
        <v>368</v>
      </c>
    </row>
    <row r="23" spans="1:16" ht="7.5" customHeight="1" x14ac:dyDescent="0.2">
      <c r="A23" s="1237"/>
      <c r="B23" s="1436"/>
      <c r="C23" s="1437"/>
      <c r="D23" s="1437"/>
      <c r="E23" s="1437"/>
      <c r="F23" s="1437"/>
      <c r="G23" s="1437"/>
      <c r="H23" s="1437"/>
      <c r="I23" s="1437"/>
      <c r="J23" s="1438"/>
      <c r="K23" s="1439"/>
      <c r="L23" s="1439"/>
      <c r="M23" s="1439"/>
      <c r="N23" s="1439"/>
      <c r="O23" s="1439"/>
      <c r="P23" s="1440"/>
    </row>
    <row r="24" spans="1:16" ht="18" customHeight="1" x14ac:dyDescent="0.2">
      <c r="A24" s="1237" t="s">
        <v>1378</v>
      </c>
      <c r="B24" s="1436">
        <v>300</v>
      </c>
      <c r="C24" s="1437">
        <v>326</v>
      </c>
      <c r="D24" s="1437">
        <v>328</v>
      </c>
      <c r="E24" s="1437">
        <v>331</v>
      </c>
      <c r="F24" s="1437">
        <v>334</v>
      </c>
      <c r="G24" s="1437">
        <v>338</v>
      </c>
      <c r="H24" s="1437">
        <v>342</v>
      </c>
      <c r="I24" s="1437">
        <v>346</v>
      </c>
      <c r="J24" s="1438">
        <v>348</v>
      </c>
      <c r="K24" s="1439">
        <v>350</v>
      </c>
      <c r="L24" s="1439">
        <v>353</v>
      </c>
      <c r="M24" s="1439">
        <v>354</v>
      </c>
      <c r="N24" s="1439">
        <v>351</v>
      </c>
      <c r="O24" s="1439">
        <v>352</v>
      </c>
      <c r="P24" s="1440">
        <v>349</v>
      </c>
    </row>
    <row r="25" spans="1:16" ht="7.5" customHeight="1" thickBot="1" x14ac:dyDescent="0.25">
      <c r="A25" s="1445"/>
      <c r="B25" s="1446"/>
      <c r="C25" s="1255"/>
      <c r="D25" s="1255"/>
      <c r="E25" s="1255"/>
      <c r="F25" s="1255"/>
      <c r="G25" s="1255"/>
      <c r="H25" s="1255"/>
      <c r="I25" s="1255"/>
      <c r="J25" s="1255"/>
      <c r="K25" s="1447"/>
      <c r="L25" s="1447"/>
      <c r="M25" s="1447"/>
      <c r="N25" s="1447"/>
      <c r="O25" s="1447"/>
      <c r="P25" s="1448"/>
    </row>
    <row r="26" spans="1:16" ht="18" customHeight="1" x14ac:dyDescent="0.2">
      <c r="A26" s="1213" t="s">
        <v>399</v>
      </c>
      <c r="B26" s="1213"/>
      <c r="C26" s="1213"/>
      <c r="D26" s="1213"/>
      <c r="E26" s="1213"/>
      <c r="F26" s="1365"/>
      <c r="G26" s="1230"/>
      <c r="H26" s="1230"/>
      <c r="I26" s="1449"/>
      <c r="J26" s="1230"/>
      <c r="K26" s="1365"/>
      <c r="L26" s="1365"/>
      <c r="M26" s="1365"/>
      <c r="N26" s="1365"/>
      <c r="P26" s="1450" t="s">
        <v>1379</v>
      </c>
    </row>
    <row r="27" spans="1:16" ht="18" customHeight="1" x14ac:dyDescent="0.2">
      <c r="A27" s="1230" t="s">
        <v>867</v>
      </c>
      <c r="B27" s="1230"/>
      <c r="C27" s="1230"/>
      <c r="D27" s="1230"/>
      <c r="E27" s="1230"/>
      <c r="F27" s="1230"/>
      <c r="G27" s="1230"/>
      <c r="H27" s="1230"/>
      <c r="I27" s="1451"/>
      <c r="J27" s="1230"/>
      <c r="K27" s="1230"/>
      <c r="L27" s="1230"/>
      <c r="M27" s="1230"/>
      <c r="N27" s="1230"/>
      <c r="P27" s="1452" t="s">
        <v>1380</v>
      </c>
    </row>
    <row r="28" spans="1:16" ht="18" customHeight="1" x14ac:dyDescent="0.2">
      <c r="A28" s="1230" t="s">
        <v>1381</v>
      </c>
      <c r="B28" s="1230"/>
      <c r="C28" s="1230"/>
      <c r="D28" s="1230"/>
      <c r="E28" s="1230"/>
      <c r="F28" s="1230"/>
      <c r="G28" s="1230"/>
      <c r="H28" s="1230"/>
      <c r="I28" s="1451"/>
      <c r="J28" s="1230"/>
      <c r="K28" s="1230"/>
      <c r="L28" s="1230"/>
      <c r="M28" s="1230"/>
      <c r="N28" s="1230"/>
      <c r="O28" s="1453"/>
    </row>
  </sheetData>
  <mergeCells count="1">
    <mergeCell ref="A3:O3"/>
  </mergeCells>
  <hyperlinks>
    <hyperlink ref="O2" location="Contents!A1" display="Back to Contents ç" xr:uid="{1BFAF26B-041E-432A-B82B-4BAB8A7CEA93}"/>
  </hyperlinks>
  <pageMargins left="0.7" right="0.7" top="0.75" bottom="0.75" header="0.3" footer="0.3"/>
  <pageSetup paperSize="9" scale="49" orientation="portrait" r:id="rId1"/>
  <headerFooter>
    <oddHeader>&amp;L&amp;"Calibri"&amp;10&amp;K000000 [Limited Sharing]&amp;1#_x000D_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D7984-AE10-43B3-A5DE-759048AFA5AD}">
  <sheetPr codeName="Sheet28"/>
  <dimension ref="A1:T26"/>
  <sheetViews>
    <sheetView topLeftCell="A15" zoomScaleNormal="100" zoomScaleSheetLayoutView="100" workbookViewId="0">
      <selection activeCell="N2" sqref="N2"/>
    </sheetView>
  </sheetViews>
  <sheetFormatPr defaultColWidth="9.140625" defaultRowHeight="12.75" x14ac:dyDescent="0.2"/>
  <cols>
    <col min="1" max="1" width="67.42578125" style="1157" customWidth="1"/>
    <col min="2" max="12" width="9.7109375" style="1157" customWidth="1"/>
    <col min="13" max="13" width="14.5703125" style="1157" bestFit="1" customWidth="1"/>
    <col min="14" max="14" width="25.42578125" style="1157" customWidth="1"/>
    <col min="15" max="16384" width="9.140625" style="1157"/>
  </cols>
  <sheetData>
    <row r="1" spans="1:20" s="1153" customFormat="1" ht="15.75" x14ac:dyDescent="0.25">
      <c r="A1" s="662" t="s">
        <v>60</v>
      </c>
      <c r="B1" s="1150"/>
      <c r="C1" s="1150"/>
      <c r="D1" s="1150"/>
      <c r="E1" s="1704"/>
      <c r="F1" s="1704"/>
      <c r="G1" s="1150"/>
      <c r="H1" s="1150"/>
      <c r="I1" s="1150"/>
      <c r="J1" s="1150"/>
      <c r="K1" s="1150"/>
      <c r="N1" s="1152" t="s">
        <v>1344</v>
      </c>
    </row>
    <row r="2" spans="1:20" s="1153" customFormat="1" ht="15.75" x14ac:dyDescent="0.25">
      <c r="A2" s="1148"/>
      <c r="B2" s="1150"/>
      <c r="C2" s="1150"/>
      <c r="D2" s="1150"/>
      <c r="E2" s="1151"/>
      <c r="F2" s="1151"/>
      <c r="G2" s="1150"/>
      <c r="H2" s="1150"/>
      <c r="I2" s="1150"/>
      <c r="J2" s="1150"/>
      <c r="K2" s="1150"/>
      <c r="N2" s="405" t="s">
        <v>62</v>
      </c>
    </row>
    <row r="3" spans="1:20" s="1153" customFormat="1" ht="15.75" x14ac:dyDescent="0.25">
      <c r="A3" s="1705" t="s">
        <v>1345</v>
      </c>
      <c r="B3" s="1705"/>
      <c r="C3" s="1705"/>
      <c r="D3" s="1705"/>
      <c r="E3" s="1705"/>
      <c r="F3" s="1705"/>
      <c r="G3" s="1705"/>
      <c r="H3" s="1705"/>
      <c r="I3" s="1705"/>
      <c r="J3" s="1705"/>
      <c r="K3" s="1705"/>
      <c r="L3" s="1705"/>
      <c r="M3" s="1705"/>
    </row>
    <row r="4" spans="1:20" ht="13.5" thickBot="1" x14ac:dyDescent="0.25">
      <c r="A4" s="1373"/>
      <c r="B4" s="1156"/>
      <c r="C4" s="1156"/>
      <c r="D4" s="1156"/>
      <c r="E4" s="1374"/>
      <c r="F4" s="1156"/>
      <c r="G4" s="1156"/>
      <c r="H4" s="1156"/>
      <c r="I4" s="1156"/>
      <c r="J4" s="1156"/>
      <c r="K4" s="1156"/>
      <c r="L4" s="1156"/>
      <c r="M4" s="1156"/>
    </row>
    <row r="5" spans="1:20" s="1381" customFormat="1" ht="38.25" customHeight="1" thickBot="1" x14ac:dyDescent="0.3">
      <c r="A5" s="1293" t="s">
        <v>348</v>
      </c>
      <c r="B5" s="1375">
        <v>2013</v>
      </c>
      <c r="C5" s="1376">
        <v>2014</v>
      </c>
      <c r="D5" s="1377">
        <v>2015</v>
      </c>
      <c r="E5" s="1377">
        <v>2016</v>
      </c>
      <c r="F5" s="1377">
        <v>2017</v>
      </c>
      <c r="G5" s="1378">
        <v>2018</v>
      </c>
      <c r="H5" s="1379">
        <v>2019</v>
      </c>
      <c r="I5" s="1379">
        <v>2020</v>
      </c>
      <c r="J5" s="1379">
        <v>2021</v>
      </c>
      <c r="K5" s="1379">
        <v>2022</v>
      </c>
      <c r="L5" s="1379">
        <v>2023</v>
      </c>
      <c r="M5" s="1378">
        <v>2024</v>
      </c>
      <c r="N5" s="1380" t="s">
        <v>1346</v>
      </c>
      <c r="P5" s="1296"/>
      <c r="Q5" s="1296"/>
      <c r="R5" s="1296"/>
      <c r="S5" s="1296"/>
    </row>
    <row r="6" spans="1:20" ht="18" customHeight="1" x14ac:dyDescent="0.2">
      <c r="A6" s="1113" t="s">
        <v>1313</v>
      </c>
      <c r="B6" s="1175"/>
      <c r="C6" s="1382"/>
      <c r="D6" s="1383"/>
      <c r="E6" s="1383"/>
      <c r="F6" s="1384"/>
      <c r="G6" s="1384"/>
      <c r="H6" s="1383"/>
      <c r="I6" s="1383"/>
      <c r="J6" s="1383"/>
      <c r="K6" s="1383"/>
      <c r="L6" s="1383"/>
      <c r="M6" s="1384"/>
      <c r="N6" s="1385"/>
    </row>
    <row r="7" spans="1:20" ht="18" customHeight="1" x14ac:dyDescent="0.2">
      <c r="A7" s="1167" t="s">
        <v>1347</v>
      </c>
      <c r="B7" s="1386" t="s">
        <v>1309</v>
      </c>
      <c r="C7" s="1387" t="s">
        <v>1309</v>
      </c>
      <c r="D7" s="1387" t="s">
        <v>1309</v>
      </c>
      <c r="E7" s="1387" t="s">
        <v>1309</v>
      </c>
      <c r="F7" s="1387" t="s">
        <v>1309</v>
      </c>
      <c r="G7" s="1387" t="s">
        <v>1309</v>
      </c>
      <c r="H7" s="1387" t="s">
        <v>1309</v>
      </c>
      <c r="I7" s="1387" t="s">
        <v>1309</v>
      </c>
      <c r="J7" s="1387" t="s">
        <v>1309</v>
      </c>
      <c r="K7" s="1387" t="s">
        <v>1309</v>
      </c>
      <c r="L7" s="1387" t="s">
        <v>1309</v>
      </c>
      <c r="M7" s="1300" t="s">
        <v>1309</v>
      </c>
      <c r="N7" s="1388" t="s">
        <v>1309</v>
      </c>
    </row>
    <row r="8" spans="1:20" ht="18" customHeight="1" x14ac:dyDescent="0.2">
      <c r="A8" s="1167" t="s">
        <v>1348</v>
      </c>
      <c r="B8" s="1389">
        <v>16.2</v>
      </c>
      <c r="C8" s="1390">
        <v>15.2</v>
      </c>
      <c r="D8" s="1391">
        <v>15.023688414353916</v>
      </c>
      <c r="E8" s="1391">
        <v>13.794730485588834</v>
      </c>
      <c r="F8" s="1391">
        <v>13.328153602416805</v>
      </c>
      <c r="G8" s="1391">
        <v>11.665652672708738</v>
      </c>
      <c r="H8" s="1391">
        <v>11.996250815929296</v>
      </c>
      <c r="I8" s="1391">
        <v>11.231212217216264</v>
      </c>
      <c r="J8" s="1391">
        <v>8.8308535976221147</v>
      </c>
      <c r="K8" s="1391">
        <v>7.7319121907584876</v>
      </c>
      <c r="L8" s="1391">
        <v>7.4196266392570278</v>
      </c>
      <c r="M8" s="1392">
        <v>7.8</v>
      </c>
      <c r="N8" s="1393">
        <v>7.9249999999999998</v>
      </c>
      <c r="P8" s="1331"/>
      <c r="Q8" s="1331"/>
      <c r="R8" s="1331"/>
      <c r="S8" s="1331"/>
      <c r="T8" s="1331"/>
    </row>
    <row r="9" spans="1:20" ht="18" customHeight="1" x14ac:dyDescent="0.2">
      <c r="A9" s="1167" t="s">
        <v>1349</v>
      </c>
      <c r="B9" s="1386">
        <v>55</v>
      </c>
      <c r="C9" s="1387">
        <v>52.7</v>
      </c>
      <c r="D9" s="1391">
        <v>55.485196339591667</v>
      </c>
      <c r="E9" s="1391">
        <v>55.613959469118456</v>
      </c>
      <c r="F9" s="1391">
        <v>57.399408469998946</v>
      </c>
      <c r="G9" s="1391">
        <v>53.21596968782984</v>
      </c>
      <c r="H9" s="1391">
        <v>54.86045669249323</v>
      </c>
      <c r="I9" s="1391">
        <v>51.535066767031601</v>
      </c>
      <c r="J9" s="1391">
        <v>47.585267247227975</v>
      </c>
      <c r="K9" s="1391">
        <v>47.998274712975835</v>
      </c>
      <c r="L9" s="1391">
        <v>44.522243560715594</v>
      </c>
      <c r="M9" s="1392">
        <v>43.9</v>
      </c>
      <c r="N9" s="1393">
        <v>47.099999999999994</v>
      </c>
      <c r="P9" s="1331"/>
      <c r="Q9" s="1331"/>
      <c r="R9" s="1331"/>
      <c r="S9" s="1331"/>
      <c r="T9" s="1331"/>
    </row>
    <row r="10" spans="1:20" ht="18" customHeight="1" x14ac:dyDescent="0.2">
      <c r="A10" s="1167" t="s">
        <v>1350</v>
      </c>
      <c r="B10" s="1386">
        <v>64.7</v>
      </c>
      <c r="C10" s="1387">
        <v>63.8</v>
      </c>
      <c r="D10" s="1391">
        <v>65.400000000000006</v>
      </c>
      <c r="E10" s="1391">
        <v>65.811168042325335</v>
      </c>
      <c r="F10" s="1391">
        <v>67.628963538271535</v>
      </c>
      <c r="G10" s="1391">
        <v>66.346013198420792</v>
      </c>
      <c r="H10" s="1391">
        <v>68.144822826146907</v>
      </c>
      <c r="I10" s="1391">
        <v>66.433388926503511</v>
      </c>
      <c r="J10" s="1391">
        <v>66.849222303323373</v>
      </c>
      <c r="K10" s="1391">
        <v>66.992936495447452</v>
      </c>
      <c r="L10" s="1391">
        <v>66.374982302441623</v>
      </c>
      <c r="M10" s="1392">
        <v>65.900000000000006</v>
      </c>
      <c r="N10" s="1394">
        <v>66.7</v>
      </c>
      <c r="P10" s="1331"/>
      <c r="Q10" s="1331"/>
      <c r="R10" s="1331"/>
      <c r="S10" s="1331"/>
      <c r="T10" s="1331"/>
    </row>
    <row r="11" spans="1:20" ht="18" customHeight="1" x14ac:dyDescent="0.2">
      <c r="A11" s="1167" t="s">
        <v>1351</v>
      </c>
      <c r="B11" s="1386">
        <v>67.900000000000006</v>
      </c>
      <c r="C11" s="1390">
        <v>68.024999999999991</v>
      </c>
      <c r="D11" s="1391">
        <v>67.400000000000006</v>
      </c>
      <c r="E11" s="1391">
        <v>67.601848108215023</v>
      </c>
      <c r="F11" s="1391">
        <v>68.140094027271246</v>
      </c>
      <c r="G11" s="1391">
        <v>65.985116619858331</v>
      </c>
      <c r="H11" s="1391">
        <v>67.600609687694018</v>
      </c>
      <c r="I11" s="1391">
        <v>66.839860079998886</v>
      </c>
      <c r="J11" s="1391">
        <v>67.286988088045092</v>
      </c>
      <c r="K11" s="1391">
        <v>67.085955454751968</v>
      </c>
      <c r="L11" s="1391">
        <v>66.437793517576608</v>
      </c>
      <c r="M11" s="1392">
        <v>66.900000000000006</v>
      </c>
      <c r="N11" s="1393" t="s">
        <v>368</v>
      </c>
      <c r="P11" s="1323"/>
      <c r="Q11" s="1323"/>
      <c r="R11" s="1323"/>
      <c r="S11" s="1323"/>
      <c r="T11" s="1395"/>
    </row>
    <row r="12" spans="1:20" ht="18" customHeight="1" x14ac:dyDescent="0.2">
      <c r="A12" s="1167" t="s">
        <v>1352</v>
      </c>
      <c r="B12" s="1396">
        <v>54.1</v>
      </c>
      <c r="C12" s="1387">
        <v>53.4</v>
      </c>
      <c r="D12" s="1391">
        <v>54</v>
      </c>
      <c r="E12" s="1391">
        <v>54.424715461169356</v>
      </c>
      <c r="F12" s="1391">
        <v>54.640184388974298</v>
      </c>
      <c r="G12" s="1391">
        <v>52.764684178139916</v>
      </c>
      <c r="H12" s="1391">
        <v>52.6</v>
      </c>
      <c r="I12" s="1391">
        <v>50.981017834869178</v>
      </c>
      <c r="J12" s="1391">
        <v>50.760524426633239</v>
      </c>
      <c r="K12" s="1391">
        <v>51</v>
      </c>
      <c r="L12" s="1391">
        <v>50.003267812166349</v>
      </c>
      <c r="M12" s="1392">
        <v>48</v>
      </c>
      <c r="N12" s="1393" t="s">
        <v>368</v>
      </c>
      <c r="P12" s="1323"/>
      <c r="Q12" s="1323"/>
      <c r="R12" s="1323"/>
      <c r="S12" s="1323"/>
      <c r="T12" s="1395"/>
    </row>
    <row r="13" spans="1:20" ht="18" customHeight="1" x14ac:dyDescent="0.2">
      <c r="A13" s="1113" t="s">
        <v>1306</v>
      </c>
      <c r="B13" s="1389"/>
      <c r="C13" s="1390"/>
      <c r="D13" s="1391"/>
      <c r="E13" s="1391"/>
      <c r="F13" s="1391"/>
      <c r="G13" s="1391"/>
      <c r="H13" s="1391"/>
      <c r="I13" s="1391"/>
      <c r="J13" s="1391"/>
      <c r="K13" s="1391"/>
      <c r="L13" s="1391"/>
      <c r="M13" s="1392"/>
      <c r="N13" s="1397"/>
    </row>
    <row r="14" spans="1:20" ht="18" customHeight="1" x14ac:dyDescent="0.2">
      <c r="A14" s="1167" t="s">
        <v>124</v>
      </c>
      <c r="B14" s="1389">
        <v>74.900000000000006</v>
      </c>
      <c r="C14" s="1390">
        <v>74.625</v>
      </c>
      <c r="D14" s="1391">
        <v>74.7</v>
      </c>
      <c r="E14" s="1391">
        <v>75.075802971014525</v>
      </c>
      <c r="F14" s="1391">
        <v>74.529092113075592</v>
      </c>
      <c r="G14" s="1391">
        <v>72.972611157747423</v>
      </c>
      <c r="H14" s="1391">
        <v>72.984362210393002</v>
      </c>
      <c r="I14" s="1391">
        <v>71.874021661687678</v>
      </c>
      <c r="J14" s="1391">
        <v>71.015420938647864</v>
      </c>
      <c r="K14" s="1391">
        <v>70.511843070879607</v>
      </c>
      <c r="L14" s="1391">
        <v>68.599999999999994</v>
      </c>
      <c r="M14" s="1392">
        <v>67.400000000000006</v>
      </c>
      <c r="N14" s="1397">
        <v>69.074999999999989</v>
      </c>
    </row>
    <row r="15" spans="1:20" ht="18" customHeight="1" x14ac:dyDescent="0.2">
      <c r="A15" s="1167" t="s">
        <v>125</v>
      </c>
      <c r="B15" s="1389">
        <v>35.4</v>
      </c>
      <c r="C15" s="1390">
        <v>34.6</v>
      </c>
      <c r="D15" s="1391">
        <v>35.9</v>
      </c>
      <c r="E15" s="1391">
        <v>35.884376290093101</v>
      </c>
      <c r="F15" s="1391">
        <v>36.626037204088924</v>
      </c>
      <c r="G15" s="1391">
        <v>33.57326959850792</v>
      </c>
      <c r="H15" s="1391">
        <v>34.466207627829547</v>
      </c>
      <c r="I15" s="1391">
        <v>32.048687426045497</v>
      </c>
      <c r="J15" s="1391">
        <v>31.801926754817849</v>
      </c>
      <c r="K15" s="1391">
        <v>32.07922719599545</v>
      </c>
      <c r="L15" s="1391">
        <v>31.3</v>
      </c>
      <c r="M15" s="1392">
        <v>29.8</v>
      </c>
      <c r="N15" s="1397">
        <v>32.474999999999994</v>
      </c>
    </row>
    <row r="16" spans="1:20" ht="18" customHeight="1" x14ac:dyDescent="0.2">
      <c r="A16" s="1113" t="s">
        <v>1353</v>
      </c>
      <c r="B16" s="1389"/>
      <c r="C16" s="1390"/>
      <c r="D16" s="1391"/>
      <c r="E16" s="1391"/>
      <c r="F16" s="1391"/>
      <c r="G16" s="1391"/>
      <c r="H16" s="1391"/>
      <c r="I16" s="1391"/>
      <c r="J16" s="1391"/>
      <c r="K16" s="1391"/>
      <c r="L16" s="1391"/>
      <c r="M16" s="1392"/>
      <c r="N16" s="1397"/>
    </row>
    <row r="17" spans="1:20" ht="18" customHeight="1" x14ac:dyDescent="0.2">
      <c r="A17" s="1167" t="s">
        <v>1354</v>
      </c>
      <c r="B17" s="1389">
        <v>47.7</v>
      </c>
      <c r="C17" s="1390">
        <v>48.7</v>
      </c>
      <c r="D17" s="1391">
        <v>48.615044877579983</v>
      </c>
      <c r="E17" s="1391">
        <v>49.8</v>
      </c>
      <c r="F17" s="1391">
        <v>50.493420963759363</v>
      </c>
      <c r="G17" s="1391">
        <v>49.7</v>
      </c>
      <c r="H17" s="1391">
        <v>50.2</v>
      </c>
      <c r="I17" s="1391">
        <v>46.958687107513121</v>
      </c>
      <c r="J17" s="1391">
        <v>46.890581579719409</v>
      </c>
      <c r="K17" s="1391">
        <v>47.193445978427022</v>
      </c>
      <c r="L17" s="1391">
        <v>46</v>
      </c>
      <c r="M17" s="1392">
        <v>44.3</v>
      </c>
      <c r="N17" s="1397">
        <v>46.575000000000003</v>
      </c>
    </row>
    <row r="18" spans="1:20" ht="18" customHeight="1" x14ac:dyDescent="0.2">
      <c r="A18" s="1167" t="s">
        <v>1355</v>
      </c>
      <c r="B18" s="1389">
        <v>54.9</v>
      </c>
      <c r="C18" s="1390">
        <v>54.1</v>
      </c>
      <c r="D18" s="1391">
        <v>54.795620666642208</v>
      </c>
      <c r="E18" s="1391">
        <v>54.614778487144726</v>
      </c>
      <c r="F18" s="1391">
        <v>54.840712134726388</v>
      </c>
      <c r="G18" s="1391">
        <v>52.3</v>
      </c>
      <c r="H18" s="1391">
        <v>52.7</v>
      </c>
      <c r="I18" s="1391">
        <v>51.333662983057174</v>
      </c>
      <c r="J18" s="1391">
        <v>50.547619239387295</v>
      </c>
      <c r="K18" s="1391">
        <v>50.338510811672599</v>
      </c>
      <c r="L18" s="1391">
        <v>49.1</v>
      </c>
      <c r="M18" s="1398">
        <v>48</v>
      </c>
      <c r="N18" s="1397">
        <v>50.025000000000006</v>
      </c>
    </row>
    <row r="19" spans="1:20" ht="7.5" customHeight="1" x14ac:dyDescent="0.2">
      <c r="A19" s="1298"/>
      <c r="B19" s="1389"/>
      <c r="C19" s="1390"/>
      <c r="D19" s="1391"/>
      <c r="E19" s="1391"/>
      <c r="F19" s="1391"/>
      <c r="G19" s="1391"/>
      <c r="H19" s="1391"/>
      <c r="I19" s="1391"/>
      <c r="J19" s="1391"/>
      <c r="K19" s="1391"/>
      <c r="L19" s="1391"/>
      <c r="M19" s="1392"/>
      <c r="N19" s="1397"/>
    </row>
    <row r="20" spans="1:20" ht="18" customHeight="1" x14ac:dyDescent="0.2">
      <c r="A20" s="1113" t="s">
        <v>1356</v>
      </c>
      <c r="B20" s="1389">
        <v>53.7</v>
      </c>
      <c r="C20" s="1390">
        <v>53.2</v>
      </c>
      <c r="D20" s="1391">
        <v>53.752797827763423</v>
      </c>
      <c r="E20" s="1391">
        <v>53.802121345737497</v>
      </c>
      <c r="F20" s="1391">
        <v>54.071775945059336</v>
      </c>
      <c r="G20" s="1391">
        <v>51.8</v>
      </c>
      <c r="H20" s="1391">
        <v>52.3</v>
      </c>
      <c r="I20" s="1391">
        <v>50.578921735800918</v>
      </c>
      <c r="J20" s="1391">
        <v>49.923529604960287</v>
      </c>
      <c r="K20" s="1391">
        <v>49.799038172645865</v>
      </c>
      <c r="L20" s="1391">
        <v>48.6</v>
      </c>
      <c r="M20" s="1392">
        <v>47.4</v>
      </c>
      <c r="N20" s="1397">
        <v>49.4</v>
      </c>
    </row>
    <row r="21" spans="1:20" ht="7.5" customHeight="1" thickBot="1" x14ac:dyDescent="0.25">
      <c r="A21" s="1399"/>
      <c r="B21" s="1400"/>
      <c r="C21" s="1401"/>
      <c r="D21" s="1402"/>
      <c r="E21" s="1402"/>
      <c r="F21" s="1402"/>
      <c r="G21" s="1402"/>
      <c r="H21" s="1402"/>
      <c r="I21" s="1402"/>
      <c r="J21" s="1402"/>
      <c r="K21" s="1402"/>
      <c r="L21" s="1402"/>
      <c r="M21" s="1403"/>
      <c r="N21" s="1404"/>
      <c r="S21" s="1331"/>
    </row>
    <row r="22" spans="1:20" s="1304" customFormat="1" ht="18" customHeight="1" thickBot="1" x14ac:dyDescent="0.25">
      <c r="A22" s="1360" t="s">
        <v>1293</v>
      </c>
      <c r="B22" s="1405">
        <v>8034</v>
      </c>
      <c r="C22" s="1406">
        <v>8049</v>
      </c>
      <c r="D22" s="1406">
        <v>8214</v>
      </c>
      <c r="E22" s="1406">
        <v>8311</v>
      </c>
      <c r="F22" s="1406">
        <v>8567</v>
      </c>
      <c r="G22" s="1407">
        <v>8388</v>
      </c>
      <c r="H22" s="1408">
        <v>8592</v>
      </c>
      <c r="I22" s="1408">
        <v>8466.6061467441596</v>
      </c>
      <c r="J22" s="1408">
        <v>8553.2898165524657</v>
      </c>
      <c r="K22" s="1408">
        <v>8547.1114723099708</v>
      </c>
      <c r="L22" s="1408">
        <v>8408</v>
      </c>
      <c r="M22" s="1407">
        <v>8316</v>
      </c>
      <c r="N22" s="1409">
        <v>8554</v>
      </c>
      <c r="P22" s="1157"/>
      <c r="Q22" s="1157"/>
      <c r="R22" s="1157"/>
      <c r="S22" s="1157"/>
      <c r="T22" s="1157"/>
    </row>
    <row r="23" spans="1:20" ht="18" customHeight="1" x14ac:dyDescent="0.2">
      <c r="A23" s="1410" t="s">
        <v>1357</v>
      </c>
      <c r="B23" s="1156"/>
      <c r="C23" s="1411"/>
      <c r="D23" s="1411"/>
      <c r="E23" s="1156"/>
      <c r="F23" s="1156"/>
      <c r="G23" s="1412"/>
      <c r="H23" s="1156"/>
      <c r="I23" s="1156"/>
      <c r="J23" s="1156"/>
      <c r="K23" s="1156"/>
      <c r="L23" s="1413"/>
      <c r="M23" s="1413"/>
      <c r="N23" s="1316" t="s">
        <v>340</v>
      </c>
      <c r="P23" s="1304"/>
      <c r="Q23" s="1304"/>
      <c r="R23" s="1304"/>
      <c r="S23" s="1304"/>
      <c r="T23" s="1304"/>
    </row>
    <row r="24" spans="1:20" ht="18" customHeight="1" x14ac:dyDescent="0.2">
      <c r="A24" s="1414" t="s">
        <v>1358</v>
      </c>
      <c r="B24" s="1156"/>
      <c r="C24" s="1411"/>
      <c r="D24" s="1411"/>
      <c r="E24" s="1156"/>
      <c r="F24" s="1156"/>
      <c r="G24" s="1412"/>
      <c r="H24" s="1156"/>
      <c r="I24" s="1156"/>
      <c r="J24" s="1156"/>
      <c r="K24" s="1156"/>
      <c r="L24" s="1156"/>
      <c r="M24" s="1156"/>
    </row>
    <row r="25" spans="1:20" ht="18" customHeight="1" x14ac:dyDescent="0.2">
      <c r="A25" s="1415" t="s">
        <v>1359</v>
      </c>
      <c r="B25" s="1156"/>
      <c r="C25" s="1156"/>
      <c r="D25" s="1156"/>
      <c r="E25" s="1156"/>
      <c r="F25" s="1156"/>
      <c r="G25" s="1156"/>
      <c r="H25" s="1156"/>
      <c r="I25" s="1156"/>
      <c r="J25" s="1156"/>
      <c r="K25" s="1156"/>
      <c r="L25" s="1156"/>
      <c r="M25" s="1156"/>
    </row>
    <row r="26" spans="1:20" x14ac:dyDescent="0.2">
      <c r="A26" s="1157" t="s">
        <v>1360</v>
      </c>
    </row>
  </sheetData>
  <mergeCells count="2">
    <mergeCell ref="E1:F1"/>
    <mergeCell ref="A3:M3"/>
  </mergeCells>
  <hyperlinks>
    <hyperlink ref="N2" location="Contents!A1" display="Back to Contents ç" xr:uid="{726F547F-5349-4166-BFB9-DE1DD8CA152B}"/>
  </hyperlinks>
  <pageMargins left="0.7" right="0.7" top="0.75" bottom="0.75" header="0.3" footer="0.3"/>
  <pageSetup paperSize="9" scale="50" orientation="landscape" r:id="rId1"/>
  <headerFooter>
    <oddHeader>&amp;L&amp;"Calibri"&amp;10&amp;K000000 [Limited Sharing]&amp;1#_x000D_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B9EC8-1885-4604-B2B3-4200A49AA637}">
  <sheetPr codeName="Sheet29"/>
  <dimension ref="A1:AN43"/>
  <sheetViews>
    <sheetView topLeftCell="D23" zoomScale="90" zoomScaleNormal="90" zoomScaleSheetLayoutView="100" workbookViewId="0">
      <selection activeCell="X44" sqref="X44"/>
    </sheetView>
  </sheetViews>
  <sheetFormatPr defaultColWidth="9.140625" defaultRowHeight="12.75" x14ac:dyDescent="0.2"/>
  <cols>
    <col min="1" max="1" width="67.42578125" style="1157" customWidth="1"/>
    <col min="2" max="11" width="9.7109375" style="1157" customWidth="1"/>
    <col min="12" max="12" width="11" style="1157" customWidth="1"/>
    <col min="13" max="13" width="11.5703125" style="1157" customWidth="1"/>
    <col min="14" max="14" width="15.28515625" style="1157" customWidth="1"/>
    <col min="15" max="16384" width="9.140625" style="1157"/>
  </cols>
  <sheetData>
    <row r="1" spans="1:22" s="1153" customFormat="1" ht="15.75" x14ac:dyDescent="0.25">
      <c r="A1" s="662" t="s">
        <v>60</v>
      </c>
      <c r="B1" s="1150"/>
      <c r="C1" s="1150"/>
      <c r="D1" s="1150"/>
      <c r="E1" s="1704"/>
      <c r="F1" s="1704"/>
      <c r="G1" s="1150"/>
      <c r="H1" s="1150"/>
      <c r="I1" s="1150"/>
      <c r="J1" s="1150"/>
      <c r="K1" s="1150"/>
      <c r="N1" s="1152" t="s">
        <v>1322</v>
      </c>
    </row>
    <row r="2" spans="1:22" s="1181" customFormat="1" ht="15.75" x14ac:dyDescent="0.25">
      <c r="A2" s="1150"/>
      <c r="B2" s="1150"/>
      <c r="C2" s="1150"/>
      <c r="D2" s="1150"/>
      <c r="E2" s="1150"/>
      <c r="F2" s="1150"/>
      <c r="G2" s="1150"/>
      <c r="H2" s="1150"/>
      <c r="I2" s="1150"/>
      <c r="J2" s="1150"/>
      <c r="K2" s="1150"/>
      <c r="N2" s="405" t="s">
        <v>62</v>
      </c>
    </row>
    <row r="3" spans="1:22" s="1181" customFormat="1" ht="15.75" x14ac:dyDescent="0.25">
      <c r="A3" s="1706" t="s">
        <v>1323</v>
      </c>
      <c r="B3" s="1706"/>
      <c r="C3" s="1706"/>
      <c r="D3" s="1706"/>
      <c r="E3" s="1706"/>
      <c r="F3" s="1706"/>
      <c r="G3" s="1706"/>
      <c r="H3" s="1706"/>
      <c r="I3" s="1706"/>
      <c r="J3" s="1706"/>
      <c r="K3" s="1706"/>
      <c r="L3" s="1706"/>
      <c r="M3" s="1706"/>
      <c r="N3" s="1706"/>
    </row>
    <row r="4" spans="1:22" s="1215" customFormat="1" ht="13.5" thickBot="1" x14ac:dyDescent="0.25">
      <c r="A4" s="1217"/>
      <c r="B4" s="1217"/>
      <c r="C4" s="1217"/>
      <c r="D4" s="1217"/>
      <c r="E4" s="1156"/>
      <c r="F4" s="1156"/>
      <c r="G4" s="1156"/>
      <c r="H4" s="1156"/>
      <c r="I4" s="1156"/>
      <c r="J4" s="1156"/>
      <c r="K4" s="1156"/>
      <c r="L4" s="1156"/>
      <c r="M4" s="1156"/>
      <c r="N4" s="1332" t="s">
        <v>1324</v>
      </c>
    </row>
    <row r="5" spans="1:22" s="1215" customFormat="1" ht="30" customHeight="1" thickBot="1" x14ac:dyDescent="0.25">
      <c r="A5" s="1333" t="s">
        <v>114</v>
      </c>
      <c r="B5" s="1334">
        <v>2013</v>
      </c>
      <c r="C5" s="1335">
        <v>2014</v>
      </c>
      <c r="D5" s="1335">
        <v>2015</v>
      </c>
      <c r="E5" s="1336">
        <v>2016</v>
      </c>
      <c r="F5" s="1336">
        <v>2017</v>
      </c>
      <c r="G5" s="1336">
        <v>2018</v>
      </c>
      <c r="H5" s="1336">
        <v>2019</v>
      </c>
      <c r="I5" s="1336">
        <v>2020</v>
      </c>
      <c r="J5" s="1336">
        <v>2021</v>
      </c>
      <c r="K5" s="1336">
        <v>2022</v>
      </c>
      <c r="L5" s="1337">
        <v>2023</v>
      </c>
      <c r="M5" s="1337">
        <v>2024</v>
      </c>
      <c r="N5" s="1295" t="s">
        <v>1325</v>
      </c>
    </row>
    <row r="6" spans="1:22" s="1215" customFormat="1" ht="21.75" customHeight="1" x14ac:dyDescent="0.2">
      <c r="A6" s="1252"/>
      <c r="B6" s="1338"/>
      <c r="C6" s="1339"/>
      <c r="D6" s="1339"/>
      <c r="E6" s="1340"/>
      <c r="F6" s="1340"/>
      <c r="G6" s="1340"/>
      <c r="H6" s="1340"/>
      <c r="I6" s="1340"/>
      <c r="J6" s="1340"/>
      <c r="K6" s="1341"/>
      <c r="L6" s="1341"/>
      <c r="M6" s="1341"/>
      <c r="N6" s="1342"/>
      <c r="S6" s="1343"/>
      <c r="T6" s="1343"/>
      <c r="U6" s="1343"/>
      <c r="V6" s="1157"/>
    </row>
    <row r="7" spans="1:22" s="1215" customFormat="1" ht="18" customHeight="1" x14ac:dyDescent="0.2">
      <c r="A7" s="1113" t="s">
        <v>162</v>
      </c>
      <c r="B7" s="1344">
        <v>2321.2150000000001</v>
      </c>
      <c r="C7" s="1345">
        <v>2222.8589999999999</v>
      </c>
      <c r="D7" s="1345">
        <v>2244.547</v>
      </c>
      <c r="E7" s="1346">
        <v>2153.8743723818943</v>
      </c>
      <c r="F7" s="1346">
        <v>2140.1845953238512</v>
      </c>
      <c r="G7" s="1346">
        <v>2043.6978420988708</v>
      </c>
      <c r="H7" s="1346">
        <v>2071.9401130670881</v>
      </c>
      <c r="I7" s="1346">
        <v>2169.6792982199349</v>
      </c>
      <c r="J7" s="1346">
        <v>2213.0147320597321</v>
      </c>
      <c r="K7" s="1346">
        <v>2158.5587924452457</v>
      </c>
      <c r="L7" s="1346">
        <v>2088.3440000000001</v>
      </c>
      <c r="M7" s="1346">
        <v>2066.6509999999998</v>
      </c>
      <c r="N7" s="1347">
        <v>1969.2183333333332</v>
      </c>
    </row>
    <row r="8" spans="1:22" s="1215" customFormat="1" ht="7.5" customHeight="1" x14ac:dyDescent="0.2">
      <c r="A8" s="1242"/>
      <c r="B8" s="1348"/>
      <c r="C8" s="1349"/>
      <c r="D8" s="1349"/>
      <c r="E8" s="1350"/>
      <c r="F8" s="1350"/>
      <c r="G8" s="1350"/>
      <c r="H8" s="1350"/>
      <c r="I8" s="1350"/>
      <c r="J8" s="1350"/>
      <c r="K8" s="1350"/>
      <c r="L8" s="1350"/>
      <c r="M8" s="1350"/>
      <c r="N8" s="1351"/>
    </row>
    <row r="9" spans="1:22" s="1215" customFormat="1" ht="18" customHeight="1" x14ac:dyDescent="0.2">
      <c r="A9" s="1113" t="s">
        <v>163</v>
      </c>
      <c r="B9" s="1344">
        <v>1996.73</v>
      </c>
      <c r="C9" s="1345">
        <v>2027.4259999999999</v>
      </c>
      <c r="D9" s="1345">
        <v>2018.171</v>
      </c>
      <c r="E9" s="1346">
        <v>2097.5027760786479</v>
      </c>
      <c r="F9" s="1346">
        <v>2331.4939042187325</v>
      </c>
      <c r="G9" s="1346">
        <v>2239.2622016686705</v>
      </c>
      <c r="H9" s="1346">
        <v>2258.4209296725853</v>
      </c>
      <c r="I9" s="1346">
        <v>2152.746150116071</v>
      </c>
      <c r="J9" s="1346">
        <v>2109.4817957417458</v>
      </c>
      <c r="K9" s="1346">
        <v>2158.1987176954726</v>
      </c>
      <c r="L9" s="1346">
        <v>2043.154</v>
      </c>
      <c r="M9" s="1346">
        <v>2031.4159999999999</v>
      </c>
      <c r="N9" s="1347">
        <v>2121.9666666666667</v>
      </c>
    </row>
    <row r="10" spans="1:22" s="1215" customFormat="1" ht="18" customHeight="1" x14ac:dyDescent="0.2">
      <c r="A10" s="1352" t="s">
        <v>1326</v>
      </c>
      <c r="B10" s="1348">
        <v>91.045000000000002</v>
      </c>
      <c r="C10" s="1349">
        <v>74.643000000000001</v>
      </c>
      <c r="D10" s="1349">
        <v>60.613999999999997</v>
      </c>
      <c r="E10" s="1350">
        <v>59.907013489537157</v>
      </c>
      <c r="F10" s="1350">
        <v>63.014135092944969</v>
      </c>
      <c r="G10" s="1350">
        <v>62.136060617132898</v>
      </c>
      <c r="H10" s="1350">
        <v>60.902012664268405</v>
      </c>
      <c r="I10" s="1350">
        <v>56.855621408036541</v>
      </c>
      <c r="J10" s="1350">
        <v>54.585908623172443</v>
      </c>
      <c r="K10" s="1350">
        <v>58.978579970818799</v>
      </c>
      <c r="L10" s="1350">
        <v>64.605999999999995</v>
      </c>
      <c r="M10" s="1350">
        <v>60.445</v>
      </c>
      <c r="N10" s="1351">
        <v>53.660666666666664</v>
      </c>
      <c r="P10" s="1353"/>
    </row>
    <row r="11" spans="1:22" s="1215" customFormat="1" ht="18" customHeight="1" x14ac:dyDescent="0.2">
      <c r="A11" s="1352" t="s">
        <v>169</v>
      </c>
      <c r="B11" s="1348">
        <v>1366.162</v>
      </c>
      <c r="C11" s="1349">
        <v>1389.25</v>
      </c>
      <c r="D11" s="1349">
        <v>1407.9079999999999</v>
      </c>
      <c r="E11" s="1350">
        <v>1420.6279629333187</v>
      </c>
      <c r="F11" s="1350">
        <v>1580.9359529174644</v>
      </c>
      <c r="G11" s="1350">
        <v>1463.9194462185321</v>
      </c>
      <c r="H11" s="1350">
        <v>1504.3142059250331</v>
      </c>
      <c r="I11" s="1350">
        <v>1397.6894610166567</v>
      </c>
      <c r="J11" s="1350">
        <v>1362.3112836371877</v>
      </c>
      <c r="K11" s="1350">
        <v>1408.8191127031989</v>
      </c>
      <c r="L11" s="1350">
        <v>1377.6859999999999</v>
      </c>
      <c r="M11" s="1350">
        <v>1366.492</v>
      </c>
      <c r="N11" s="1351">
        <v>1433.0693333333334</v>
      </c>
    </row>
    <row r="12" spans="1:22" s="1215" customFormat="1" ht="24.75" customHeight="1" x14ac:dyDescent="0.2">
      <c r="A12" s="1354" t="s">
        <v>1327</v>
      </c>
      <c r="B12" s="1348">
        <v>539.52300000000002</v>
      </c>
      <c r="C12" s="1349">
        <v>563.53200000000004</v>
      </c>
      <c r="D12" s="1349">
        <v>549.649</v>
      </c>
      <c r="E12" s="1245">
        <v>616.96779965579208</v>
      </c>
      <c r="F12" s="1245">
        <v>687.54381620832226</v>
      </c>
      <c r="G12" s="1245">
        <v>713.20669483300685</v>
      </c>
      <c r="H12" s="1245">
        <v>693.20471108328366</v>
      </c>
      <c r="I12" s="1245">
        <v>698.20106769137828</v>
      </c>
      <c r="J12" s="1245">
        <v>692.58460348138556</v>
      </c>
      <c r="K12" s="1245">
        <v>690.40102502145453</v>
      </c>
      <c r="L12" s="1350">
        <v>600.86199999999997</v>
      </c>
      <c r="M12" s="1350">
        <v>604.47900000000004</v>
      </c>
      <c r="N12" s="1351">
        <v>635.23666666666668</v>
      </c>
    </row>
    <row r="13" spans="1:22" s="1215" customFormat="1" ht="18" customHeight="1" x14ac:dyDescent="0.2">
      <c r="A13" s="1242"/>
      <c r="B13" s="1348"/>
      <c r="C13" s="1349"/>
      <c r="D13" s="1349"/>
      <c r="E13" s="1350"/>
      <c r="F13" s="1350"/>
      <c r="G13" s="1350"/>
      <c r="H13" s="1350"/>
      <c r="I13" s="1350"/>
      <c r="J13" s="1350"/>
      <c r="K13" s="1350"/>
      <c r="L13" s="1350"/>
      <c r="M13" s="1350"/>
      <c r="N13" s="1351"/>
    </row>
    <row r="14" spans="1:22" s="1215" customFormat="1" ht="16.5" customHeight="1" x14ac:dyDescent="0.2">
      <c r="A14" s="1113" t="s">
        <v>164</v>
      </c>
      <c r="B14" s="1344">
        <v>3363.335</v>
      </c>
      <c r="C14" s="1349">
        <v>3450.2049999999999</v>
      </c>
      <c r="D14" s="1345">
        <v>3568.26</v>
      </c>
      <c r="E14" s="1346">
        <v>3696.3057815204402</v>
      </c>
      <c r="F14" s="1346">
        <v>3736.5002561081301</v>
      </c>
      <c r="G14" s="1346">
        <v>3732.20567277896</v>
      </c>
      <c r="H14" s="1346">
        <v>3850.3315588458577</v>
      </c>
      <c r="I14" s="1346">
        <v>3676.6678571438779</v>
      </c>
      <c r="J14" s="1346">
        <v>3791.0106554232316</v>
      </c>
      <c r="K14" s="1346">
        <v>3830.9730958523528</v>
      </c>
      <c r="L14" s="1346">
        <v>3878.4180000000001</v>
      </c>
      <c r="M14" s="1346">
        <v>3851.6819999999993</v>
      </c>
      <c r="N14" s="1347">
        <v>4045.5226666666667</v>
      </c>
      <c r="P14" s="1353"/>
    </row>
    <row r="15" spans="1:22" s="1215" customFormat="1" ht="18" customHeight="1" x14ac:dyDescent="0.2">
      <c r="A15" s="1352" t="s">
        <v>1328</v>
      </c>
      <c r="B15" s="1348">
        <v>1046.3869999999999</v>
      </c>
      <c r="C15" s="1349">
        <v>1012.447</v>
      </c>
      <c r="D15" s="1349">
        <v>1059.8050000000001</v>
      </c>
      <c r="E15" s="1349">
        <v>1102.3366453257486</v>
      </c>
      <c r="F15" s="1350">
        <v>1160.4433462707536</v>
      </c>
      <c r="G15" s="1350">
        <v>1141.4162659684437</v>
      </c>
      <c r="H15" s="1350">
        <v>1134.4957052505047</v>
      </c>
      <c r="I15" s="1350">
        <v>1095.3841939609276</v>
      </c>
      <c r="J15" s="1350">
        <v>1153.5159332551216</v>
      </c>
      <c r="K15" s="1350">
        <v>1142.7542643049762</v>
      </c>
      <c r="L15" s="1350">
        <v>1127.4970000000001</v>
      </c>
      <c r="M15" s="1350">
        <v>1175.059</v>
      </c>
      <c r="N15" s="1351">
        <v>1189.6936666666668</v>
      </c>
    </row>
    <row r="16" spans="1:22" s="1215" customFormat="1" ht="18" customHeight="1" x14ac:dyDescent="0.2">
      <c r="A16" s="1352" t="s">
        <v>1329</v>
      </c>
      <c r="B16" s="1348">
        <v>467.83499999999998</v>
      </c>
      <c r="C16" s="1345">
        <v>481.33100000000002</v>
      </c>
      <c r="D16" s="1349">
        <v>480.33800000000002</v>
      </c>
      <c r="E16" s="1349">
        <v>516.12820804668195</v>
      </c>
      <c r="F16" s="1350">
        <v>512.99121391277163</v>
      </c>
      <c r="G16" s="1350">
        <v>502.12558676641692</v>
      </c>
      <c r="H16" s="1350">
        <v>514.46926473907922</v>
      </c>
      <c r="I16" s="1350">
        <v>523.65360749313015</v>
      </c>
      <c r="J16" s="1350">
        <v>481.70312311628356</v>
      </c>
      <c r="K16" s="1350">
        <v>486.34644443271111</v>
      </c>
      <c r="L16" s="1350">
        <v>504.64499999999998</v>
      </c>
      <c r="M16" s="1350">
        <v>521.45000000000005</v>
      </c>
      <c r="N16" s="1351">
        <v>496.416</v>
      </c>
    </row>
    <row r="17" spans="1:40" s="1215" customFormat="1" ht="18" customHeight="1" x14ac:dyDescent="0.2">
      <c r="A17" s="1352" t="s">
        <v>1330</v>
      </c>
      <c r="B17" s="1348">
        <v>171.23599999999999</v>
      </c>
      <c r="C17" s="1349">
        <v>181.24600000000001</v>
      </c>
      <c r="D17" s="1349">
        <v>202.78</v>
      </c>
      <c r="E17" s="1349">
        <v>203.08250053742461</v>
      </c>
      <c r="F17" s="1350">
        <v>210.3798042836782</v>
      </c>
      <c r="G17" s="1350">
        <v>238.14492658789572</v>
      </c>
      <c r="H17" s="1350">
        <v>232.34370693645889</v>
      </c>
      <c r="I17" s="1350">
        <v>217.28102309938231</v>
      </c>
      <c r="J17" s="1350">
        <v>214.49657224729782</v>
      </c>
      <c r="K17" s="1350">
        <v>235.54388736067534</v>
      </c>
      <c r="L17" s="1350">
        <v>277.73899999999998</v>
      </c>
      <c r="M17" s="1350">
        <v>259.04300000000001</v>
      </c>
      <c r="N17" s="1351">
        <v>279.36133333333333</v>
      </c>
    </row>
    <row r="18" spans="1:40" s="1215" customFormat="1" ht="18" customHeight="1" x14ac:dyDescent="0.2">
      <c r="A18" s="1352" t="s">
        <v>1331</v>
      </c>
      <c r="B18" s="1348">
        <v>55.408999999999999</v>
      </c>
      <c r="C18" s="1349">
        <v>63.037999999999997</v>
      </c>
      <c r="D18" s="1349">
        <v>52.372</v>
      </c>
      <c r="E18" s="1349">
        <v>61.52204982747903</v>
      </c>
      <c r="F18" s="1350">
        <v>70.264125851218395</v>
      </c>
      <c r="G18" s="1350">
        <v>55.219597980213699</v>
      </c>
      <c r="H18" s="1350">
        <v>64.381684824709069</v>
      </c>
      <c r="I18" s="1350">
        <v>57.827554709063349</v>
      </c>
      <c r="J18" s="1350">
        <v>72.880568376547131</v>
      </c>
      <c r="K18" s="1350">
        <v>71.053729243599776</v>
      </c>
      <c r="L18" s="1350">
        <v>78.346999999999994</v>
      </c>
      <c r="M18" s="1350">
        <v>80.356999999999999</v>
      </c>
      <c r="N18" s="1351">
        <v>92.373999999999995</v>
      </c>
      <c r="Q18" s="1353"/>
      <c r="R18" s="1353"/>
    </row>
    <row r="19" spans="1:40" s="1215" customFormat="1" ht="18" customHeight="1" x14ac:dyDescent="0.2">
      <c r="A19" s="1352" t="s">
        <v>1332</v>
      </c>
      <c r="B19" s="1348">
        <v>137.34399999999999</v>
      </c>
      <c r="C19" s="1349">
        <v>145.87100000000001</v>
      </c>
      <c r="D19" s="1349">
        <v>144.50700000000001</v>
      </c>
      <c r="E19" s="1349">
        <v>159.32519541673739</v>
      </c>
      <c r="F19" s="1350">
        <v>159.81349694246271</v>
      </c>
      <c r="G19" s="1350">
        <v>173.32991386401679</v>
      </c>
      <c r="H19" s="1350">
        <v>187.93280122467442</v>
      </c>
      <c r="I19" s="1350">
        <v>183.4739119504201</v>
      </c>
      <c r="J19" s="1350">
        <v>182.31272515852217</v>
      </c>
      <c r="K19" s="1350">
        <v>182.37902889809089</v>
      </c>
      <c r="L19" s="1350">
        <v>176.89099999999999</v>
      </c>
      <c r="M19" s="1350">
        <v>158.14400000000001</v>
      </c>
      <c r="N19" s="1351">
        <v>190.23866666666666</v>
      </c>
    </row>
    <row r="20" spans="1:40" s="1215" customFormat="1" ht="18" customHeight="1" x14ac:dyDescent="0.2">
      <c r="A20" s="1352" t="s">
        <v>1333</v>
      </c>
      <c r="B20" s="1348">
        <v>60.917000000000002</v>
      </c>
      <c r="C20" s="1349">
        <v>47.356000000000002</v>
      </c>
      <c r="D20" s="1349">
        <v>64.95</v>
      </c>
      <c r="E20" s="1349">
        <v>54.703433237740477</v>
      </c>
      <c r="F20" s="1350">
        <v>69.56821362852925</v>
      </c>
      <c r="G20" s="1350">
        <v>86.286260373315983</v>
      </c>
      <c r="H20" s="1350">
        <v>90.316751665799771</v>
      </c>
      <c r="I20" s="1350">
        <v>85.990236870645546</v>
      </c>
      <c r="J20" s="1350">
        <v>80.761776814270547</v>
      </c>
      <c r="K20" s="1350">
        <v>87.337042598346429</v>
      </c>
      <c r="L20" s="1350">
        <v>89.945999999999998</v>
      </c>
      <c r="M20" s="1350">
        <v>85.105999999999995</v>
      </c>
      <c r="N20" s="1351">
        <v>96.12233333333333</v>
      </c>
    </row>
    <row r="21" spans="1:40" s="1215" customFormat="1" ht="18" customHeight="1" x14ac:dyDescent="0.2">
      <c r="A21" s="1352" t="s">
        <v>1334</v>
      </c>
      <c r="B21" s="1348">
        <v>95.873000000000005</v>
      </c>
      <c r="C21" s="1349">
        <v>101.247</v>
      </c>
      <c r="D21" s="1349">
        <v>120.218</v>
      </c>
      <c r="E21" s="1349">
        <v>107.48952649846508</v>
      </c>
      <c r="F21" s="1350">
        <v>152.36311275173168</v>
      </c>
      <c r="G21" s="1350">
        <v>166.97829114053451</v>
      </c>
      <c r="H21" s="1350">
        <v>205.00869850985478</v>
      </c>
      <c r="I21" s="1350">
        <v>164.82929894615162</v>
      </c>
      <c r="J21" s="1350">
        <v>136.07317386890904</v>
      </c>
      <c r="K21" s="1350">
        <v>146.49376559485972</v>
      </c>
      <c r="L21" s="1350">
        <v>135.523</v>
      </c>
      <c r="M21" s="1350">
        <v>147.55600000000001</v>
      </c>
      <c r="N21" s="1351">
        <v>160.40899999999999</v>
      </c>
    </row>
    <row r="22" spans="1:40" s="1215" customFormat="1" ht="18" customHeight="1" x14ac:dyDescent="0.2">
      <c r="A22" s="1352" t="s">
        <v>1335</v>
      </c>
      <c r="B22" s="1348">
        <v>570.351</v>
      </c>
      <c r="C22" s="1349">
        <v>594.29999999999995</v>
      </c>
      <c r="D22" s="1349">
        <v>600.24900000000002</v>
      </c>
      <c r="E22" s="1349">
        <v>609.20465893360642</v>
      </c>
      <c r="F22" s="1350">
        <v>526.73181016973899</v>
      </c>
      <c r="G22" s="1350">
        <v>434.34826630758829</v>
      </c>
      <c r="H22" s="1350">
        <v>436.17502876532183</v>
      </c>
      <c r="I22" s="1350">
        <v>447.05117632864983</v>
      </c>
      <c r="J22" s="1350">
        <v>490.10641757919933</v>
      </c>
      <c r="K22" s="1350">
        <v>456.84434854479349</v>
      </c>
      <c r="L22" s="1350">
        <v>438.15600000000001</v>
      </c>
      <c r="M22" s="1350">
        <v>419.05799999999999</v>
      </c>
      <c r="N22" s="1351">
        <v>443.77033333333333</v>
      </c>
    </row>
    <row r="23" spans="1:40" s="1215" customFormat="1" ht="18" customHeight="1" x14ac:dyDescent="0.2">
      <c r="A23" s="1352" t="s">
        <v>1336</v>
      </c>
      <c r="B23" s="1348">
        <v>301.76799999999997</v>
      </c>
      <c r="C23" s="1349">
        <v>313.92599999999999</v>
      </c>
      <c r="D23" s="1349">
        <v>324.17500000000001</v>
      </c>
      <c r="E23" s="1349">
        <v>343.83661188093043</v>
      </c>
      <c r="F23" s="1350">
        <v>377.12929860500071</v>
      </c>
      <c r="G23" s="1350">
        <v>425.09210340434709</v>
      </c>
      <c r="H23" s="1350">
        <v>425.93067852785708</v>
      </c>
      <c r="I23" s="1350">
        <v>402.8075862680015</v>
      </c>
      <c r="J23" s="1350">
        <v>423.13549966560839</v>
      </c>
      <c r="K23" s="1350">
        <v>461.82923736514789</v>
      </c>
      <c r="L23" s="1350">
        <v>429.31099999999998</v>
      </c>
      <c r="M23" s="1350">
        <v>422.34800000000001</v>
      </c>
      <c r="N23" s="1351">
        <v>458.37200000000001</v>
      </c>
    </row>
    <row r="24" spans="1:40" s="1215" customFormat="1" ht="18" customHeight="1" x14ac:dyDescent="0.2">
      <c r="A24" s="1352" t="s">
        <v>1337</v>
      </c>
      <c r="B24" s="1348">
        <v>128.03399999999999</v>
      </c>
      <c r="C24" s="1349">
        <v>126.95</v>
      </c>
      <c r="D24" s="1349">
        <v>137.36600000000001</v>
      </c>
      <c r="E24" s="1349">
        <v>141.83604860132107</v>
      </c>
      <c r="F24" s="1350">
        <v>149.27179500783527</v>
      </c>
      <c r="G24" s="1350">
        <v>142.8608632691338</v>
      </c>
      <c r="H24" s="1350">
        <v>169.23246277720969</v>
      </c>
      <c r="I24" s="1350">
        <v>156.42432534827807</v>
      </c>
      <c r="J24" s="1350">
        <v>174.5391862987089</v>
      </c>
      <c r="K24" s="1350">
        <v>169.29770195727596</v>
      </c>
      <c r="L24" s="1350">
        <v>185.01400000000001</v>
      </c>
      <c r="M24" s="1350">
        <v>183.209</v>
      </c>
      <c r="N24" s="1351">
        <v>192.11799999999999</v>
      </c>
    </row>
    <row r="25" spans="1:40" s="1215" customFormat="1" ht="18" customHeight="1" x14ac:dyDescent="0.2">
      <c r="A25" s="1352" t="s">
        <v>1338</v>
      </c>
      <c r="B25" s="1348">
        <v>328.18099999999998</v>
      </c>
      <c r="C25" s="1349">
        <v>382.49299999999999</v>
      </c>
      <c r="D25" s="1349">
        <v>381.5</v>
      </c>
      <c r="E25" s="1349">
        <v>396.84090321430085</v>
      </c>
      <c r="F25" s="1349">
        <v>347.54403868440852</v>
      </c>
      <c r="G25" s="1349">
        <v>366.40359711706031</v>
      </c>
      <c r="H25" s="1350">
        <v>390.04477562438825</v>
      </c>
      <c r="I25" s="1350">
        <v>341.94494216922749</v>
      </c>
      <c r="J25" s="1350">
        <v>381.48567904276297</v>
      </c>
      <c r="K25" s="1350">
        <v>391.0936455518767</v>
      </c>
      <c r="L25" s="1350">
        <v>435.34899999999999</v>
      </c>
      <c r="M25" s="1350">
        <v>400.35199999999998</v>
      </c>
      <c r="N25" s="1351">
        <v>377.66166666666669</v>
      </c>
    </row>
    <row r="26" spans="1:40" s="1215" customFormat="1" ht="18" customHeight="1" x14ac:dyDescent="0.2">
      <c r="A26" s="1242"/>
      <c r="B26" s="1348"/>
      <c r="C26" s="1349"/>
      <c r="D26" s="1349"/>
      <c r="E26" s="1350"/>
      <c r="F26" s="1350"/>
      <c r="G26" s="1350"/>
      <c r="H26" s="1350"/>
      <c r="I26" s="1350"/>
      <c r="J26" s="1350"/>
      <c r="K26" s="1350"/>
      <c r="L26" s="1350"/>
      <c r="M26" s="1350"/>
      <c r="N26" s="1351"/>
    </row>
    <row r="27" spans="1:40" s="1215" customFormat="1" ht="15" customHeight="1" x14ac:dyDescent="0.2">
      <c r="A27" s="1113" t="s">
        <v>1339</v>
      </c>
      <c r="B27" s="1344">
        <v>7681.28</v>
      </c>
      <c r="C27" s="1345">
        <v>7700.49</v>
      </c>
      <c r="D27" s="1346">
        <v>7830.9780000000001</v>
      </c>
      <c r="E27" s="1346">
        <v>7947.6829299809824</v>
      </c>
      <c r="F27" s="1346">
        <v>8208.1787556507152</v>
      </c>
      <c r="G27" s="1346">
        <v>8015.1657165465022</v>
      </c>
      <c r="H27" s="1346">
        <v>8180.6926015855315</v>
      </c>
      <c r="I27" s="1346">
        <v>7999.0933054798797</v>
      </c>
      <c r="J27" s="1346">
        <v>8113.5071832247095</v>
      </c>
      <c r="K27" s="1346">
        <v>8147.8477494365779</v>
      </c>
      <c r="L27" s="1346">
        <v>8009.9160000000002</v>
      </c>
      <c r="M27" s="1346">
        <v>7949.7510000000002</v>
      </c>
      <c r="N27" s="1347">
        <v>8136.7076666666671</v>
      </c>
      <c r="R27" s="1355"/>
    </row>
    <row r="28" spans="1:40" s="1215" customFormat="1" ht="18" customHeight="1" thickBot="1" x14ac:dyDescent="0.25">
      <c r="A28" s="1247"/>
      <c r="B28" s="1356"/>
      <c r="C28" s="1357"/>
      <c r="D28" s="1357"/>
      <c r="E28" s="1358"/>
      <c r="F28" s="1358"/>
      <c r="G28" s="1358"/>
      <c r="H28" s="1358"/>
      <c r="I28" s="1358"/>
      <c r="J28" s="1358"/>
      <c r="K28" s="1358"/>
      <c r="L28" s="1358"/>
      <c r="M28" s="1358"/>
      <c r="N28" s="1359"/>
    </row>
    <row r="29" spans="1:40" s="1215" customFormat="1" ht="22.5" customHeight="1" thickBot="1" x14ac:dyDescent="0.25">
      <c r="A29" s="1360" t="s">
        <v>1340</v>
      </c>
      <c r="B29" s="1361">
        <v>95.611970934037373</v>
      </c>
      <c r="C29" s="1362">
        <v>95.671511727588566</v>
      </c>
      <c r="D29" s="1362">
        <v>95.331459486201979</v>
      </c>
      <c r="E29" s="1363">
        <v>95.632143133629981</v>
      </c>
      <c r="F29" s="1363">
        <v>95.815102401985257</v>
      </c>
      <c r="G29" s="1363">
        <v>95.558123522421525</v>
      </c>
      <c r="H29" s="1363">
        <v>95.212787077815548</v>
      </c>
      <c r="I29" s="1363">
        <v>94.478155317948037</v>
      </c>
      <c r="J29" s="1363">
        <v>94.858321853228304</v>
      </c>
      <c r="K29" s="1363">
        <v>95.3</v>
      </c>
      <c r="L29" s="1363">
        <v>95.3</v>
      </c>
      <c r="M29" s="1363">
        <v>95.6</v>
      </c>
      <c r="N29" s="1364">
        <v>96.1</v>
      </c>
    </row>
    <row r="30" spans="1:40" s="1215" customFormat="1" ht="18" customHeight="1" x14ac:dyDescent="0.2">
      <c r="A30" s="1213" t="s">
        <v>1320</v>
      </c>
      <c r="B30" s="1213"/>
      <c r="C30" s="1213"/>
      <c r="D30" s="1213"/>
      <c r="E30" s="1365"/>
      <c r="F30" s="1366"/>
      <c r="G30" s="1366"/>
      <c r="H30" s="1366"/>
      <c r="I30" s="1366"/>
      <c r="J30" s="1366"/>
      <c r="K30" s="1366"/>
      <c r="L30" s="1367"/>
      <c r="M30" s="1367"/>
      <c r="N30" s="1288" t="s">
        <v>1341</v>
      </c>
    </row>
    <row r="31" spans="1:40" s="1230" customFormat="1" ht="18" customHeight="1" x14ac:dyDescent="0.2">
      <c r="A31" s="1213" t="s">
        <v>1342</v>
      </c>
      <c r="B31" s="1213"/>
      <c r="C31" s="1213"/>
      <c r="D31" s="1213"/>
      <c r="E31" s="1213"/>
      <c r="F31" s="1368"/>
      <c r="G31" s="1368"/>
      <c r="H31" s="1368"/>
      <c r="I31" s="1368"/>
      <c r="J31" s="1368"/>
      <c r="K31" s="1368"/>
      <c r="L31" s="1368"/>
      <c r="M31" s="1368"/>
      <c r="N31" s="1288"/>
      <c r="S31" s="1215"/>
      <c r="T31" s="1215"/>
      <c r="U31" s="1215"/>
      <c r="V31" s="1215"/>
      <c r="W31" s="1215"/>
      <c r="X31" s="1215"/>
      <c r="Y31" s="1215"/>
      <c r="Z31" s="1215"/>
      <c r="AA31" s="1215"/>
      <c r="AB31" s="1215"/>
      <c r="AC31" s="1215"/>
      <c r="AD31" s="1215"/>
      <c r="AE31" s="1215"/>
      <c r="AF31" s="1215"/>
      <c r="AG31" s="1215"/>
      <c r="AH31" s="1215"/>
      <c r="AI31" s="1215"/>
      <c r="AJ31" s="1215"/>
      <c r="AK31" s="1215"/>
      <c r="AL31" s="1215"/>
      <c r="AM31" s="1215"/>
      <c r="AN31" s="1215"/>
    </row>
    <row r="32" spans="1:40" s="1230" customFormat="1" ht="18" customHeight="1" x14ac:dyDescent="0.25">
      <c r="A32" s="1213" t="s">
        <v>1343</v>
      </c>
      <c r="B32" s="1213"/>
      <c r="C32" s="1213"/>
      <c r="D32" s="1213"/>
      <c r="E32" s="1175"/>
      <c r="F32" s="1175"/>
      <c r="G32" s="1175"/>
      <c r="H32" s="1175"/>
      <c r="I32" s="1175"/>
      <c r="J32" s="1175"/>
      <c r="K32" s="1369"/>
      <c r="L32" s="1369"/>
      <c r="M32" s="1369"/>
      <c r="N32" s="1370"/>
    </row>
    <row r="33" spans="1:40" s="1230" customFormat="1" ht="18" customHeight="1" x14ac:dyDescent="0.2">
      <c r="A33" s="1157"/>
      <c r="B33" s="1157"/>
      <c r="C33" s="1157"/>
      <c r="D33" s="1157"/>
      <c r="E33" s="1157"/>
      <c r="F33" s="1157"/>
      <c r="G33" s="1157"/>
      <c r="H33" s="1157"/>
      <c r="I33" s="1157"/>
      <c r="J33" s="1157"/>
      <c r="K33" s="1157"/>
      <c r="L33" s="1157"/>
      <c r="M33" s="1157"/>
      <c r="N33" s="1157"/>
    </row>
    <row r="34" spans="1:40" x14ac:dyDescent="0.2">
      <c r="S34" s="1230"/>
      <c r="T34" s="1230"/>
      <c r="U34" s="1230"/>
      <c r="V34" s="1230"/>
      <c r="W34" s="1230"/>
      <c r="X34" s="1230"/>
      <c r="Y34" s="1230"/>
      <c r="Z34" s="1230"/>
      <c r="AA34" s="1230"/>
      <c r="AB34" s="1230"/>
      <c r="AC34" s="1230"/>
      <c r="AD34" s="1230"/>
      <c r="AE34" s="1230"/>
      <c r="AF34" s="1230"/>
      <c r="AG34" s="1230"/>
      <c r="AH34" s="1230"/>
      <c r="AI34" s="1230"/>
      <c r="AJ34" s="1230"/>
      <c r="AK34" s="1230"/>
      <c r="AL34" s="1230"/>
      <c r="AM34" s="1230"/>
      <c r="AN34" s="1230"/>
    </row>
    <row r="36" spans="1:40" x14ac:dyDescent="0.2">
      <c r="D36" s="1371"/>
      <c r="E36" s="1372"/>
      <c r="F36" s="1372"/>
      <c r="G36" s="1372"/>
      <c r="H36" s="1372"/>
      <c r="I36" s="1372"/>
      <c r="J36" s="1372"/>
      <c r="K36" s="1372"/>
      <c r="L36" s="1372"/>
      <c r="M36" s="1372"/>
      <c r="N36" s="1372"/>
      <c r="O36" s="1372"/>
      <c r="P36" s="1372"/>
      <c r="Q36" s="1372"/>
      <c r="R36" s="1372"/>
      <c r="S36" s="1372"/>
      <c r="T36" s="1372"/>
      <c r="U36" s="1372"/>
      <c r="V36" s="1372"/>
      <c r="X36" s="1372"/>
    </row>
    <row r="37" spans="1:40" x14ac:dyDescent="0.2">
      <c r="D37" s="1371"/>
      <c r="E37" s="1372"/>
      <c r="F37" s="1372"/>
      <c r="G37" s="1372"/>
      <c r="H37" s="1372"/>
      <c r="I37" s="1372"/>
      <c r="J37" s="1372"/>
      <c r="K37" s="1372"/>
      <c r="L37" s="1372"/>
      <c r="M37" s="1372"/>
      <c r="N37" s="1372"/>
      <c r="O37" s="1372"/>
      <c r="P37" s="1372"/>
      <c r="Q37" s="1372"/>
      <c r="R37" s="1372"/>
      <c r="S37" s="1372"/>
      <c r="T37" s="1372"/>
      <c r="U37" s="1372"/>
      <c r="V37" s="1372"/>
      <c r="X37" s="1372"/>
    </row>
    <row r="38" spans="1:40" x14ac:dyDescent="0.2">
      <c r="D38" s="1371"/>
      <c r="E38" s="1372"/>
      <c r="F38" s="1372"/>
      <c r="G38" s="1372"/>
      <c r="H38" s="1372"/>
      <c r="I38" s="1372"/>
      <c r="J38" s="1372"/>
      <c r="K38" s="1372"/>
      <c r="L38" s="1372"/>
      <c r="M38" s="1372"/>
      <c r="N38" s="1372"/>
      <c r="O38" s="1372"/>
      <c r="P38" s="1372"/>
      <c r="Q38" s="1372"/>
      <c r="R38" s="1372"/>
      <c r="S38" s="1372"/>
      <c r="T38" s="1372"/>
      <c r="U38" s="1372"/>
      <c r="V38" s="1372"/>
      <c r="X38" s="1372"/>
    </row>
    <row r="39" spans="1:40" x14ac:dyDescent="0.2">
      <c r="D39" s="1371"/>
      <c r="E39" s="1372"/>
      <c r="F39" s="1372"/>
      <c r="G39" s="1372"/>
      <c r="H39" s="1372"/>
      <c r="I39" s="1372"/>
      <c r="J39" s="1372"/>
      <c r="K39" s="1372"/>
      <c r="L39" s="1372"/>
      <c r="M39" s="1372"/>
      <c r="N39" s="1372"/>
      <c r="O39" s="1372"/>
      <c r="P39" s="1372"/>
      <c r="Q39" s="1372"/>
      <c r="R39" s="1372"/>
      <c r="S39" s="1372"/>
      <c r="T39" s="1372"/>
      <c r="U39" s="1372"/>
      <c r="V39" s="1372"/>
      <c r="X39" s="1372"/>
    </row>
    <row r="40" spans="1:40" x14ac:dyDescent="0.2">
      <c r="D40" s="1371"/>
      <c r="E40" s="1372"/>
      <c r="F40" s="1372"/>
      <c r="G40" s="1372"/>
      <c r="H40" s="1372"/>
      <c r="I40" s="1372"/>
      <c r="J40" s="1372"/>
      <c r="K40" s="1372"/>
      <c r="L40" s="1372"/>
      <c r="M40" s="1372"/>
      <c r="N40" s="1372"/>
      <c r="O40" s="1372"/>
      <c r="P40" s="1372"/>
      <c r="Q40" s="1372"/>
      <c r="R40" s="1372"/>
      <c r="S40" s="1372"/>
      <c r="T40" s="1372"/>
      <c r="U40" s="1372"/>
      <c r="V40" s="1372"/>
      <c r="X40" s="1372"/>
    </row>
    <row r="41" spans="1:40" x14ac:dyDescent="0.2">
      <c r="D41" s="1371"/>
      <c r="E41" s="1372"/>
      <c r="F41" s="1372"/>
      <c r="G41" s="1372"/>
      <c r="H41" s="1372"/>
      <c r="I41" s="1372"/>
      <c r="J41" s="1372"/>
      <c r="K41" s="1372"/>
      <c r="L41" s="1372"/>
      <c r="M41" s="1372"/>
      <c r="N41" s="1372"/>
      <c r="O41" s="1372"/>
      <c r="P41" s="1372"/>
      <c r="Q41" s="1372"/>
      <c r="R41" s="1372"/>
      <c r="S41" s="1372"/>
      <c r="T41" s="1372"/>
      <c r="U41" s="1372"/>
      <c r="V41" s="1372"/>
      <c r="X41" s="1372"/>
    </row>
    <row r="42" spans="1:40" x14ac:dyDescent="0.2">
      <c r="D42" s="1371"/>
      <c r="E42" s="1372"/>
      <c r="F42" s="1372"/>
      <c r="G42" s="1372"/>
      <c r="H42" s="1372"/>
      <c r="I42" s="1372"/>
      <c r="J42" s="1372"/>
      <c r="K42" s="1372"/>
      <c r="L42" s="1372"/>
      <c r="M42" s="1372"/>
      <c r="N42" s="1372"/>
      <c r="O42" s="1372"/>
      <c r="P42" s="1372"/>
      <c r="Q42" s="1372"/>
      <c r="R42" s="1372"/>
      <c r="S42" s="1372"/>
      <c r="T42" s="1372"/>
      <c r="U42" s="1372"/>
      <c r="V42" s="1372"/>
      <c r="X42" s="1372"/>
    </row>
    <row r="43" spans="1:40" x14ac:dyDescent="0.2">
      <c r="D43" s="1371"/>
      <c r="E43" s="1372"/>
      <c r="F43" s="1372"/>
      <c r="G43" s="1372"/>
      <c r="H43" s="1372"/>
      <c r="I43" s="1372"/>
      <c r="J43" s="1372"/>
      <c r="K43" s="1372"/>
      <c r="L43" s="1372"/>
      <c r="M43" s="1372"/>
      <c r="N43" s="1372"/>
      <c r="O43" s="1372"/>
      <c r="P43" s="1372"/>
      <c r="Q43" s="1372"/>
      <c r="R43" s="1372"/>
      <c r="S43" s="1372"/>
      <c r="T43" s="1372"/>
      <c r="U43" s="1372"/>
      <c r="V43" s="1372"/>
      <c r="X43" s="1372"/>
    </row>
  </sheetData>
  <mergeCells count="2">
    <mergeCell ref="E1:F1"/>
    <mergeCell ref="A3:N3"/>
  </mergeCells>
  <hyperlinks>
    <hyperlink ref="N2" location="Contents!A1" display="Back to Contents ç" xr:uid="{2B699F32-3EF2-4BFC-ACF7-BF94AAEF42DB}"/>
  </hyperlinks>
  <pageMargins left="0.7" right="0.7" top="0.75" bottom="0.75" header="0.3" footer="0.3"/>
  <pageSetup paperSize="9" scale="51" orientation="landscape" r:id="rId1"/>
  <headerFooter>
    <oddHeader>&amp;L&amp;"Calibri"&amp;10&amp;K000000 [Limited Sharing]&amp;1#_x000D_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A8259-E13B-46A4-AC92-4D5D05A6EBDE}">
  <sheetPr codeName="Sheet30"/>
  <dimension ref="A1:AA48"/>
  <sheetViews>
    <sheetView zoomScaleNormal="100" zoomScaleSheetLayoutView="100" workbookViewId="0">
      <selection activeCell="A32" sqref="A32:XFD32"/>
    </sheetView>
  </sheetViews>
  <sheetFormatPr defaultColWidth="9.140625" defaultRowHeight="12.75" x14ac:dyDescent="0.2"/>
  <cols>
    <col min="1" max="1" width="59.42578125" style="1157" customWidth="1"/>
    <col min="2" max="11" width="9.140625" style="1157"/>
    <col min="12" max="13" width="9.5703125" style="1157" customWidth="1"/>
    <col min="14" max="14" width="10.28515625" style="1157" customWidth="1"/>
    <col min="15" max="18" width="9.140625" style="1157"/>
    <col min="19" max="19" width="9.5703125" style="1157" bestFit="1" customWidth="1"/>
    <col min="20" max="21" width="9.140625" style="1157"/>
    <col min="22" max="22" width="16.5703125" style="1157" customWidth="1"/>
    <col min="23" max="26" width="9.140625" style="1157"/>
    <col min="27" max="27" width="11.140625" style="1157" bestFit="1" customWidth="1"/>
    <col min="28" max="16384" width="9.140625" style="1157"/>
  </cols>
  <sheetData>
    <row r="1" spans="1:27" s="1153" customFormat="1" ht="15.75" x14ac:dyDescent="0.25">
      <c r="A1" s="662" t="s">
        <v>60</v>
      </c>
      <c r="B1" s="1290"/>
      <c r="C1" s="1290"/>
      <c r="D1" s="1290"/>
      <c r="E1" s="1290"/>
      <c r="F1" s="1290"/>
      <c r="G1" s="1290"/>
      <c r="H1" s="1290"/>
      <c r="I1" s="1290"/>
      <c r="J1" s="1290"/>
      <c r="K1" s="1290"/>
      <c r="N1" s="1152" t="s">
        <v>1290</v>
      </c>
    </row>
    <row r="2" spans="1:27" s="1153" customFormat="1" ht="15.75" x14ac:dyDescent="0.25">
      <c r="A2" s="1148"/>
      <c r="B2" s="1290"/>
      <c r="C2" s="1290"/>
      <c r="D2" s="1290"/>
      <c r="E2" s="1290"/>
      <c r="F2" s="1290"/>
      <c r="G2" s="1290"/>
      <c r="H2" s="1290"/>
      <c r="I2" s="1290"/>
      <c r="J2" s="1290"/>
      <c r="K2" s="1290"/>
      <c r="N2" s="405" t="s">
        <v>62</v>
      </c>
    </row>
    <row r="3" spans="1:27" s="1153" customFormat="1" ht="18.75" x14ac:dyDescent="0.25">
      <c r="A3" s="1705" t="s">
        <v>1291</v>
      </c>
      <c r="B3" s="1705"/>
      <c r="C3" s="1705"/>
      <c r="D3" s="1705"/>
      <c r="E3" s="1705"/>
      <c r="F3" s="1705"/>
      <c r="G3" s="1705"/>
      <c r="H3" s="1705"/>
      <c r="I3" s="1705"/>
      <c r="J3" s="1705"/>
      <c r="K3" s="1705"/>
      <c r="L3" s="1705"/>
      <c r="M3" s="1705"/>
      <c r="Y3" s="1291"/>
    </row>
    <row r="4" spans="1:27" ht="13.5" thickBot="1" x14ac:dyDescent="0.25">
      <c r="A4" s="1292"/>
      <c r="B4" s="1156"/>
      <c r="C4" s="1156"/>
      <c r="D4" s="1156"/>
      <c r="E4" s="1156"/>
      <c r="F4" s="1156"/>
      <c r="G4" s="1156"/>
      <c r="H4" s="1175"/>
      <c r="I4" s="1175"/>
      <c r="J4" s="1175"/>
      <c r="K4" s="1175"/>
      <c r="L4" s="1175"/>
      <c r="M4" s="1175"/>
    </row>
    <row r="5" spans="1:27" ht="44.25" customHeight="1" thickBot="1" x14ac:dyDescent="0.25">
      <c r="A5" s="1293" t="s">
        <v>237</v>
      </c>
      <c r="B5" s="1294">
        <v>2013</v>
      </c>
      <c r="C5" s="1294">
        <v>2014</v>
      </c>
      <c r="D5" s="1294">
        <v>2015</v>
      </c>
      <c r="E5" s="1294">
        <v>2016</v>
      </c>
      <c r="F5" s="1294">
        <v>2017</v>
      </c>
      <c r="G5" s="1294">
        <v>2018</v>
      </c>
      <c r="H5" s="1294">
        <v>2019</v>
      </c>
      <c r="I5" s="1294">
        <v>2020</v>
      </c>
      <c r="J5" s="1294">
        <v>2021</v>
      </c>
      <c r="K5" s="1294">
        <v>2022</v>
      </c>
      <c r="L5" s="1294">
        <v>2023</v>
      </c>
      <c r="M5" s="1294">
        <v>2024</v>
      </c>
      <c r="N5" s="1295" t="s">
        <v>312</v>
      </c>
      <c r="P5" s="1296"/>
      <c r="Q5" s="1296"/>
      <c r="R5" s="1296"/>
      <c r="S5" s="1297"/>
      <c r="T5" s="1296"/>
    </row>
    <row r="6" spans="1:27" ht="7.5" customHeight="1" x14ac:dyDescent="0.2">
      <c r="A6" s="1298"/>
      <c r="B6" s="1299"/>
      <c r="C6" s="1299"/>
      <c r="D6" s="1299"/>
      <c r="E6" s="1299"/>
      <c r="F6" s="1299"/>
      <c r="G6" s="1299"/>
      <c r="H6" s="1299"/>
      <c r="I6" s="1299"/>
      <c r="J6" s="1299"/>
      <c r="K6" s="1300"/>
      <c r="L6" s="1299"/>
      <c r="M6" s="1299"/>
      <c r="N6" s="1301"/>
    </row>
    <row r="7" spans="1:27" s="1304" customFormat="1" ht="18" customHeight="1" x14ac:dyDescent="0.2">
      <c r="A7" s="1113" t="s">
        <v>1292</v>
      </c>
      <c r="B7" s="1302">
        <v>14959.064525515685</v>
      </c>
      <c r="C7" s="1302">
        <v>15134.484</v>
      </c>
      <c r="D7" s="1302">
        <v>15281.945</v>
      </c>
      <c r="E7" s="1302">
        <v>15448.6789661762</v>
      </c>
      <c r="F7" s="1302">
        <v>15843.734599914818</v>
      </c>
      <c r="G7" s="1302">
        <v>16196.231958898847</v>
      </c>
      <c r="H7" s="1302">
        <v>16424.016065161584</v>
      </c>
      <c r="I7" s="1302">
        <v>16739.396286400675</v>
      </c>
      <c r="J7" s="1302">
        <v>17133.658918548281</v>
      </c>
      <c r="K7" s="1302">
        <v>17161.93788338326</v>
      </c>
      <c r="L7" s="1302">
        <v>17306</v>
      </c>
      <c r="M7" s="1302">
        <v>17548</v>
      </c>
      <c r="N7" s="1303">
        <v>17307</v>
      </c>
    </row>
    <row r="8" spans="1:27" ht="7.5" customHeight="1" x14ac:dyDescent="0.2">
      <c r="A8" s="1305"/>
      <c r="B8" s="1306"/>
      <c r="C8" s="1306"/>
      <c r="D8" s="1306"/>
      <c r="E8" s="1306"/>
      <c r="F8" s="1306"/>
      <c r="G8" s="1307"/>
      <c r="H8" s="1306"/>
      <c r="I8" s="1307"/>
      <c r="J8" s="1307"/>
      <c r="K8" s="1307"/>
      <c r="L8" s="1307"/>
      <c r="M8" s="1307"/>
      <c r="N8" s="1308"/>
    </row>
    <row r="9" spans="1:27" s="1304" customFormat="1" ht="18" customHeight="1" x14ac:dyDescent="0.2">
      <c r="A9" s="1113" t="s">
        <v>1293</v>
      </c>
      <c r="B9" s="1302">
        <v>8033.8042459826611</v>
      </c>
      <c r="C9" s="1302">
        <v>8048.884</v>
      </c>
      <c r="D9" s="1302">
        <v>8214.473</v>
      </c>
      <c r="E9" s="1302">
        <v>8310.6816072032943</v>
      </c>
      <c r="F9" s="1302">
        <v>8566.6857832222267</v>
      </c>
      <c r="G9" s="1302">
        <v>8387.7589127251704</v>
      </c>
      <c r="H9" s="1302">
        <v>8592.0104354258892</v>
      </c>
      <c r="I9" s="1302">
        <v>8466.6061467441596</v>
      </c>
      <c r="J9" s="1302">
        <v>8553.2898165524657</v>
      </c>
      <c r="K9" s="1302">
        <v>8547.1114723099708</v>
      </c>
      <c r="L9" s="1302">
        <v>8408.3312499999993</v>
      </c>
      <c r="M9" s="1302">
        <v>8315.7019999999993</v>
      </c>
      <c r="N9" s="1303">
        <v>8554.1380000000008</v>
      </c>
    </row>
    <row r="10" spans="1:27" ht="18" customHeight="1" x14ac:dyDescent="0.2">
      <c r="A10" s="1298" t="s">
        <v>1294</v>
      </c>
      <c r="B10" s="1306">
        <v>7681.2785805663998</v>
      </c>
      <c r="C10" s="1306">
        <v>7700.4889999999996</v>
      </c>
      <c r="D10" s="1306">
        <v>7830.9759999999997</v>
      </c>
      <c r="E10" s="1306">
        <v>7947.6829299809269</v>
      </c>
      <c r="F10" s="1306">
        <v>8208.178755650757</v>
      </c>
      <c r="G10" s="1306">
        <v>8015.165716546464</v>
      </c>
      <c r="H10" s="1306">
        <v>8180.6926015858044</v>
      </c>
      <c r="I10" s="1306">
        <v>7999.0933054799098</v>
      </c>
      <c r="J10" s="1306">
        <v>8113.5071832247386</v>
      </c>
      <c r="K10" s="1306">
        <v>8147.8477494365779</v>
      </c>
      <c r="L10" s="1306">
        <v>8009.9162500000002</v>
      </c>
      <c r="M10" s="1306">
        <v>7949.7510000000002</v>
      </c>
      <c r="N10" s="1308">
        <v>8218.89</v>
      </c>
    </row>
    <row r="11" spans="1:27" ht="18" customHeight="1" x14ac:dyDescent="0.2">
      <c r="A11" s="1298" t="s">
        <v>1295</v>
      </c>
      <c r="B11" s="1306">
        <v>352.52566541625833</v>
      </c>
      <c r="C11" s="1306">
        <v>348.39499999999998</v>
      </c>
      <c r="D11" s="1306">
        <v>383.49599999999998</v>
      </c>
      <c r="E11" s="1306">
        <v>362.99867722237946</v>
      </c>
      <c r="F11" s="1306">
        <v>358.50702757153755</v>
      </c>
      <c r="G11" s="1306">
        <v>372.59319617870921</v>
      </c>
      <c r="H11" s="1306">
        <v>411.31783384014415</v>
      </c>
      <c r="I11" s="1306">
        <v>467.51284126412827</v>
      </c>
      <c r="J11" s="1306">
        <v>439.78263332771945</v>
      </c>
      <c r="K11" s="1306">
        <v>399.26372287339109</v>
      </c>
      <c r="L11" s="1306">
        <v>398.41475000000003</v>
      </c>
      <c r="M11" s="1306">
        <v>365.95100000000002</v>
      </c>
      <c r="N11" s="1308">
        <v>335.24799999999999</v>
      </c>
      <c r="P11" s="1296"/>
      <c r="Q11" s="1296"/>
      <c r="R11" s="1296"/>
      <c r="S11" s="1296"/>
      <c r="T11" s="1296"/>
    </row>
    <row r="12" spans="1:27" ht="7.5" customHeight="1" x14ac:dyDescent="0.2">
      <c r="A12" s="1305"/>
      <c r="B12" s="1306"/>
      <c r="C12" s="1306"/>
      <c r="D12" s="1306"/>
      <c r="E12" s="1306"/>
      <c r="F12" s="1306"/>
      <c r="G12" s="1307"/>
      <c r="H12" s="1306"/>
      <c r="I12" s="1307"/>
      <c r="J12" s="1307"/>
      <c r="K12" s="1307"/>
      <c r="L12" s="1307"/>
      <c r="M12" s="1307"/>
      <c r="N12" s="1308"/>
      <c r="P12" s="1296"/>
      <c r="Q12" s="1296"/>
      <c r="R12" s="1296"/>
      <c r="S12" s="1296"/>
      <c r="T12" s="1296"/>
    </row>
    <row r="13" spans="1:27" s="1304" customFormat="1" ht="18" customHeight="1" x14ac:dyDescent="0.2">
      <c r="A13" s="1113" t="s">
        <v>1296</v>
      </c>
      <c r="B13" s="1309">
        <v>74.89620673476017</v>
      </c>
      <c r="C13" s="1309">
        <v>74.582950220473748</v>
      </c>
      <c r="D13" s="1309">
        <v>74.685719442172712</v>
      </c>
      <c r="E13" s="1309">
        <v>75.07006904796765</v>
      </c>
      <c r="F13" s="1309">
        <v>74.526540548321123</v>
      </c>
      <c r="G13" s="1309">
        <v>72.972611157747423</v>
      </c>
      <c r="H13" s="1309">
        <v>52.313699653832856</v>
      </c>
      <c r="I13" s="1309">
        <v>50.578921735800918</v>
      </c>
      <c r="J13" s="1309">
        <v>49.923529604960287</v>
      </c>
      <c r="K13" s="1309">
        <v>49.8</v>
      </c>
      <c r="L13" s="1309">
        <v>48.587497904866055</v>
      </c>
      <c r="M13" s="1309">
        <v>47.4</v>
      </c>
      <c r="N13" s="1310">
        <v>49.424999999999997</v>
      </c>
      <c r="P13" s="1311"/>
      <c r="Q13" s="1311"/>
      <c r="R13" s="1311"/>
      <c r="S13" s="1311"/>
      <c r="T13" s="1311"/>
    </row>
    <row r="14" spans="1:27" ht="18" customHeight="1" x14ac:dyDescent="0.2">
      <c r="A14" s="1298" t="s">
        <v>1297</v>
      </c>
      <c r="B14" s="1307">
        <v>35.431018330331916</v>
      </c>
      <c r="C14" s="1307">
        <v>34.639937528857878</v>
      </c>
      <c r="D14" s="1307">
        <v>35.886957442455127</v>
      </c>
      <c r="E14" s="1307">
        <v>35.868320882710577</v>
      </c>
      <c r="F14" s="1307">
        <v>36.626402182350816</v>
      </c>
      <c r="G14" s="1307">
        <v>33.57326959850792</v>
      </c>
      <c r="H14" s="1307">
        <v>72.984362210393002</v>
      </c>
      <c r="I14" s="1307">
        <v>71.874021661687678</v>
      </c>
      <c r="J14" s="1307">
        <v>71.015420938647864</v>
      </c>
      <c r="K14" s="1307">
        <v>70.511843952437161</v>
      </c>
      <c r="L14" s="1307">
        <v>68.599999999999994</v>
      </c>
      <c r="M14" s="1307">
        <v>67.400000000000006</v>
      </c>
      <c r="N14" s="1312">
        <v>69.074999999999989</v>
      </c>
      <c r="P14" s="1296"/>
      <c r="Q14" s="1296"/>
      <c r="R14" s="1296"/>
      <c r="S14" s="1296"/>
      <c r="T14" s="1311"/>
      <c r="W14" s="1296"/>
      <c r="X14" s="1296"/>
      <c r="Y14" s="1296"/>
      <c r="Z14" s="1297"/>
      <c r="AA14" s="1296"/>
    </row>
    <row r="15" spans="1:27" ht="18" customHeight="1" x14ac:dyDescent="0.2">
      <c r="A15" s="1298" t="s">
        <v>1298</v>
      </c>
      <c r="B15" s="1307">
        <v>53.70525497415781</v>
      </c>
      <c r="C15" s="1307">
        <v>53.18241441201431</v>
      </c>
      <c r="D15" s="1307">
        <v>53.752794310358119</v>
      </c>
      <c r="E15" s="1307">
        <v>53.795419177257465</v>
      </c>
      <c r="F15" s="1307">
        <v>54.069864205300966</v>
      </c>
      <c r="G15" s="1307">
        <v>51.790245669078125</v>
      </c>
      <c r="H15" s="1307">
        <v>34.466207627829547</v>
      </c>
      <c r="I15" s="1307">
        <v>32</v>
      </c>
      <c r="J15" s="1307">
        <v>31.801926754817849</v>
      </c>
      <c r="K15" s="1307">
        <v>32.079226075871809</v>
      </c>
      <c r="L15" s="1307">
        <v>31.3</v>
      </c>
      <c r="M15" s="1307">
        <v>29.8</v>
      </c>
      <c r="N15" s="1312">
        <v>32.474999999999994</v>
      </c>
      <c r="P15" s="1296"/>
      <c r="Q15" s="1296"/>
      <c r="R15" s="1296"/>
      <c r="S15" s="1296"/>
      <c r="T15" s="1311"/>
    </row>
    <row r="16" spans="1:27" ht="12" customHeight="1" x14ac:dyDescent="0.2">
      <c r="A16" s="1305"/>
      <c r="B16" s="1306"/>
      <c r="C16" s="1306"/>
      <c r="D16" s="1306"/>
      <c r="E16" s="1306"/>
      <c r="F16" s="1306"/>
      <c r="G16" s="1307"/>
      <c r="H16" s="1306"/>
      <c r="I16" s="1307"/>
      <c r="J16" s="1307"/>
      <c r="K16" s="1307"/>
      <c r="L16" s="1307"/>
      <c r="M16" s="1307"/>
      <c r="N16" s="1308"/>
      <c r="P16" s="1296"/>
      <c r="Q16" s="1296"/>
      <c r="R16" s="1296"/>
      <c r="S16" s="1296"/>
      <c r="T16" s="1311"/>
      <c r="AA16" s="1313"/>
    </row>
    <row r="17" spans="1:27" ht="18" customHeight="1" x14ac:dyDescent="0.2">
      <c r="A17" s="1113" t="s">
        <v>1299</v>
      </c>
      <c r="B17" s="1307"/>
      <c r="C17" s="1307"/>
      <c r="D17" s="1307"/>
      <c r="E17" s="1307"/>
      <c r="F17" s="1307"/>
      <c r="G17" s="1307"/>
      <c r="H17" s="1307"/>
      <c r="I17" s="1307"/>
      <c r="J17" s="1307"/>
      <c r="K17" s="1307"/>
      <c r="L17" s="1307"/>
      <c r="M17" s="1307"/>
      <c r="N17" s="1308"/>
      <c r="P17" s="1296"/>
      <c r="Q17" s="1296"/>
      <c r="R17" s="1296"/>
      <c r="S17" s="1296"/>
      <c r="T17" s="1311"/>
      <c r="AA17" s="1313"/>
    </row>
    <row r="18" spans="1:27" ht="18" customHeight="1" x14ac:dyDescent="0.2">
      <c r="A18" s="1298" t="s">
        <v>1300</v>
      </c>
      <c r="B18" s="1307">
        <v>15.225379103482753</v>
      </c>
      <c r="C18" s="1307">
        <v>15.493325749400363</v>
      </c>
      <c r="D18" s="1307">
        <v>15.10557367235276</v>
      </c>
      <c r="E18" s="1307">
        <v>14.5659813212703</v>
      </c>
      <c r="F18" s="1307">
        <v>14.359370537409479</v>
      </c>
      <c r="G18" s="1307">
        <v>14.45600169727437</v>
      </c>
      <c r="H18" s="1307">
        <v>14.87097618827273</v>
      </c>
      <c r="I18" s="1307">
        <v>14.798127576419398</v>
      </c>
      <c r="J18" s="1307">
        <v>15.22255198522101</v>
      </c>
      <c r="K18" s="1307">
        <v>15.12038069051445</v>
      </c>
      <c r="L18" s="1307">
        <v>14.58261235198971</v>
      </c>
      <c r="M18" s="1307">
        <v>14.447936797014146</v>
      </c>
      <c r="N18" s="1312">
        <v>15.239358449595278</v>
      </c>
      <c r="P18" s="1314"/>
      <c r="Q18" s="1314"/>
      <c r="R18" s="1314"/>
      <c r="S18" s="1314"/>
      <c r="T18" s="1315"/>
      <c r="V18" s="1316"/>
      <c r="AA18" s="1313"/>
    </row>
    <row r="19" spans="1:27" ht="18" customHeight="1" x14ac:dyDescent="0.2">
      <c r="A19" s="1298" t="s">
        <v>1301</v>
      </c>
      <c r="B19" s="1307">
        <v>40.483343921846362</v>
      </c>
      <c r="C19" s="1307">
        <v>40.936355998124796</v>
      </c>
      <c r="D19" s="1307">
        <v>41.041149782460096</v>
      </c>
      <c r="E19" s="1307">
        <v>43.256866072146494</v>
      </c>
      <c r="F19" s="1307">
        <v>43.314019675701658</v>
      </c>
      <c r="G19" s="1307">
        <v>43.351970135387361</v>
      </c>
      <c r="H19" s="1307">
        <v>43.048857667458449</v>
      </c>
      <c r="I19" s="1307">
        <v>42.654789695884297</v>
      </c>
      <c r="J19" s="1307">
        <v>42.032821579641308</v>
      </c>
      <c r="K19" s="1307">
        <v>42.911884861867918</v>
      </c>
      <c r="L19" s="1307">
        <v>44.465584907507143</v>
      </c>
      <c r="M19" s="1307">
        <v>44.367138039921002</v>
      </c>
      <c r="N19" s="1312">
        <v>45.576875942488023</v>
      </c>
      <c r="P19" s="1314"/>
      <c r="Q19" s="1314"/>
      <c r="R19" s="1314"/>
      <c r="S19" s="1314"/>
      <c r="T19" s="1315"/>
      <c r="V19" s="1316"/>
      <c r="AA19" s="1313"/>
    </row>
    <row r="20" spans="1:27" ht="18" customHeight="1" x14ac:dyDescent="0.2">
      <c r="A20" s="1298" t="s">
        <v>1302</v>
      </c>
      <c r="B20" s="1307">
        <v>3.0183641268121981</v>
      </c>
      <c r="C20" s="1307">
        <v>2.736020694786955</v>
      </c>
      <c r="D20" s="1307">
        <v>3.1029972377648409</v>
      </c>
      <c r="E20" s="1307">
        <v>2.7330619353251602</v>
      </c>
      <c r="F20" s="1307">
        <v>3.0156259641912886</v>
      </c>
      <c r="G20" s="1307">
        <v>2.7587439510998024</v>
      </c>
      <c r="H20" s="1307">
        <v>2.5567427936630835</v>
      </c>
      <c r="I20" s="1307">
        <v>2.5351330492780368</v>
      </c>
      <c r="J20" s="1307">
        <v>2.7461740822596923</v>
      </c>
      <c r="K20" s="1307">
        <v>2.904968190507204</v>
      </c>
      <c r="L20" s="1307">
        <v>2.6025491403405479</v>
      </c>
      <c r="M20" s="1307">
        <v>2.8830085369969449</v>
      </c>
      <c r="N20" s="1312">
        <v>3.1232584909767791</v>
      </c>
      <c r="P20" s="1314"/>
      <c r="Q20" s="1314"/>
      <c r="R20" s="1314"/>
      <c r="S20" s="1314"/>
      <c r="T20" s="1315"/>
      <c r="AA20" s="1313"/>
    </row>
    <row r="21" spans="1:27" ht="18" customHeight="1" x14ac:dyDescent="0.2">
      <c r="A21" s="1298" t="s">
        <v>1303</v>
      </c>
      <c r="B21" s="1307">
        <v>32.212417722046325</v>
      </c>
      <c r="C21" s="1307">
        <v>31.960057087276265</v>
      </c>
      <c r="D21" s="1307">
        <v>32.321394891084473</v>
      </c>
      <c r="E21" s="1307">
        <v>31.603550174977222</v>
      </c>
      <c r="F21" s="1307">
        <v>31.321725723784162</v>
      </c>
      <c r="G21" s="1307">
        <v>32.263871723630878</v>
      </c>
      <c r="H21" s="1307">
        <v>32.50012392720285</v>
      </c>
      <c r="I21" s="1307">
        <v>33.226200213851328</v>
      </c>
      <c r="J21" s="1307">
        <v>33.357083184786561</v>
      </c>
      <c r="K21" s="1307">
        <v>33.145560772657745</v>
      </c>
      <c r="L21" s="1307">
        <v>32.804888340901449</v>
      </c>
      <c r="M21" s="1307">
        <v>33.117024671590343</v>
      </c>
      <c r="N21" s="1312">
        <v>31.532717770288603</v>
      </c>
      <c r="P21" s="1314"/>
      <c r="Q21" s="1314"/>
      <c r="R21" s="1314"/>
      <c r="S21" s="1314"/>
      <c r="T21" s="1315"/>
      <c r="AA21" s="1313"/>
    </row>
    <row r="22" spans="1:27" ht="18" customHeight="1" x14ac:dyDescent="0.2">
      <c r="A22" s="1298" t="s">
        <v>1304</v>
      </c>
      <c r="B22" s="1307">
        <v>9.0604951258123645</v>
      </c>
      <c r="C22" s="1307">
        <v>8.8742404704116229</v>
      </c>
      <c r="D22" s="1307">
        <v>8.4288844163378336</v>
      </c>
      <c r="E22" s="1307">
        <v>7.840540496281327</v>
      </c>
      <c r="F22" s="1307">
        <v>7.9892580989137105</v>
      </c>
      <c r="G22" s="1307">
        <v>7.1694124926078562</v>
      </c>
      <c r="H22" s="1307">
        <v>7.0232994233991013</v>
      </c>
      <c r="I22" s="1307">
        <v>6.785749464566833</v>
      </c>
      <c r="J22" s="1307">
        <v>6.6413691680910558</v>
      </c>
      <c r="K22" s="1307">
        <v>5.9172054844527437</v>
      </c>
      <c r="L22" s="1307">
        <v>5.5443777437865762</v>
      </c>
      <c r="M22" s="1307">
        <v>5.184904533487904</v>
      </c>
      <c r="N22" s="1312">
        <v>4.5277924056391203</v>
      </c>
      <c r="P22" s="1314"/>
      <c r="Q22" s="1314"/>
      <c r="R22" s="1314"/>
      <c r="S22" s="1314"/>
      <c r="T22" s="1315"/>
      <c r="AA22" s="1313"/>
    </row>
    <row r="23" spans="1:27" ht="7.5" customHeight="1" x14ac:dyDescent="0.2">
      <c r="A23" s="1298"/>
      <c r="B23" s="1317"/>
      <c r="C23" s="1317"/>
      <c r="D23" s="1317"/>
      <c r="E23" s="1317"/>
      <c r="F23" s="1317"/>
      <c r="G23" s="1307"/>
      <c r="H23" s="1317"/>
      <c r="I23" s="1307"/>
      <c r="J23" s="1307"/>
      <c r="K23" s="1307"/>
      <c r="L23" s="1307"/>
      <c r="M23" s="1307"/>
      <c r="N23" s="1312"/>
      <c r="P23" s="1296"/>
      <c r="Q23" s="1296"/>
      <c r="R23" s="1296"/>
      <c r="S23" s="1296"/>
      <c r="T23" s="1311"/>
    </row>
    <row r="24" spans="1:27" ht="18" customHeight="1" x14ac:dyDescent="0.2">
      <c r="A24" s="1113" t="s">
        <v>1305</v>
      </c>
      <c r="B24" s="1317"/>
      <c r="C24" s="1317"/>
      <c r="D24" s="1317"/>
      <c r="E24" s="1317"/>
      <c r="F24" s="1317"/>
      <c r="G24" s="1317"/>
      <c r="H24" s="1317"/>
      <c r="I24" s="1317"/>
      <c r="J24" s="1317"/>
      <c r="K24" s="1317"/>
      <c r="L24" s="1317"/>
      <c r="M24" s="1317"/>
      <c r="N24" s="1318"/>
      <c r="P24" s="1296"/>
      <c r="Q24" s="1296"/>
      <c r="R24" s="1296"/>
      <c r="S24" s="1296"/>
      <c r="T24" s="1311"/>
    </row>
    <row r="25" spans="1:27" ht="18" customHeight="1" x14ac:dyDescent="0.2">
      <c r="A25" s="1119" t="s">
        <v>1306</v>
      </c>
      <c r="B25" s="1317"/>
      <c r="C25" s="1317"/>
      <c r="D25" s="1317"/>
      <c r="E25" s="1317"/>
      <c r="F25" s="1317"/>
      <c r="G25" s="1317"/>
      <c r="H25" s="1317"/>
      <c r="I25" s="1317"/>
      <c r="J25" s="1317"/>
      <c r="K25" s="1317"/>
      <c r="L25" s="1317"/>
      <c r="M25" s="1317"/>
      <c r="N25" s="1318"/>
      <c r="P25" s="1296"/>
      <c r="Q25" s="1296"/>
      <c r="R25" s="1296"/>
      <c r="S25" s="1296"/>
      <c r="T25" s="1311"/>
    </row>
    <row r="26" spans="1:27" ht="18" customHeight="1" x14ac:dyDescent="0.2">
      <c r="A26" s="1319" t="s">
        <v>124</v>
      </c>
      <c r="B26" s="1307">
        <v>3.1522167177184173</v>
      </c>
      <c r="C26" s="1307">
        <v>3.141372746818055</v>
      </c>
      <c r="D26" s="1307">
        <v>3.0024204690127259</v>
      </c>
      <c r="E26" s="1307">
        <v>2.8953262580738848</v>
      </c>
      <c r="F26" s="1307">
        <v>2.8586214818069546</v>
      </c>
      <c r="G26" s="1307">
        <v>2.999167246551607</v>
      </c>
      <c r="H26" s="1307">
        <v>3.3361418518438755</v>
      </c>
      <c r="I26" s="1307">
        <v>4.0203125560044111</v>
      </c>
      <c r="J26" s="1307">
        <v>3.6797087633829295</v>
      </c>
      <c r="K26" s="1307">
        <v>3.7</v>
      </c>
      <c r="L26" s="1307">
        <v>3.6</v>
      </c>
      <c r="M26" s="1307">
        <v>3</v>
      </c>
      <c r="N26" s="1312">
        <v>2.75</v>
      </c>
      <c r="P26" s="1296"/>
      <c r="Q26" s="1296"/>
      <c r="R26" s="1296"/>
      <c r="S26" s="1296"/>
      <c r="T26" s="1311"/>
    </row>
    <row r="27" spans="1:27" ht="18" customHeight="1" x14ac:dyDescent="0.2">
      <c r="A27" s="1319" t="s">
        <v>125</v>
      </c>
      <c r="B27" s="1307">
        <v>6.6407794145395656</v>
      </c>
      <c r="C27" s="1307">
        <v>6.5431048293785707</v>
      </c>
      <c r="D27" s="1307">
        <v>7.6279538203644623</v>
      </c>
      <c r="E27" s="1307">
        <v>6.9648313241176165</v>
      </c>
      <c r="F27" s="1307">
        <v>6.486065253730275</v>
      </c>
      <c r="G27" s="1307">
        <v>7.1420922749183919</v>
      </c>
      <c r="H27" s="1307">
        <v>7.4402773726545757</v>
      </c>
      <c r="I27" s="1307">
        <v>8.5</v>
      </c>
      <c r="J27" s="1307">
        <v>7.9329250663767183</v>
      </c>
      <c r="K27" s="1307">
        <v>6.5</v>
      </c>
      <c r="L27" s="1307">
        <v>7</v>
      </c>
      <c r="M27" s="1307">
        <v>7.1</v>
      </c>
      <c r="N27" s="1312">
        <v>6.05</v>
      </c>
      <c r="P27" s="1296"/>
      <c r="Q27" s="1296"/>
      <c r="R27" s="1296"/>
      <c r="S27" s="1296"/>
      <c r="T27" s="1311"/>
    </row>
    <row r="28" spans="1:27" ht="7.5" customHeight="1" x14ac:dyDescent="0.2">
      <c r="A28" s="1319"/>
      <c r="B28" s="1307"/>
      <c r="C28" s="1307"/>
      <c r="D28" s="1307"/>
      <c r="E28" s="1307"/>
      <c r="F28" s="1307"/>
      <c r="G28" s="1307"/>
      <c r="H28" s="1307"/>
      <c r="I28" s="1307"/>
      <c r="J28" s="1307"/>
      <c r="K28" s="1307"/>
      <c r="L28" s="1307"/>
      <c r="M28" s="1307"/>
      <c r="N28" s="1320"/>
      <c r="P28" s="1296"/>
      <c r="Q28" s="1296"/>
      <c r="R28" s="1296"/>
      <c r="S28" s="1296"/>
      <c r="T28" s="1311"/>
    </row>
    <row r="29" spans="1:27" ht="18" customHeight="1" x14ac:dyDescent="0.2">
      <c r="A29" s="1119" t="s">
        <v>1307</v>
      </c>
      <c r="B29" s="1307"/>
      <c r="C29" s="1307"/>
      <c r="D29" s="1307"/>
      <c r="E29" s="1307"/>
      <c r="F29" s="1307"/>
      <c r="G29" s="1307"/>
      <c r="H29" s="1307"/>
      <c r="I29" s="1307"/>
      <c r="J29" s="1307"/>
      <c r="K29" s="1307"/>
      <c r="L29" s="1307"/>
      <c r="M29" s="1307"/>
      <c r="N29" s="1320"/>
      <c r="P29" s="1296"/>
      <c r="Q29" s="1296"/>
      <c r="R29" s="1296"/>
      <c r="S29" s="1296"/>
      <c r="T29" s="1311"/>
    </row>
    <row r="30" spans="1:27" ht="18" customHeight="1" x14ac:dyDescent="0.2">
      <c r="A30" s="1319" t="s">
        <v>1308</v>
      </c>
      <c r="B30" s="1321" t="s">
        <v>1309</v>
      </c>
      <c r="C30" s="1321" t="s">
        <v>1309</v>
      </c>
      <c r="D30" s="1321" t="s">
        <v>1309</v>
      </c>
      <c r="E30" s="1321" t="s">
        <v>1309</v>
      </c>
      <c r="F30" s="1321" t="s">
        <v>1309</v>
      </c>
      <c r="G30" s="1321" t="s">
        <v>1309</v>
      </c>
      <c r="H30" s="1321" t="s">
        <v>1309</v>
      </c>
      <c r="I30" s="1321" t="s">
        <v>1309</v>
      </c>
      <c r="J30" s="1321" t="s">
        <v>1309</v>
      </c>
      <c r="K30" s="1321" t="s">
        <v>1309</v>
      </c>
      <c r="L30" s="1321" t="s">
        <v>1309</v>
      </c>
      <c r="M30" s="1321" t="s">
        <v>1309</v>
      </c>
      <c r="N30" s="1320" t="s">
        <v>1309</v>
      </c>
      <c r="P30" s="1296"/>
      <c r="Q30" s="1296"/>
      <c r="R30" s="1296"/>
      <c r="S30" s="1296"/>
      <c r="T30" s="1311"/>
    </row>
    <row r="31" spans="1:27" ht="18" customHeight="1" x14ac:dyDescent="0.2">
      <c r="A31" s="1319" t="s">
        <v>1310</v>
      </c>
      <c r="B31" s="1307">
        <v>3.3786488400851029</v>
      </c>
      <c r="C31" s="1307">
        <v>3.3719939039891109</v>
      </c>
      <c r="D31" s="1307">
        <v>3.4390871039766702</v>
      </c>
      <c r="E31" s="1307">
        <v>3.2963354299737775</v>
      </c>
      <c r="F31" s="1307">
        <v>2.7899643318139002</v>
      </c>
      <c r="G31" s="1307">
        <v>2.8542882627286001</v>
      </c>
      <c r="H31" s="1307">
        <v>3.3309857916428967</v>
      </c>
      <c r="I31" s="1307">
        <v>3.9746821616777464</v>
      </c>
      <c r="J31" s="1307">
        <v>3.3977768463737692</v>
      </c>
      <c r="K31" s="1307">
        <v>3.3823017802059079</v>
      </c>
      <c r="L31" s="1307">
        <v>2.8</v>
      </c>
      <c r="M31" s="1307">
        <v>2.8</v>
      </c>
      <c r="N31" s="1320" t="s">
        <v>368</v>
      </c>
      <c r="P31" s="1296"/>
      <c r="Q31" s="1296"/>
      <c r="R31" s="1296"/>
      <c r="S31" s="1296"/>
      <c r="T31" s="1311"/>
    </row>
    <row r="32" spans="1:27" ht="18" customHeight="1" x14ac:dyDescent="0.2">
      <c r="A32" s="1319" t="s">
        <v>1311</v>
      </c>
      <c r="B32" s="1307">
        <v>6.0072987528344672</v>
      </c>
      <c r="C32" s="1307">
        <v>5.9338521400778204</v>
      </c>
      <c r="D32" s="1307">
        <v>6.439044142407659</v>
      </c>
      <c r="E32" s="1307">
        <v>5.8333473684318706</v>
      </c>
      <c r="F32" s="1307">
        <v>5.8713535927752121</v>
      </c>
      <c r="G32" s="1307">
        <v>5.2304128472791245</v>
      </c>
      <c r="H32" s="1307">
        <v>6.4539292881217767</v>
      </c>
      <c r="I32" s="1307">
        <v>7.1586056279739507</v>
      </c>
      <c r="J32" s="1307">
        <v>7.1295629722570331</v>
      </c>
      <c r="K32" s="1307">
        <v>6.1501769277863447</v>
      </c>
      <c r="L32" s="1307">
        <v>6</v>
      </c>
      <c r="M32" s="1307">
        <v>5.7</v>
      </c>
      <c r="N32" s="1322">
        <v>5.4749999999999996</v>
      </c>
      <c r="O32" s="1323"/>
      <c r="P32" s="1314"/>
      <c r="Q32" s="1314"/>
      <c r="R32" s="1314"/>
      <c r="S32" s="1314"/>
      <c r="T32" s="1315"/>
    </row>
    <row r="33" spans="1:20" ht="18" customHeight="1" x14ac:dyDescent="0.2">
      <c r="A33" s="1319" t="s">
        <v>1312</v>
      </c>
      <c r="B33" s="1307">
        <v>8.683796580412606</v>
      </c>
      <c r="C33" s="1307">
        <v>8.1988556461425901</v>
      </c>
      <c r="D33" s="1307">
        <v>9.2300563221715279</v>
      </c>
      <c r="E33" s="1307">
        <v>8.2891133980059255</v>
      </c>
      <c r="F33" s="1307">
        <v>8.1060559069319584</v>
      </c>
      <c r="G33" s="1307">
        <v>9.1438938862818375</v>
      </c>
      <c r="H33" s="1307">
        <v>8.462174543639895</v>
      </c>
      <c r="I33" s="1307">
        <v>9.7501584379714767</v>
      </c>
      <c r="J33" s="1307">
        <v>9.1182897444641036</v>
      </c>
      <c r="K33" s="1307">
        <v>7.8100074054408815</v>
      </c>
      <c r="L33" s="1307">
        <v>8</v>
      </c>
      <c r="M33" s="1307">
        <v>7.8</v>
      </c>
      <c r="N33" s="1312">
        <v>6.05</v>
      </c>
      <c r="P33" s="1314"/>
      <c r="Q33" s="1314"/>
      <c r="R33" s="1314"/>
      <c r="S33" s="1314"/>
      <c r="T33" s="1315"/>
    </row>
    <row r="34" spans="1:20" ht="7.5" customHeight="1" x14ac:dyDescent="0.2">
      <c r="A34" s="1119"/>
      <c r="B34" s="1307"/>
      <c r="C34" s="1307"/>
      <c r="D34" s="1307"/>
      <c r="E34" s="1307"/>
      <c r="F34" s="1307"/>
      <c r="G34" s="1307"/>
      <c r="H34" s="1307"/>
      <c r="I34" s="1307"/>
      <c r="J34" s="1307"/>
      <c r="K34" s="1307"/>
      <c r="L34" s="1307"/>
      <c r="M34" s="1307"/>
      <c r="N34" s="1320"/>
      <c r="P34" s="1296"/>
      <c r="Q34" s="1296"/>
      <c r="R34" s="1296"/>
      <c r="S34" s="1296"/>
      <c r="T34" s="1311"/>
    </row>
    <row r="35" spans="1:20" ht="18" customHeight="1" x14ac:dyDescent="0.2">
      <c r="A35" s="1119" t="s">
        <v>1313</v>
      </c>
      <c r="B35" s="1324"/>
      <c r="C35" s="1324"/>
      <c r="D35" s="1324"/>
      <c r="E35" s="1324"/>
      <c r="F35" s="1324"/>
      <c r="G35" s="1324"/>
      <c r="H35" s="1324"/>
      <c r="I35" s="1324"/>
      <c r="J35" s="1324"/>
      <c r="K35" s="1324"/>
      <c r="L35" s="1321"/>
      <c r="M35" s="1321"/>
      <c r="N35" s="1320"/>
      <c r="P35" s="1296"/>
      <c r="Q35" s="1296"/>
      <c r="R35" s="1296"/>
      <c r="S35" s="1296"/>
      <c r="T35" s="1311"/>
    </row>
    <row r="36" spans="1:20" ht="18" customHeight="1" x14ac:dyDescent="0.2">
      <c r="A36" s="1319" t="s">
        <v>1314</v>
      </c>
      <c r="B36" s="1307">
        <v>18.752907788219968</v>
      </c>
      <c r="C36" s="1307">
        <v>21.379527613424997</v>
      </c>
      <c r="D36" s="1307">
        <v>24.072220561282187</v>
      </c>
      <c r="E36" s="1307">
        <v>27.096976815384103</v>
      </c>
      <c r="F36" s="1307">
        <v>21.037987879757107</v>
      </c>
      <c r="G36" s="1307">
        <v>26.491772507693199</v>
      </c>
      <c r="H36" s="1307">
        <v>25.966638775097493</v>
      </c>
      <c r="I36" s="1307">
        <v>31.7</v>
      </c>
      <c r="J36" s="1307">
        <v>25.180675641124775</v>
      </c>
      <c r="K36" s="1307">
        <v>27.869196734196059</v>
      </c>
      <c r="L36" s="1307">
        <v>29.532600536591531</v>
      </c>
      <c r="M36" s="1307">
        <v>27.7</v>
      </c>
      <c r="N36" s="1320" t="s">
        <v>368</v>
      </c>
      <c r="P36" s="1296"/>
      <c r="Q36" s="1296"/>
      <c r="R36" s="1296"/>
      <c r="S36" s="1296"/>
      <c r="T36" s="1311"/>
    </row>
    <row r="37" spans="1:20" ht="18" customHeight="1" x14ac:dyDescent="0.2">
      <c r="A37" s="1319" t="s">
        <v>1315</v>
      </c>
      <c r="B37" s="1307">
        <v>13.092704536364117</v>
      </c>
      <c r="C37" s="1307">
        <v>13.615919908221555</v>
      </c>
      <c r="D37" s="1307">
        <v>14.181788207690039</v>
      </c>
      <c r="E37" s="1307">
        <v>14.212693313094254</v>
      </c>
      <c r="F37" s="1307">
        <v>13.463812983100244</v>
      </c>
      <c r="G37" s="1307">
        <v>14.993975594990557</v>
      </c>
      <c r="H37" s="1307">
        <v>15.25300764677651</v>
      </c>
      <c r="I37" s="1307">
        <v>18.13780879649735</v>
      </c>
      <c r="J37" s="1307">
        <v>18.280438133056251</v>
      </c>
      <c r="K37" s="1307">
        <v>16.264849377035944</v>
      </c>
      <c r="L37" s="1307">
        <v>17</v>
      </c>
      <c r="M37" s="1307">
        <v>16.100000000000001</v>
      </c>
      <c r="N37" s="1320" t="s">
        <v>368</v>
      </c>
      <c r="P37" s="1296"/>
      <c r="Q37" s="1296"/>
      <c r="R37" s="1296"/>
      <c r="S37" s="1296"/>
      <c r="T37" s="1311"/>
    </row>
    <row r="38" spans="1:20" ht="18" customHeight="1" x14ac:dyDescent="0.2">
      <c r="A38" s="1319" t="s">
        <v>1316</v>
      </c>
      <c r="B38" s="1307">
        <v>2.7246102492614237</v>
      </c>
      <c r="C38" s="1307">
        <v>2.6904606200175727</v>
      </c>
      <c r="D38" s="1307">
        <v>3.0694893226039945</v>
      </c>
      <c r="E38" s="1307">
        <v>2.4321659008090917</v>
      </c>
      <c r="F38" s="1307">
        <v>2.6905973530356793</v>
      </c>
      <c r="G38" s="1307">
        <v>2.9918745119147951</v>
      </c>
      <c r="H38" s="1307">
        <v>3.0911182619756197</v>
      </c>
      <c r="I38" s="1307">
        <v>3.5291513230328864</v>
      </c>
      <c r="J38" s="1307">
        <v>3.7574335539974166</v>
      </c>
      <c r="K38" s="1307">
        <v>3.1472995867223346</v>
      </c>
      <c r="L38" s="1307">
        <v>3.3</v>
      </c>
      <c r="M38" s="1307">
        <v>3.5</v>
      </c>
      <c r="N38" s="1320" t="s">
        <v>368</v>
      </c>
      <c r="P38" s="1296"/>
      <c r="Q38" s="1296"/>
      <c r="R38" s="1296"/>
      <c r="S38" s="1296"/>
      <c r="T38" s="1311"/>
    </row>
    <row r="39" spans="1:20" ht="18" customHeight="1" x14ac:dyDescent="0.2">
      <c r="A39" s="1319" t="s">
        <v>1317</v>
      </c>
      <c r="B39" s="1307">
        <v>1.0094974824013903</v>
      </c>
      <c r="C39" s="1307">
        <v>0.91395653633039275</v>
      </c>
      <c r="D39" s="1307">
        <v>1.0189121301208619</v>
      </c>
      <c r="E39" s="1307">
        <v>0.78662822118270204</v>
      </c>
      <c r="F39" s="1307">
        <v>0.93276562060377854</v>
      </c>
      <c r="G39" s="1307">
        <v>0.73504161353556507</v>
      </c>
      <c r="H39" s="1307">
        <v>1.1617130781041012</v>
      </c>
      <c r="I39" s="1307">
        <v>1.1000000000000001</v>
      </c>
      <c r="J39" s="1307">
        <v>0.96815504050874057</v>
      </c>
      <c r="K39" s="1307">
        <v>1.1539845867639977</v>
      </c>
      <c r="L39" s="1307">
        <v>1.2</v>
      </c>
      <c r="M39" s="1307">
        <v>0.8</v>
      </c>
      <c r="N39" s="1320" t="s">
        <v>368</v>
      </c>
      <c r="P39" s="1296"/>
      <c r="Q39" s="1296"/>
      <c r="R39" s="1296"/>
      <c r="S39" s="1296"/>
      <c r="T39" s="1311"/>
    </row>
    <row r="40" spans="1:20" ht="7.5" customHeight="1" x14ac:dyDescent="0.2">
      <c r="A40" s="1119"/>
      <c r="B40" s="1307"/>
      <c r="C40" s="1307"/>
      <c r="D40" s="1307"/>
      <c r="E40" s="1307"/>
      <c r="F40" s="1307"/>
      <c r="G40" s="1307"/>
      <c r="H40" s="1307"/>
      <c r="I40" s="1307"/>
      <c r="J40" s="1307"/>
      <c r="K40" s="1307"/>
      <c r="L40" s="1307"/>
      <c r="M40" s="1307"/>
      <c r="N40" s="1320"/>
      <c r="P40" s="1296"/>
      <c r="Q40" s="1296"/>
      <c r="R40" s="1296"/>
      <c r="S40" s="1296"/>
      <c r="T40" s="1311"/>
    </row>
    <row r="41" spans="1:20" ht="18" customHeight="1" x14ac:dyDescent="0.2">
      <c r="A41" s="1119" t="s">
        <v>1318</v>
      </c>
      <c r="B41" s="1307">
        <v>19.156885580167813</v>
      </c>
      <c r="C41" s="1307">
        <v>20.28237141091898</v>
      </c>
      <c r="D41" s="1307">
        <v>20.75971878966001</v>
      </c>
      <c r="E41" s="1307">
        <v>21.557723701032405</v>
      </c>
      <c r="F41" s="1307">
        <v>18.535780462146914</v>
      </c>
      <c r="G41" s="1307">
        <v>21.435731568037987</v>
      </c>
      <c r="H41" s="1307">
        <v>21.5</v>
      </c>
      <c r="I41" s="1307">
        <v>26.547143190100957</v>
      </c>
      <c r="J41" s="1307">
        <v>26.512298440620725</v>
      </c>
      <c r="K41" s="1307">
        <v>22.829212744958873</v>
      </c>
      <c r="L41" s="1307">
        <v>23</v>
      </c>
      <c r="M41" s="1307">
        <v>22</v>
      </c>
      <c r="N41" s="1320">
        <v>19.600000000000001</v>
      </c>
      <c r="P41" s="1296"/>
      <c r="Q41" s="1296"/>
      <c r="R41" s="1296"/>
      <c r="S41" s="1296"/>
      <c r="T41" s="1311"/>
    </row>
    <row r="42" spans="1:20" ht="7.5" customHeight="1" x14ac:dyDescent="0.2">
      <c r="A42" s="1298"/>
      <c r="B42" s="1324"/>
      <c r="C42" s="1321"/>
      <c r="D42" s="1321"/>
      <c r="E42" s="1321"/>
      <c r="F42" s="1324"/>
      <c r="G42" s="1321"/>
      <c r="H42" s="1324"/>
      <c r="I42" s="1321"/>
      <c r="J42" s="1321"/>
      <c r="K42" s="1321"/>
      <c r="L42" s="1321"/>
      <c r="M42" s="1321"/>
      <c r="N42" s="1320"/>
      <c r="P42" s="1296"/>
      <c r="Q42" s="1296"/>
      <c r="R42" s="1296"/>
      <c r="S42" s="1296"/>
      <c r="T42" s="1311"/>
    </row>
    <row r="43" spans="1:20" ht="18" customHeight="1" x14ac:dyDescent="0.2">
      <c r="A43" s="1113" t="s">
        <v>1319</v>
      </c>
      <c r="B43" s="1309">
        <v>4.3880290659626207</v>
      </c>
      <c r="C43" s="1309">
        <v>4.3284882724114304</v>
      </c>
      <c r="D43" s="1309">
        <v>4.6685405137980247</v>
      </c>
      <c r="E43" s="1309">
        <v>4.3678568663700208</v>
      </c>
      <c r="F43" s="1309">
        <v>4.1848975980147438</v>
      </c>
      <c r="G43" s="1309">
        <v>4.4418764775784769</v>
      </c>
      <c r="H43" s="1309">
        <v>4.7872129221844455</v>
      </c>
      <c r="I43" s="1309">
        <v>5.5</v>
      </c>
      <c r="J43" s="1309">
        <v>5.0999999999999996</v>
      </c>
      <c r="K43" s="1309">
        <v>4.7</v>
      </c>
      <c r="L43" s="1309">
        <v>4.7</v>
      </c>
      <c r="M43" s="1309">
        <v>4.4000000000000004</v>
      </c>
      <c r="N43" s="1325">
        <v>3.9</v>
      </c>
      <c r="P43" s="1296"/>
      <c r="Q43" s="1296"/>
      <c r="R43" s="1296"/>
      <c r="S43" s="1296"/>
      <c r="T43" s="1315"/>
    </row>
    <row r="44" spans="1:20" ht="7.5" customHeight="1" thickBot="1" x14ac:dyDescent="0.25">
      <c r="A44" s="1326"/>
      <c r="B44" s="1327"/>
      <c r="C44" s="1327"/>
      <c r="D44" s="1327"/>
      <c r="E44" s="1327"/>
      <c r="F44" s="1327"/>
      <c r="G44" s="1327"/>
      <c r="H44" s="1327"/>
      <c r="I44" s="1327"/>
      <c r="J44" s="1327"/>
      <c r="K44" s="1327"/>
      <c r="L44" s="1328"/>
      <c r="M44" s="1328"/>
      <c r="N44" s="1329"/>
      <c r="P44" s="1296"/>
      <c r="Q44" s="1296"/>
      <c r="R44" s="1296"/>
      <c r="S44" s="1296"/>
      <c r="T44" s="1311"/>
    </row>
    <row r="45" spans="1:20" ht="18" customHeight="1" x14ac:dyDescent="0.2">
      <c r="A45" s="1175" t="s">
        <v>1320</v>
      </c>
      <c r="G45" s="1330"/>
      <c r="H45" s="1330"/>
      <c r="I45" s="1330"/>
      <c r="J45" s="1330"/>
      <c r="K45" s="1330"/>
      <c r="L45" s="1330"/>
      <c r="M45" s="1330"/>
      <c r="N45" s="1330" t="s">
        <v>1213</v>
      </c>
    </row>
    <row r="46" spans="1:20" x14ac:dyDescent="0.2">
      <c r="A46" s="1157" t="s">
        <v>1321</v>
      </c>
    </row>
    <row r="47" spans="1:20" x14ac:dyDescent="0.2">
      <c r="T47" s="1331"/>
    </row>
    <row r="48" spans="1:20" x14ac:dyDescent="0.2">
      <c r="T48" s="1331"/>
    </row>
  </sheetData>
  <mergeCells count="1">
    <mergeCell ref="A3:M3"/>
  </mergeCells>
  <hyperlinks>
    <hyperlink ref="N2" location="Contents!A1" display="Back to Contents ç" xr:uid="{16AFF57F-5C99-4369-A96F-10D75A4B437D}"/>
  </hyperlinks>
  <pageMargins left="0.7" right="0.7" top="0.75" bottom="0.75" header="0.3" footer="0.3"/>
  <pageSetup paperSize="9" scale="48" orientation="landscape" r:id="rId1"/>
  <headerFooter>
    <oddHeader>&amp;L&amp;"Calibri"&amp;10&amp;K000000 [Limited Sharing]&amp;1#_x000D_</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64F46-8F10-4D2C-A5F3-72365BC9A456}">
  <sheetPr codeName="Sheet31"/>
  <dimension ref="A1:I41"/>
  <sheetViews>
    <sheetView zoomScaleNormal="100" zoomScaleSheetLayoutView="100" workbookViewId="0">
      <selection activeCell="O11" sqref="O11"/>
    </sheetView>
  </sheetViews>
  <sheetFormatPr defaultRowHeight="12.75" x14ac:dyDescent="0.2"/>
  <cols>
    <col min="1" max="1" width="42.7109375" style="1215" customWidth="1"/>
    <col min="2" max="8" width="15.7109375" style="1215" customWidth="1"/>
    <col min="9" max="9" width="15.140625" style="1215" customWidth="1"/>
    <col min="10" max="16384" width="9.140625" style="1215"/>
  </cols>
  <sheetData>
    <row r="1" spans="1:9" s="1181" customFormat="1" ht="15.75" x14ac:dyDescent="0.25">
      <c r="A1" s="662" t="s">
        <v>60</v>
      </c>
      <c r="B1" s="1231"/>
      <c r="C1" s="1231"/>
      <c r="D1" s="1231"/>
      <c r="E1" s="1231"/>
      <c r="F1" s="1231"/>
      <c r="I1" s="1152" t="s">
        <v>1270</v>
      </c>
    </row>
    <row r="2" spans="1:9" s="1181" customFormat="1" ht="15.75" x14ac:dyDescent="0.25">
      <c r="A2" s="1150"/>
      <c r="B2" s="1180"/>
      <c r="C2" s="1231"/>
      <c r="D2" s="1231"/>
      <c r="E2" s="1231"/>
      <c r="F2" s="1231"/>
      <c r="I2" s="405" t="s">
        <v>62</v>
      </c>
    </row>
    <row r="3" spans="1:9" s="1181" customFormat="1" ht="15.75" x14ac:dyDescent="0.25">
      <c r="A3" s="1703" t="s">
        <v>38</v>
      </c>
      <c r="B3" s="1703"/>
      <c r="C3" s="1703"/>
      <c r="D3" s="1703"/>
      <c r="E3" s="1703"/>
      <c r="F3" s="1703"/>
      <c r="G3" s="1703"/>
      <c r="H3" s="1703"/>
      <c r="I3" s="1703"/>
    </row>
    <row r="4" spans="1:9" ht="13.5" thickBot="1" x14ac:dyDescent="0.25">
      <c r="A4" s="1217"/>
      <c r="B4" s="1218"/>
      <c r="C4" s="1218"/>
      <c r="D4" s="1156"/>
      <c r="E4" s="1156"/>
      <c r="F4" s="1156"/>
      <c r="G4" s="1156"/>
      <c r="H4" s="1156"/>
      <c r="I4" s="1156"/>
    </row>
    <row r="5" spans="1:9" ht="18" customHeight="1" thickBot="1" x14ac:dyDescent="0.25">
      <c r="A5" s="1232" t="s">
        <v>348</v>
      </c>
      <c r="B5" s="1233">
        <v>2018</v>
      </c>
      <c r="C5" s="1234">
        <v>2019</v>
      </c>
      <c r="D5" s="1234">
        <v>2020</v>
      </c>
      <c r="E5" s="1234">
        <v>2021</v>
      </c>
      <c r="F5" s="1234">
        <v>2022</v>
      </c>
      <c r="G5" s="1234">
        <v>2023</v>
      </c>
      <c r="H5" s="1235" t="s">
        <v>671</v>
      </c>
      <c r="I5" s="1236" t="s">
        <v>240</v>
      </c>
    </row>
    <row r="6" spans="1:9" ht="18" customHeight="1" x14ac:dyDescent="0.2">
      <c r="A6" s="1237" t="s">
        <v>1271</v>
      </c>
      <c r="B6" s="1238"/>
      <c r="C6" s="1239"/>
      <c r="D6" s="1239"/>
      <c r="E6" s="1239"/>
      <c r="F6" s="1239"/>
      <c r="G6" s="1239"/>
      <c r="H6" s="1240"/>
      <c r="I6" s="1241"/>
    </row>
    <row r="7" spans="1:9" ht="18" customHeight="1" x14ac:dyDescent="0.2">
      <c r="A7" s="1242" t="s">
        <v>1272</v>
      </c>
      <c r="B7" s="1243">
        <v>44837</v>
      </c>
      <c r="C7" s="1244">
        <v>44528</v>
      </c>
      <c r="D7" s="1244">
        <v>58559</v>
      </c>
      <c r="E7" s="1244">
        <v>46010</v>
      </c>
      <c r="F7" s="1244">
        <v>42283</v>
      </c>
      <c r="G7" s="1244">
        <v>41632</v>
      </c>
      <c r="H7" s="1245" t="s">
        <v>368</v>
      </c>
      <c r="I7" s="1246" t="s">
        <v>368</v>
      </c>
    </row>
    <row r="8" spans="1:9" ht="18" customHeight="1" x14ac:dyDescent="0.2">
      <c r="A8" s="1242" t="s">
        <v>1273</v>
      </c>
      <c r="B8" s="1243">
        <v>30770</v>
      </c>
      <c r="C8" s="1244">
        <v>31169</v>
      </c>
      <c r="D8" s="1244">
        <v>35891</v>
      </c>
      <c r="E8" s="1244">
        <v>36808</v>
      </c>
      <c r="F8" s="1244">
        <v>30803</v>
      </c>
      <c r="G8" s="1244">
        <v>30698</v>
      </c>
      <c r="H8" s="1245" t="s">
        <v>368</v>
      </c>
      <c r="I8" s="1246" t="s">
        <v>368</v>
      </c>
    </row>
    <row r="9" spans="1:9" ht="18" customHeight="1" x14ac:dyDescent="0.2">
      <c r="A9" s="1242" t="s">
        <v>1274</v>
      </c>
      <c r="B9" s="1243">
        <v>560911</v>
      </c>
      <c r="C9" s="1244">
        <v>565503</v>
      </c>
      <c r="D9" s="1244">
        <v>531752</v>
      </c>
      <c r="E9" s="1244">
        <v>533717</v>
      </c>
      <c r="F9" s="1244">
        <v>609704</v>
      </c>
      <c r="G9" s="1244">
        <v>620162</v>
      </c>
      <c r="H9" s="1245" t="s">
        <v>368</v>
      </c>
      <c r="I9" s="1246" t="s">
        <v>368</v>
      </c>
    </row>
    <row r="10" spans="1:9" ht="18" customHeight="1" x14ac:dyDescent="0.2">
      <c r="A10" s="1242" t="s">
        <v>1275</v>
      </c>
      <c r="B10" s="1243">
        <v>242653</v>
      </c>
      <c r="C10" s="1244">
        <v>249356</v>
      </c>
      <c r="D10" s="1244">
        <v>318295</v>
      </c>
      <c r="E10" s="1244">
        <v>303667</v>
      </c>
      <c r="F10" s="1244">
        <v>251856</v>
      </c>
      <c r="G10" s="1244">
        <v>232925</v>
      </c>
      <c r="H10" s="1245" t="s">
        <v>368</v>
      </c>
      <c r="I10" s="1246" t="s">
        <v>368</v>
      </c>
    </row>
    <row r="11" spans="1:9" ht="18" customHeight="1" x14ac:dyDescent="0.2">
      <c r="A11" s="1247" t="s">
        <v>1276</v>
      </c>
      <c r="B11" s="1248">
        <v>879171</v>
      </c>
      <c r="C11" s="1249">
        <v>890556</v>
      </c>
      <c r="D11" s="1249">
        <v>944497</v>
      </c>
      <c r="E11" s="1249">
        <v>920202</v>
      </c>
      <c r="F11" s="1249">
        <v>934646</v>
      </c>
      <c r="G11" s="1249">
        <v>925417</v>
      </c>
      <c r="H11" s="1250">
        <v>911742</v>
      </c>
      <c r="I11" s="1251" t="s">
        <v>368</v>
      </c>
    </row>
    <row r="12" spans="1:9" ht="7.5" customHeight="1" x14ac:dyDescent="0.2">
      <c r="A12" s="1252"/>
      <c r="B12" s="1243"/>
      <c r="C12" s="1244"/>
      <c r="D12" s="1244"/>
      <c r="E12" s="1244"/>
      <c r="F12" s="1244"/>
      <c r="G12" s="1244"/>
      <c r="H12" s="1245"/>
      <c r="I12" s="1253"/>
    </row>
    <row r="13" spans="1:9" ht="18" customHeight="1" x14ac:dyDescent="0.2">
      <c r="A13" s="1113" t="s">
        <v>1277</v>
      </c>
      <c r="B13" s="1248">
        <v>256317</v>
      </c>
      <c r="C13" s="1249">
        <v>250915</v>
      </c>
      <c r="D13" s="1249">
        <v>251366</v>
      </c>
      <c r="E13" s="1249">
        <v>261220</v>
      </c>
      <c r="F13" s="1249">
        <v>247120</v>
      </c>
      <c r="G13" s="1249">
        <v>221568</v>
      </c>
      <c r="H13" s="1250">
        <v>222172</v>
      </c>
      <c r="I13" s="1251" t="s">
        <v>368</v>
      </c>
    </row>
    <row r="14" spans="1:9" ht="7.5" customHeight="1" x14ac:dyDescent="0.2">
      <c r="A14" s="1113"/>
      <c r="B14" s="1248"/>
      <c r="C14" s="1249"/>
      <c r="D14" s="1249"/>
      <c r="E14" s="1244"/>
      <c r="F14" s="1244"/>
      <c r="G14" s="1244"/>
      <c r="H14" s="1245"/>
      <c r="I14" s="1253"/>
    </row>
    <row r="15" spans="1:9" ht="18" customHeight="1" x14ac:dyDescent="0.2">
      <c r="A15" s="1113" t="s">
        <v>1278</v>
      </c>
      <c r="B15" s="1248">
        <v>235145</v>
      </c>
      <c r="C15" s="1249">
        <v>236293</v>
      </c>
      <c r="D15" s="1249">
        <v>227253</v>
      </c>
      <c r="E15" s="1249">
        <v>219838</v>
      </c>
      <c r="F15" s="1249">
        <v>212117</v>
      </c>
      <c r="G15" s="1249">
        <v>206875</v>
      </c>
      <c r="H15" s="1250">
        <v>202233</v>
      </c>
      <c r="I15" s="1251" t="s">
        <v>368</v>
      </c>
    </row>
    <row r="16" spans="1:9" ht="7.5" customHeight="1" x14ac:dyDescent="0.2">
      <c r="A16" s="1113"/>
      <c r="B16" s="1248"/>
      <c r="C16" s="1249"/>
      <c r="D16" s="1249"/>
      <c r="E16" s="1249"/>
      <c r="F16" s="1249"/>
      <c r="G16" s="1249"/>
      <c r="H16" s="1250"/>
      <c r="I16" s="1251"/>
    </row>
    <row r="17" spans="1:9" ht="18" customHeight="1" x14ac:dyDescent="0.2">
      <c r="A17" s="1113" t="s">
        <v>1279</v>
      </c>
      <c r="B17" s="1248">
        <v>1370633</v>
      </c>
      <c r="C17" s="1249">
        <v>1377764</v>
      </c>
      <c r="D17" s="1249">
        <v>1423116</v>
      </c>
      <c r="E17" s="1249">
        <v>1401260</v>
      </c>
      <c r="F17" s="1249">
        <v>1393883</v>
      </c>
      <c r="G17" s="1249">
        <v>1353860</v>
      </c>
      <c r="H17" s="1250">
        <v>1336147</v>
      </c>
      <c r="I17" s="1251" t="s">
        <v>368</v>
      </c>
    </row>
    <row r="18" spans="1:9" ht="7.5" customHeight="1" thickBot="1" x14ac:dyDescent="0.25">
      <c r="A18" s="1252"/>
      <c r="B18" s="1254"/>
      <c r="C18" s="1239"/>
      <c r="D18" s="1239"/>
      <c r="E18" s="1239"/>
      <c r="F18" s="1239"/>
      <c r="G18" s="1239"/>
      <c r="H18" s="1255"/>
      <c r="I18" s="1241"/>
    </row>
    <row r="19" spans="1:9" ht="18" customHeight="1" thickBot="1" x14ac:dyDescent="0.25">
      <c r="A19" s="1707" t="s">
        <v>1280</v>
      </c>
      <c r="B19" s="1708"/>
      <c r="C19" s="1708"/>
      <c r="D19" s="1708"/>
      <c r="E19" s="1708"/>
      <c r="F19" s="1708"/>
      <c r="G19" s="1708"/>
      <c r="H19" s="1708"/>
      <c r="I19" s="1709"/>
    </row>
    <row r="20" spans="1:9" ht="18" customHeight="1" x14ac:dyDescent="0.2">
      <c r="A20" s="1237" t="s">
        <v>1271</v>
      </c>
      <c r="B20" s="1238"/>
      <c r="C20" s="1240"/>
      <c r="D20" s="1239"/>
      <c r="E20" s="1240"/>
      <c r="F20" s="1256"/>
      <c r="G20" s="1256"/>
      <c r="H20" s="1256"/>
      <c r="I20" s="1257"/>
    </row>
    <row r="21" spans="1:9" ht="18" customHeight="1" x14ac:dyDescent="0.2">
      <c r="A21" s="1242" t="s">
        <v>1272</v>
      </c>
      <c r="B21" s="1258">
        <v>3.2712622561984137</v>
      </c>
      <c r="C21" s="1259">
        <v>3.231903286774803</v>
      </c>
      <c r="D21" s="1260">
        <v>4.1148437653711998</v>
      </c>
      <c r="E21" s="1259">
        <v>3.2834734453277767</v>
      </c>
      <c r="F21" s="1261">
        <v>3.0334683757532019</v>
      </c>
      <c r="G21" s="1261">
        <v>3.0750594596191632</v>
      </c>
      <c r="H21" s="1262" t="s">
        <v>368</v>
      </c>
      <c r="I21" s="1263" t="s">
        <v>368</v>
      </c>
    </row>
    <row r="22" spans="1:9" ht="18" customHeight="1" x14ac:dyDescent="0.2">
      <c r="A22" s="1242" t="s">
        <v>1273</v>
      </c>
      <c r="B22" s="1258">
        <v>2.2449481371016167</v>
      </c>
      <c r="C22" s="1259">
        <v>2.2622887519197774</v>
      </c>
      <c r="D22" s="1260">
        <v>2.5220010174855738</v>
      </c>
      <c r="E22" s="1259">
        <v>2.6267787562622211</v>
      </c>
      <c r="F22" s="1261">
        <v>2.2098698384297677</v>
      </c>
      <c r="G22" s="1261">
        <v>2.2674427193358251</v>
      </c>
      <c r="H22" s="1262" t="s">
        <v>368</v>
      </c>
      <c r="I22" s="1263" t="s">
        <v>368</v>
      </c>
    </row>
    <row r="23" spans="1:9" ht="18" customHeight="1" x14ac:dyDescent="0.2">
      <c r="A23" s="1242" t="s">
        <v>1274</v>
      </c>
      <c r="B23" s="1264">
        <v>40.923500309710917</v>
      </c>
      <c r="C23" s="1265">
        <v>41.044983030475471</v>
      </c>
      <c r="D23" s="1266">
        <v>37.365330724972523</v>
      </c>
      <c r="E23" s="1265">
        <v>38.088363330145725</v>
      </c>
      <c r="F23" s="1267">
        <v>43.741404407687021</v>
      </c>
      <c r="G23" s="1267">
        <v>45.80695197435481</v>
      </c>
      <c r="H23" s="1268" t="s">
        <v>368</v>
      </c>
      <c r="I23" s="1263" t="s">
        <v>368</v>
      </c>
    </row>
    <row r="24" spans="1:9" ht="18" customHeight="1" x14ac:dyDescent="0.2">
      <c r="A24" s="1242" t="s">
        <v>1275</v>
      </c>
      <c r="B24" s="1264">
        <v>17.703717917195924</v>
      </c>
      <c r="C24" s="1265">
        <v>18.098600340842118</v>
      </c>
      <c r="D24" s="1266">
        <v>22.366061515716218</v>
      </c>
      <c r="E24" s="1265">
        <v>21.670996103506841</v>
      </c>
      <c r="F24" s="1267">
        <v>18.068661429976547</v>
      </c>
      <c r="G24" s="1267">
        <v>17.204511544768291</v>
      </c>
      <c r="H24" s="1268" t="s">
        <v>368</v>
      </c>
      <c r="I24" s="1263" t="s">
        <v>368</v>
      </c>
    </row>
    <row r="25" spans="1:9" ht="18" customHeight="1" x14ac:dyDescent="0.2">
      <c r="A25" s="1247" t="s">
        <v>1276</v>
      </c>
      <c r="B25" s="1269">
        <v>64.143428620206862</v>
      </c>
      <c r="C25" s="1270">
        <v>64.637775410012168</v>
      </c>
      <c r="D25" s="1271">
        <v>66.368237023545518</v>
      </c>
      <c r="E25" s="1270">
        <v>65.669611635242561</v>
      </c>
      <c r="F25" s="1272">
        <v>67.053404051846528</v>
      </c>
      <c r="G25" s="1272">
        <v>68.353965698078085</v>
      </c>
      <c r="H25" s="1273">
        <v>68.236653601736933</v>
      </c>
      <c r="I25" s="1274" t="s">
        <v>368</v>
      </c>
    </row>
    <row r="26" spans="1:9" ht="7.5" customHeight="1" x14ac:dyDescent="0.2">
      <c r="A26" s="1252"/>
      <c r="B26" s="1264"/>
      <c r="C26" s="1265"/>
      <c r="D26" s="1266"/>
      <c r="E26" s="1265"/>
      <c r="F26" s="1267"/>
      <c r="G26" s="1267"/>
      <c r="H26" s="1268"/>
      <c r="I26" s="1275"/>
    </row>
    <row r="27" spans="1:9" ht="18" customHeight="1" x14ac:dyDescent="0.2">
      <c r="A27" s="1113" t="s">
        <v>1277</v>
      </c>
      <c r="B27" s="1269">
        <v>18.700629563128864</v>
      </c>
      <c r="C27" s="1270">
        <v>18.211754698192141</v>
      </c>
      <c r="D27" s="1271">
        <v>17.663071738354429</v>
      </c>
      <c r="E27" s="1270">
        <v>18.641793814138705</v>
      </c>
      <c r="F27" s="1272">
        <v>17.728891162314198</v>
      </c>
      <c r="G27" s="1272">
        <v>16.36565080584403</v>
      </c>
      <c r="H27" s="1273">
        <v>16.627811161496453</v>
      </c>
      <c r="I27" s="1274" t="s">
        <v>368</v>
      </c>
    </row>
    <row r="28" spans="1:9" ht="7.5" customHeight="1" x14ac:dyDescent="0.2">
      <c r="A28" s="1113"/>
      <c r="B28" s="1276"/>
      <c r="C28" s="1277"/>
      <c r="D28" s="1278"/>
      <c r="E28" s="1277"/>
      <c r="F28" s="1279"/>
      <c r="G28" s="1279"/>
      <c r="H28" s="1280"/>
      <c r="I28" s="1274"/>
    </row>
    <row r="29" spans="1:9" ht="18" customHeight="1" x14ac:dyDescent="0.2">
      <c r="A29" s="1113" t="s">
        <v>1278</v>
      </c>
      <c r="B29" s="1276">
        <v>17.155941816664271</v>
      </c>
      <c r="C29" s="1277">
        <v>17.150469891795691</v>
      </c>
      <c r="D29" s="1278">
        <v>15.968691238100059</v>
      </c>
      <c r="E29" s="1277">
        <v>15.688594550618728</v>
      </c>
      <c r="F29" s="1279">
        <v>15.21770478583927</v>
      </c>
      <c r="G29" s="1279">
        <v>15.280383496077881</v>
      </c>
      <c r="H29" s="1280">
        <v>15.135535236766614</v>
      </c>
      <c r="I29" s="1274" t="s">
        <v>368</v>
      </c>
    </row>
    <row r="30" spans="1:9" ht="7.5" customHeight="1" x14ac:dyDescent="0.2">
      <c r="A30" s="1113"/>
      <c r="B30" s="1269"/>
      <c r="C30" s="1265"/>
      <c r="D30" s="1266"/>
      <c r="E30" s="1265"/>
      <c r="F30" s="1267"/>
      <c r="G30" s="1267"/>
      <c r="H30" s="1268"/>
      <c r="I30" s="1275"/>
    </row>
    <row r="31" spans="1:9" x14ac:dyDescent="0.2">
      <c r="A31" s="1113" t="s">
        <v>1279</v>
      </c>
      <c r="B31" s="1269">
        <v>100</v>
      </c>
      <c r="C31" s="1270">
        <v>100</v>
      </c>
      <c r="D31" s="1271">
        <v>100</v>
      </c>
      <c r="E31" s="1270">
        <v>100</v>
      </c>
      <c r="F31" s="1272">
        <v>100</v>
      </c>
      <c r="G31" s="1272">
        <v>100</v>
      </c>
      <c r="H31" s="1273">
        <v>100</v>
      </c>
      <c r="I31" s="1274" t="s">
        <v>368</v>
      </c>
    </row>
    <row r="32" spans="1:9" ht="7.5" customHeight="1" thickBot="1" x14ac:dyDescent="0.25">
      <c r="A32" s="1281"/>
      <c r="B32" s="1282"/>
      <c r="C32" s="1283"/>
      <c r="D32" s="1284"/>
      <c r="E32" s="1283"/>
      <c r="F32" s="1285"/>
      <c r="G32" s="1285"/>
      <c r="H32" s="1285"/>
      <c r="I32" s="1286"/>
    </row>
    <row r="33" spans="1:9" s="1230" customFormat="1" ht="18" customHeight="1" x14ac:dyDescent="0.25">
      <c r="A33" s="1213" t="s">
        <v>305</v>
      </c>
      <c r="B33" s="1212"/>
      <c r="C33" s="1287"/>
      <c r="D33" s="1287"/>
      <c r="E33" s="1287"/>
      <c r="F33" s="1287"/>
      <c r="G33" s="1287"/>
      <c r="H33" s="1287"/>
      <c r="I33" s="1287" t="s">
        <v>1281</v>
      </c>
    </row>
    <row r="34" spans="1:9" s="1230" customFormat="1" ht="18" customHeight="1" x14ac:dyDescent="0.25">
      <c r="A34" s="1213" t="s">
        <v>1282</v>
      </c>
      <c r="B34" s="1212"/>
      <c r="C34" s="1212"/>
      <c r="D34" s="1212"/>
      <c r="E34" s="1212"/>
      <c r="F34" s="1212"/>
      <c r="G34" s="1212"/>
      <c r="H34" s="1212"/>
      <c r="I34" s="1288"/>
    </row>
    <row r="35" spans="1:9" s="1230" customFormat="1" ht="18" customHeight="1" x14ac:dyDescent="0.25">
      <c r="A35" s="1213" t="s">
        <v>1283</v>
      </c>
      <c r="B35" s="1212"/>
      <c r="C35" s="1212"/>
      <c r="D35" s="1212"/>
      <c r="E35" s="1212"/>
      <c r="F35" s="1212"/>
      <c r="G35" s="1212"/>
      <c r="H35" s="1212"/>
      <c r="I35" s="1288"/>
    </row>
    <row r="36" spans="1:9" s="1230" customFormat="1" ht="18" customHeight="1" x14ac:dyDescent="0.25">
      <c r="A36" s="1228" t="s">
        <v>1284</v>
      </c>
      <c r="B36" s="1212"/>
      <c r="C36" s="1212"/>
      <c r="D36" s="1212"/>
      <c r="E36" s="1212"/>
      <c r="F36" s="1212"/>
      <c r="G36" s="1212"/>
      <c r="H36" s="1212"/>
      <c r="I36" s="1289"/>
    </row>
    <row r="37" spans="1:9" s="1230" customFormat="1" ht="18" customHeight="1" x14ac:dyDescent="0.25">
      <c r="A37" s="1228" t="s">
        <v>1285</v>
      </c>
      <c r="B37" s="1228"/>
      <c r="C37" s="1228"/>
      <c r="D37" s="1228"/>
      <c r="E37" s="1228"/>
      <c r="F37" s="1228"/>
      <c r="G37" s="1228"/>
      <c r="H37" s="1228"/>
      <c r="I37" s="1289"/>
    </row>
    <row r="38" spans="1:9" s="1230" customFormat="1" ht="18" customHeight="1" x14ac:dyDescent="0.25">
      <c r="A38" s="1213" t="s">
        <v>1286</v>
      </c>
      <c r="B38" s="1228"/>
      <c r="C38" s="1228"/>
      <c r="D38" s="1228"/>
      <c r="E38" s="1228"/>
      <c r="F38" s="1228"/>
      <c r="G38" s="1228"/>
      <c r="H38" s="1228"/>
      <c r="I38" s="1289"/>
    </row>
    <row r="39" spans="1:9" s="1230" customFormat="1" ht="18" customHeight="1" x14ac:dyDescent="0.25">
      <c r="A39" s="1228" t="s">
        <v>1287</v>
      </c>
      <c r="B39" s="1213"/>
      <c r="C39" s="1213"/>
      <c r="D39" s="1213"/>
      <c r="E39" s="1213"/>
      <c r="F39" s="1213"/>
      <c r="G39" s="1213"/>
      <c r="H39" s="1213"/>
      <c r="I39" s="1289"/>
    </row>
    <row r="40" spans="1:9" s="1230" customFormat="1" ht="18" customHeight="1" x14ac:dyDescent="0.25">
      <c r="A40" s="1228" t="s">
        <v>1288</v>
      </c>
      <c r="B40" s="1228"/>
      <c r="C40" s="1228"/>
      <c r="D40" s="1228"/>
      <c r="E40" s="1228"/>
      <c r="F40" s="1228"/>
      <c r="G40" s="1228"/>
      <c r="H40" s="1228"/>
      <c r="I40" s="1289"/>
    </row>
    <row r="41" spans="1:9" s="1230" customFormat="1" ht="18" customHeight="1" x14ac:dyDescent="0.25">
      <c r="A41" s="1213" t="s">
        <v>1289</v>
      </c>
      <c r="B41" s="1228"/>
      <c r="C41" s="1228"/>
      <c r="D41" s="1228"/>
      <c r="E41" s="1228"/>
      <c r="F41" s="1228"/>
      <c r="G41" s="1228"/>
      <c r="H41" s="1228"/>
      <c r="I41" s="1289"/>
    </row>
  </sheetData>
  <mergeCells count="2">
    <mergeCell ref="A3:I3"/>
    <mergeCell ref="A19:I19"/>
  </mergeCells>
  <hyperlinks>
    <hyperlink ref="I2" location="Contents!A1" display="Back to Contents ç" xr:uid="{EBE4B87D-0F07-4B51-ABDD-A26F8EE26D13}"/>
  </hyperlinks>
  <pageMargins left="0.7" right="0.7" top="0.75" bottom="0.75" header="0.3" footer="0.3"/>
  <pageSetup paperSize="9" scale="47" orientation="portrait" r:id="rId1"/>
  <headerFooter>
    <oddHeader>&amp;L&amp;"Calibri"&amp;10&amp;K000000 [Limited Sharing]&amp;1#_x000D_</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5A6C2-6F35-4515-B8AA-D6BCBF7F7F58}">
  <sheetPr codeName="Sheet32"/>
  <dimension ref="A1:G23"/>
  <sheetViews>
    <sheetView zoomScaleNormal="100" zoomScaleSheetLayoutView="100" workbookViewId="0">
      <selection activeCell="F29" sqref="F29"/>
    </sheetView>
  </sheetViews>
  <sheetFormatPr defaultColWidth="9.140625" defaultRowHeight="12.75" x14ac:dyDescent="0.2"/>
  <cols>
    <col min="1" max="1" width="11.140625" style="1215" customWidth="1"/>
    <col min="2" max="7" width="15" style="1215" customWidth="1"/>
    <col min="8" max="14" width="9.140625" style="1215"/>
    <col min="15" max="15" width="10" style="1215" bestFit="1" customWidth="1"/>
    <col min="16" max="16384" width="9.140625" style="1215"/>
  </cols>
  <sheetData>
    <row r="1" spans="1:7" s="1181" customFormat="1" ht="15.75" x14ac:dyDescent="0.25">
      <c r="A1" s="662" t="s">
        <v>60</v>
      </c>
      <c r="B1" s="1179"/>
      <c r="C1" s="1180"/>
      <c r="D1" s="1180"/>
      <c r="E1" s="1180"/>
      <c r="F1" s="1150"/>
      <c r="G1" s="1152" t="s">
        <v>1251</v>
      </c>
    </row>
    <row r="2" spans="1:7" s="1181" customFormat="1" ht="15.75" x14ac:dyDescent="0.25">
      <c r="A2" s="1179"/>
      <c r="B2" s="1179"/>
      <c r="C2" s="1180"/>
      <c r="D2" s="1180"/>
      <c r="E2" s="1180"/>
      <c r="F2" s="1150"/>
      <c r="G2" s="405" t="s">
        <v>62</v>
      </c>
    </row>
    <row r="3" spans="1:7" s="1181" customFormat="1" ht="15.75" x14ac:dyDescent="0.25">
      <c r="A3" s="1703" t="s">
        <v>1252</v>
      </c>
      <c r="B3" s="1703"/>
      <c r="C3" s="1703"/>
      <c r="D3" s="1703"/>
      <c r="E3" s="1703"/>
      <c r="F3" s="1703"/>
      <c r="G3" s="1703"/>
    </row>
    <row r="4" spans="1:7" ht="13.5" thickBot="1" x14ac:dyDescent="0.25">
      <c r="A4" s="1217"/>
      <c r="B4" s="1218"/>
      <c r="C4" s="1218"/>
      <c r="D4" s="1218"/>
      <c r="E4" s="1218"/>
      <c r="F4" s="1218"/>
      <c r="G4" s="1218"/>
    </row>
    <row r="5" spans="1:7" ht="45" customHeight="1" thickBot="1" x14ac:dyDescent="0.25">
      <c r="A5" s="1219" t="s">
        <v>537</v>
      </c>
      <c r="B5" s="1220" t="s">
        <v>1253</v>
      </c>
      <c r="C5" s="1221" t="s">
        <v>1254</v>
      </c>
      <c r="D5" s="1221" t="s">
        <v>1255</v>
      </c>
      <c r="E5" s="1221" t="s">
        <v>1256</v>
      </c>
      <c r="F5" s="1221" t="s">
        <v>1257</v>
      </c>
      <c r="G5" s="1222" t="s">
        <v>1258</v>
      </c>
    </row>
    <row r="6" spans="1:7" ht="18" customHeight="1" x14ac:dyDescent="0.2">
      <c r="A6" s="1223">
        <v>2013</v>
      </c>
      <c r="B6" s="1224">
        <v>15203</v>
      </c>
      <c r="C6" s="1206">
        <v>2404</v>
      </c>
      <c r="D6" s="1206">
        <v>69148</v>
      </c>
      <c r="E6" s="1206">
        <v>80176</v>
      </c>
      <c r="F6" s="1206">
        <v>50243</v>
      </c>
      <c r="G6" s="1225">
        <v>1281855</v>
      </c>
    </row>
    <row r="7" spans="1:7" ht="18" customHeight="1" x14ac:dyDescent="0.2">
      <c r="A7" s="1223">
        <v>2014</v>
      </c>
      <c r="B7" s="1224">
        <v>15831</v>
      </c>
      <c r="C7" s="1206">
        <v>2448</v>
      </c>
      <c r="D7" s="1206">
        <v>69683</v>
      </c>
      <c r="E7" s="1206">
        <v>90049</v>
      </c>
      <c r="F7" s="1206">
        <v>65118</v>
      </c>
      <c r="G7" s="1225">
        <v>1445462</v>
      </c>
    </row>
    <row r="8" spans="1:7" ht="18" customHeight="1" x14ac:dyDescent="0.2">
      <c r="A8" s="1223">
        <v>2015</v>
      </c>
      <c r="B8" s="1224">
        <v>16860</v>
      </c>
      <c r="C8" s="1206">
        <v>2569</v>
      </c>
      <c r="D8" s="1206">
        <v>72578</v>
      </c>
      <c r="E8" s="1206">
        <v>102453</v>
      </c>
      <c r="F8" s="1206">
        <v>77769</v>
      </c>
      <c r="G8" s="1225">
        <v>1625493</v>
      </c>
    </row>
    <row r="9" spans="1:7" ht="18" customHeight="1" x14ac:dyDescent="0.2">
      <c r="A9" s="1223">
        <v>2016</v>
      </c>
      <c r="B9" s="1224">
        <v>17139</v>
      </c>
      <c r="C9" s="1206">
        <v>2411</v>
      </c>
      <c r="D9" s="1206">
        <v>73973</v>
      </c>
      <c r="E9" s="1206">
        <v>118327</v>
      </c>
      <c r="F9" s="1206">
        <v>108393</v>
      </c>
      <c r="G9" s="1225">
        <v>1810595</v>
      </c>
    </row>
    <row r="10" spans="1:7" ht="18" customHeight="1" x14ac:dyDescent="0.2">
      <c r="A10" s="1223">
        <v>2017</v>
      </c>
      <c r="B10" s="1224">
        <v>18032</v>
      </c>
      <c r="C10" s="1206">
        <v>2765</v>
      </c>
      <c r="D10" s="1206">
        <v>76782</v>
      </c>
      <c r="E10" s="1206">
        <v>133353</v>
      </c>
      <c r="F10" s="1206">
        <v>117477</v>
      </c>
      <c r="G10" s="1225">
        <v>2020782</v>
      </c>
    </row>
    <row r="11" spans="1:7" ht="18" customHeight="1" x14ac:dyDescent="0.2">
      <c r="A11" s="1223">
        <v>2018</v>
      </c>
      <c r="B11" s="1224">
        <v>18705</v>
      </c>
      <c r="C11" s="1206">
        <v>2850</v>
      </c>
      <c r="D11" s="1206">
        <v>78651</v>
      </c>
      <c r="E11" s="1206">
        <v>144996</v>
      </c>
      <c r="F11" s="1206">
        <v>106831</v>
      </c>
      <c r="G11" s="1225">
        <v>2254194</v>
      </c>
    </row>
    <row r="12" spans="1:7" ht="18" customHeight="1" x14ac:dyDescent="0.2">
      <c r="A12" s="1223">
        <v>2019</v>
      </c>
      <c r="B12" s="1224">
        <v>19385</v>
      </c>
      <c r="C12" s="1206">
        <v>2914</v>
      </c>
      <c r="D12" s="1206">
        <v>94171</v>
      </c>
      <c r="E12" s="1206">
        <v>157247</v>
      </c>
      <c r="F12" s="1206">
        <v>126330</v>
      </c>
      <c r="G12" s="1225">
        <v>2497610</v>
      </c>
    </row>
    <row r="13" spans="1:7" ht="18" customHeight="1" x14ac:dyDescent="0.2">
      <c r="A13" s="1223">
        <v>2020</v>
      </c>
      <c r="B13" s="1224">
        <v>19759</v>
      </c>
      <c r="C13" s="1206">
        <v>2611</v>
      </c>
      <c r="D13" s="1206">
        <v>89853</v>
      </c>
      <c r="E13" s="1206">
        <v>150735</v>
      </c>
      <c r="F13" s="1206">
        <v>109725</v>
      </c>
      <c r="G13" s="1225">
        <v>2767832</v>
      </c>
    </row>
    <row r="14" spans="1:7" ht="18" customHeight="1" x14ac:dyDescent="0.2">
      <c r="A14" s="1223">
        <v>2021</v>
      </c>
      <c r="B14" s="1224">
        <v>20345</v>
      </c>
      <c r="C14" s="1206">
        <v>2535</v>
      </c>
      <c r="D14" s="1206">
        <v>71203</v>
      </c>
      <c r="E14" s="1206">
        <v>165723</v>
      </c>
      <c r="F14" s="1206">
        <v>118192</v>
      </c>
      <c r="G14" s="1225">
        <v>3066871</v>
      </c>
    </row>
    <row r="15" spans="1:7" ht="18" customHeight="1" x14ac:dyDescent="0.2">
      <c r="A15" s="1223">
        <v>2022</v>
      </c>
      <c r="B15" s="1224">
        <v>20986</v>
      </c>
      <c r="C15" s="1206">
        <v>2671</v>
      </c>
      <c r="D15" s="1206">
        <v>73272</v>
      </c>
      <c r="E15" s="1206">
        <v>194594</v>
      </c>
      <c r="F15" s="1206">
        <v>163031</v>
      </c>
      <c r="G15" s="1225">
        <v>3380617</v>
      </c>
    </row>
    <row r="16" spans="1:7" ht="18" customHeight="1" x14ac:dyDescent="0.2">
      <c r="A16" s="1223">
        <v>2023</v>
      </c>
      <c r="B16" s="1224">
        <v>21526</v>
      </c>
      <c r="C16" s="1206">
        <v>2635</v>
      </c>
      <c r="D16" s="1206">
        <v>77651</v>
      </c>
      <c r="E16" s="1206">
        <v>210582</v>
      </c>
      <c r="F16" s="1206">
        <v>215902</v>
      </c>
      <c r="G16" s="1225">
        <v>3817892</v>
      </c>
    </row>
    <row r="17" spans="1:7" ht="18" customHeight="1" x14ac:dyDescent="0.2">
      <c r="A17" s="1223" t="s">
        <v>1259</v>
      </c>
      <c r="B17" s="1224">
        <v>22172</v>
      </c>
      <c r="C17" s="1206">
        <v>2921</v>
      </c>
      <c r="D17" s="1206">
        <v>92914</v>
      </c>
      <c r="E17" s="1206">
        <v>234388</v>
      </c>
      <c r="F17" s="1206">
        <v>188070</v>
      </c>
      <c r="G17" s="1225">
        <v>4289544</v>
      </c>
    </row>
    <row r="18" spans="1:7" ht="18" customHeight="1" thickBot="1" x14ac:dyDescent="0.25">
      <c r="A18" s="1226" t="s">
        <v>1260</v>
      </c>
      <c r="B18" s="1227" t="s">
        <v>1261</v>
      </c>
      <c r="C18" s="1210" t="s">
        <v>1262</v>
      </c>
      <c r="D18" s="1210" t="s">
        <v>1263</v>
      </c>
      <c r="E18" s="1210">
        <v>270843</v>
      </c>
      <c r="F18" s="1210">
        <v>176001</v>
      </c>
      <c r="G18" s="1211">
        <v>4852600</v>
      </c>
    </row>
    <row r="19" spans="1:7" s="1230" customFormat="1" ht="18" customHeight="1" x14ac:dyDescent="0.25">
      <c r="A19" s="1228" t="s">
        <v>1264</v>
      </c>
      <c r="B19" s="1213"/>
      <c r="C19" s="1213"/>
      <c r="D19" s="1229"/>
      <c r="E19" s="1229"/>
      <c r="F19" s="1229"/>
      <c r="G19" s="1214" t="s">
        <v>1265</v>
      </c>
    </row>
    <row r="20" spans="1:7" s="1230" customFormat="1" ht="18" customHeight="1" x14ac:dyDescent="0.25">
      <c r="A20" s="1213" t="s">
        <v>1266</v>
      </c>
      <c r="B20" s="1213"/>
      <c r="C20" s="1213"/>
      <c r="D20" s="1213"/>
      <c r="E20" s="1213"/>
      <c r="F20" s="1213"/>
      <c r="G20" s="1213"/>
    </row>
    <row r="21" spans="1:7" s="1230" customFormat="1" ht="18" customHeight="1" x14ac:dyDescent="0.25">
      <c r="A21" s="1213" t="s">
        <v>1267</v>
      </c>
      <c r="B21" s="1213"/>
      <c r="C21" s="1213"/>
      <c r="D21" s="1213"/>
      <c r="E21" s="1213"/>
      <c r="F21" s="1213"/>
      <c r="G21" s="1213"/>
    </row>
    <row r="22" spans="1:7" s="1230" customFormat="1" ht="18" customHeight="1" x14ac:dyDescent="0.25">
      <c r="A22" s="1213" t="s">
        <v>1268</v>
      </c>
      <c r="B22" s="1213"/>
      <c r="C22" s="1213"/>
      <c r="D22" s="1213"/>
      <c r="E22" s="1213"/>
      <c r="F22" s="1213"/>
      <c r="G22" s="1213"/>
    </row>
    <row r="23" spans="1:7" s="1230" customFormat="1" ht="18" customHeight="1" x14ac:dyDescent="0.25">
      <c r="A23" s="1213" t="s">
        <v>1269</v>
      </c>
      <c r="B23" s="1213"/>
      <c r="C23" s="1213"/>
      <c r="D23" s="1213"/>
      <c r="E23" s="1213"/>
      <c r="F23" s="1213"/>
      <c r="G23" s="1213"/>
    </row>
  </sheetData>
  <mergeCells count="1">
    <mergeCell ref="A3:G3"/>
  </mergeCells>
  <hyperlinks>
    <hyperlink ref="G2" location="Contents!A1" display="Back to Contents ç" xr:uid="{3A0F77D6-0D84-40C8-B4D1-9AFE40EC518E}"/>
  </hyperlinks>
  <pageMargins left="0.7" right="0.7" top="0.75" bottom="0.75" header="0.3" footer="0.3"/>
  <pageSetup paperSize="9" scale="59" orientation="portrait" r:id="rId1"/>
  <headerFooter>
    <oddHeader>&amp;L&amp;"Calibri"&amp;10&amp;K000000 [Limited Sharing]&amp;1#_x000D_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314E0-29B7-46B1-ADF8-4FB152418F17}">
  <sheetPr codeName="Sheet33"/>
  <dimension ref="A1:I23"/>
  <sheetViews>
    <sheetView zoomScaleNormal="100" zoomScaleSheetLayoutView="100" workbookViewId="0">
      <selection activeCell="S22" sqref="S22"/>
    </sheetView>
  </sheetViews>
  <sheetFormatPr defaultColWidth="9.140625" defaultRowHeight="15" x14ac:dyDescent="0.25"/>
  <cols>
    <col min="1" max="1" width="10.85546875" style="1185" customWidth="1"/>
    <col min="2" max="9" width="14.85546875" style="1185" customWidth="1"/>
    <col min="10" max="16384" width="9.140625" style="1185"/>
  </cols>
  <sheetData>
    <row r="1" spans="1:9" s="1181" customFormat="1" ht="15.75" x14ac:dyDescent="0.25">
      <c r="A1" s="662" t="s">
        <v>60</v>
      </c>
      <c r="B1" s="1179"/>
      <c r="C1" s="1180"/>
      <c r="D1" s="1180"/>
      <c r="E1" s="1180"/>
      <c r="F1" s="1150"/>
      <c r="G1" s="1150"/>
      <c r="H1" s="1150"/>
      <c r="I1" s="1152" t="s">
        <v>1227</v>
      </c>
    </row>
    <row r="2" spans="1:9" s="1181" customFormat="1" ht="15.75" x14ac:dyDescent="0.25">
      <c r="A2" s="1179"/>
      <c r="B2" s="1179"/>
      <c r="C2" s="1180"/>
      <c r="D2" s="1180"/>
      <c r="E2" s="1180"/>
      <c r="F2" s="1150"/>
      <c r="G2" s="1150"/>
      <c r="H2" s="1150"/>
      <c r="I2" s="405" t="s">
        <v>62</v>
      </c>
    </row>
    <row r="3" spans="1:9" s="1181" customFormat="1" ht="15.75" x14ac:dyDescent="0.25">
      <c r="A3" s="1710" t="s">
        <v>1228</v>
      </c>
      <c r="B3" s="1710"/>
      <c r="C3" s="1710"/>
      <c r="D3" s="1710"/>
      <c r="E3" s="1710"/>
      <c r="F3" s="1710"/>
      <c r="G3" s="1710"/>
      <c r="H3" s="1710"/>
      <c r="I3" s="1710"/>
    </row>
    <row r="4" spans="1:9" ht="15.75" thickBot="1" x14ac:dyDescent="0.3">
      <c r="A4" s="1182"/>
      <c r="B4" s="1183"/>
      <c r="C4" s="1183"/>
      <c r="D4" s="1184"/>
      <c r="E4" s="1184"/>
      <c r="F4" s="1184"/>
      <c r="G4" s="1184"/>
      <c r="H4" s="1184"/>
      <c r="I4" s="1184"/>
    </row>
    <row r="5" spans="1:9" x14ac:dyDescent="0.25">
      <c r="A5" s="1186"/>
      <c r="B5" s="1187" t="s">
        <v>1229</v>
      </c>
      <c r="C5" s="1188" t="s">
        <v>1230</v>
      </c>
      <c r="D5" s="1189" t="s">
        <v>1231</v>
      </c>
      <c r="E5" s="1189" t="s">
        <v>1232</v>
      </c>
      <c r="F5" s="1189" t="s">
        <v>1233</v>
      </c>
      <c r="G5" s="1189" t="s">
        <v>1234</v>
      </c>
      <c r="H5" s="1190" t="s">
        <v>1235</v>
      </c>
      <c r="I5" s="1191" t="s">
        <v>1236</v>
      </c>
    </row>
    <row r="6" spans="1:9" x14ac:dyDescent="0.25">
      <c r="A6" s="1192" t="s">
        <v>537</v>
      </c>
      <c r="B6" s="1193" t="s">
        <v>1237</v>
      </c>
      <c r="C6" s="1194" t="s">
        <v>1237</v>
      </c>
      <c r="D6" s="1195" t="s">
        <v>1238</v>
      </c>
      <c r="E6" s="1195" t="s">
        <v>1239</v>
      </c>
      <c r="F6" s="1195" t="s">
        <v>1240</v>
      </c>
      <c r="G6" s="1195" t="s">
        <v>1241</v>
      </c>
      <c r="H6" s="1196" t="s">
        <v>1242</v>
      </c>
      <c r="I6" s="1197" t="s">
        <v>1243</v>
      </c>
    </row>
    <row r="7" spans="1:9" ht="15.75" thickBot="1" x14ac:dyDescent="0.3">
      <c r="A7" s="1198"/>
      <c r="B7" s="1199" t="s">
        <v>1244</v>
      </c>
      <c r="C7" s="1200" t="s">
        <v>1244</v>
      </c>
      <c r="D7" s="1201" t="s">
        <v>1245</v>
      </c>
      <c r="E7" s="1201" t="s">
        <v>1246</v>
      </c>
      <c r="F7" s="1201" t="s">
        <v>1246</v>
      </c>
      <c r="G7" s="1201" t="s">
        <v>1246</v>
      </c>
      <c r="H7" s="1201" t="s">
        <v>1246</v>
      </c>
      <c r="I7" s="1202" t="s">
        <v>1246</v>
      </c>
    </row>
    <row r="8" spans="1:9" ht="18" customHeight="1" x14ac:dyDescent="0.25">
      <c r="A8" s="1203">
        <v>2013</v>
      </c>
      <c r="B8" s="1204">
        <v>10</v>
      </c>
      <c r="C8" s="1205">
        <v>2.2000000000000002</v>
      </c>
      <c r="D8" s="1206">
        <v>72234</v>
      </c>
      <c r="E8" s="1206">
        <v>14404</v>
      </c>
      <c r="F8" s="1206">
        <v>9574</v>
      </c>
      <c r="G8" s="1206">
        <v>248</v>
      </c>
      <c r="H8" s="1206">
        <v>174252</v>
      </c>
      <c r="I8" s="1207">
        <v>178099</v>
      </c>
    </row>
    <row r="9" spans="1:9" ht="18" customHeight="1" x14ac:dyDescent="0.25">
      <c r="A9" s="1203">
        <v>2014</v>
      </c>
      <c r="B9" s="1204">
        <v>12</v>
      </c>
      <c r="C9" s="1205">
        <v>2.4</v>
      </c>
      <c r="D9" s="1206">
        <v>74362</v>
      </c>
      <c r="E9" s="1206">
        <v>15852</v>
      </c>
      <c r="F9" s="1206">
        <v>13859</v>
      </c>
      <c r="G9" s="1206">
        <v>374</v>
      </c>
      <c r="H9" s="1206">
        <v>193869</v>
      </c>
      <c r="I9" s="1207">
        <v>198653</v>
      </c>
    </row>
    <row r="10" spans="1:9" ht="18" customHeight="1" x14ac:dyDescent="0.25">
      <c r="A10" s="1203">
        <v>2015</v>
      </c>
      <c r="B10" s="1204">
        <v>12.4</v>
      </c>
      <c r="C10" s="1205">
        <v>2.4</v>
      </c>
      <c r="D10" s="1206">
        <v>76674</v>
      </c>
      <c r="E10" s="1206">
        <v>18087</v>
      </c>
      <c r="F10" s="1206">
        <v>11493</v>
      </c>
      <c r="G10" s="1206">
        <v>374</v>
      </c>
      <c r="H10" s="1206">
        <v>218502</v>
      </c>
      <c r="I10" s="1207">
        <v>221941</v>
      </c>
    </row>
    <row r="11" spans="1:9" ht="18" customHeight="1" x14ac:dyDescent="0.25">
      <c r="A11" s="1203">
        <v>2016</v>
      </c>
      <c r="B11" s="1204">
        <v>12.5</v>
      </c>
      <c r="C11" s="1205">
        <v>2.5</v>
      </c>
      <c r="D11" s="1206">
        <v>77842</v>
      </c>
      <c r="E11" s="1206">
        <v>20318</v>
      </c>
      <c r="F11" s="1206">
        <v>13478</v>
      </c>
      <c r="G11" s="1206">
        <v>393</v>
      </c>
      <c r="H11" s="1206">
        <v>245608</v>
      </c>
      <c r="I11" s="1207">
        <v>248870</v>
      </c>
    </row>
    <row r="12" spans="1:9" ht="18" customHeight="1" x14ac:dyDescent="0.25">
      <c r="A12" s="1203">
        <v>2017</v>
      </c>
      <c r="B12" s="1204">
        <v>12.6</v>
      </c>
      <c r="C12" s="1205">
        <v>2.6</v>
      </c>
      <c r="D12" s="1206">
        <v>81515</v>
      </c>
      <c r="E12" s="1206">
        <v>22764</v>
      </c>
      <c r="F12" s="1206">
        <v>16839</v>
      </c>
      <c r="G12" s="1206">
        <v>398</v>
      </c>
      <c r="H12" s="1206">
        <v>274160</v>
      </c>
      <c r="I12" s="1207">
        <v>279006</v>
      </c>
    </row>
    <row r="13" spans="1:9" ht="18" customHeight="1" x14ac:dyDescent="0.25">
      <c r="A13" s="1203">
        <v>2018</v>
      </c>
      <c r="B13" s="1204">
        <v>13.9</v>
      </c>
      <c r="C13" s="1205">
        <v>2.6</v>
      </c>
      <c r="D13" s="1206">
        <v>82416</v>
      </c>
      <c r="E13" s="1206">
        <v>25282</v>
      </c>
      <c r="F13" s="1206">
        <v>18292</v>
      </c>
      <c r="G13" s="1206">
        <v>425</v>
      </c>
      <c r="H13" s="1206">
        <v>306455</v>
      </c>
      <c r="I13" s="1207">
        <v>310771</v>
      </c>
    </row>
    <row r="14" spans="1:9" ht="18" customHeight="1" x14ac:dyDescent="0.25">
      <c r="A14" s="1203">
        <v>2019</v>
      </c>
      <c r="B14" s="1204">
        <v>15.3</v>
      </c>
      <c r="C14" s="1205">
        <v>2.6</v>
      </c>
      <c r="D14" s="1206">
        <v>82375</v>
      </c>
      <c r="E14" s="1206">
        <v>27476</v>
      </c>
      <c r="F14" s="1206">
        <v>19808</v>
      </c>
      <c r="G14" s="1206">
        <v>455</v>
      </c>
      <c r="H14" s="1206">
        <v>338631</v>
      </c>
      <c r="I14" s="1207">
        <v>343325</v>
      </c>
    </row>
    <row r="15" spans="1:9" ht="18" customHeight="1" x14ac:dyDescent="0.25">
      <c r="A15" s="1203">
        <v>2020</v>
      </c>
      <c r="B15" s="1204">
        <v>15.9</v>
      </c>
      <c r="C15" s="1205">
        <v>2.5</v>
      </c>
      <c r="D15" s="1206">
        <v>75756</v>
      </c>
      <c r="E15" s="1206">
        <v>26751</v>
      </c>
      <c r="F15" s="1206">
        <v>18570</v>
      </c>
      <c r="G15" s="1206">
        <v>405</v>
      </c>
      <c r="H15" s="1206">
        <v>375215</v>
      </c>
      <c r="I15" s="1207">
        <v>376579</v>
      </c>
    </row>
    <row r="16" spans="1:9" ht="18" customHeight="1" x14ac:dyDescent="0.25">
      <c r="A16" s="1203">
        <v>2021</v>
      </c>
      <c r="B16" s="1204">
        <v>14.7</v>
      </c>
      <c r="C16" s="1205">
        <v>2.1</v>
      </c>
      <c r="D16" s="1206">
        <v>44501</v>
      </c>
      <c r="E16" s="1206">
        <v>29687</v>
      </c>
      <c r="F16" s="1206">
        <v>19789</v>
      </c>
      <c r="G16" s="1206">
        <v>441</v>
      </c>
      <c r="H16" s="1206">
        <v>406289</v>
      </c>
      <c r="I16" s="1207">
        <v>410106</v>
      </c>
    </row>
    <row r="17" spans="1:9" ht="18" customHeight="1" x14ac:dyDescent="0.25">
      <c r="A17" s="1203">
        <v>2022</v>
      </c>
      <c r="B17" s="1204">
        <v>16.8</v>
      </c>
      <c r="C17" s="1205">
        <v>2.6</v>
      </c>
      <c r="D17" s="1206">
        <v>68488</v>
      </c>
      <c r="E17" s="1206">
        <v>34643</v>
      </c>
      <c r="F17" s="1206">
        <v>25019</v>
      </c>
      <c r="G17" s="1206">
        <v>477</v>
      </c>
      <c r="H17" s="1206">
        <v>459630</v>
      </c>
      <c r="I17" s="1207">
        <v>456399</v>
      </c>
    </row>
    <row r="18" spans="1:9" ht="18" customHeight="1" x14ac:dyDescent="0.25">
      <c r="A18" s="1203">
        <v>2023</v>
      </c>
      <c r="B18" s="1204">
        <v>15.5</v>
      </c>
      <c r="C18" s="1205">
        <v>2.5</v>
      </c>
      <c r="D18" s="1206">
        <v>75485</v>
      </c>
      <c r="E18" s="1206">
        <v>37224</v>
      </c>
      <c r="F18" s="1206">
        <v>38286</v>
      </c>
      <c r="G18" s="1206">
        <v>549</v>
      </c>
      <c r="H18" s="1206">
        <v>504435</v>
      </c>
      <c r="I18" s="1207">
        <v>515205</v>
      </c>
    </row>
    <row r="19" spans="1:9" ht="18" customHeight="1" x14ac:dyDescent="0.25">
      <c r="A19" s="1203">
        <v>2024</v>
      </c>
      <c r="B19" s="1204">
        <v>18.100000000000001</v>
      </c>
      <c r="C19" s="1205">
        <v>2.5</v>
      </c>
      <c r="D19" s="1206">
        <v>71000</v>
      </c>
      <c r="E19" s="1206">
        <v>42028</v>
      </c>
      <c r="F19" s="1206">
        <v>33435</v>
      </c>
      <c r="G19" s="1206">
        <v>453</v>
      </c>
      <c r="H19" s="1206">
        <v>564327</v>
      </c>
      <c r="I19" s="1207">
        <v>581075</v>
      </c>
    </row>
    <row r="20" spans="1:9" ht="18" customHeight="1" thickBot="1" x14ac:dyDescent="0.3">
      <c r="A20" s="1208" t="s">
        <v>1247</v>
      </c>
      <c r="B20" s="1209">
        <v>18.04</v>
      </c>
      <c r="C20" s="1209">
        <v>2.6</v>
      </c>
      <c r="D20" s="1210">
        <v>84496</v>
      </c>
      <c r="E20" s="1210">
        <v>48490</v>
      </c>
      <c r="F20" s="1210">
        <v>30304</v>
      </c>
      <c r="G20" s="1210">
        <v>544</v>
      </c>
      <c r="H20" s="1210" t="s">
        <v>1248</v>
      </c>
      <c r="I20" s="1211">
        <v>640302</v>
      </c>
    </row>
    <row r="21" spans="1:9" s="1215" customFormat="1" ht="18" customHeight="1" x14ac:dyDescent="0.2">
      <c r="A21" s="1212" t="s">
        <v>305</v>
      </c>
      <c r="B21" s="1213"/>
      <c r="C21" s="1213"/>
      <c r="D21" s="1213"/>
      <c r="E21" s="1213"/>
      <c r="F21" s="1711" t="s">
        <v>1249</v>
      </c>
      <c r="G21" s="1711"/>
      <c r="H21" s="1711"/>
      <c r="I21" s="1711"/>
    </row>
    <row r="22" spans="1:9" s="1215" customFormat="1" ht="18" customHeight="1" x14ac:dyDescent="0.2">
      <c r="A22" s="1212" t="s">
        <v>1250</v>
      </c>
      <c r="B22" s="1216"/>
      <c r="C22" s="1175"/>
      <c r="D22" s="1175"/>
      <c r="E22" s="1175"/>
      <c r="F22" s="1175"/>
      <c r="G22" s="1213"/>
      <c r="H22" s="1213"/>
      <c r="I22" s="1213"/>
    </row>
    <row r="23" spans="1:9" s="1215" customFormat="1" ht="18" customHeight="1" x14ac:dyDescent="0.2">
      <c r="B23" s="1213"/>
      <c r="C23" s="1175"/>
      <c r="D23" s="1175"/>
      <c r="E23" s="1175"/>
      <c r="F23" s="1175"/>
      <c r="G23" s="1175"/>
      <c r="H23" s="1175"/>
      <c r="I23" s="1175"/>
    </row>
  </sheetData>
  <mergeCells count="2">
    <mergeCell ref="A3:I3"/>
    <mergeCell ref="F21:I21"/>
  </mergeCells>
  <hyperlinks>
    <hyperlink ref="I2" location="Contents!A1" display="Back to Contents ç" xr:uid="{34EBB055-3691-4CA1-9E18-6B915BE9F22F}"/>
  </hyperlinks>
  <pageMargins left="0.7" right="0.7" top="0.75" bottom="0.75" header="0.3" footer="0.3"/>
  <pageSetup paperSize="9" scale="59" orientation="portrait" r:id="rId1"/>
  <headerFooter>
    <oddHeader>&amp;L&amp;"Calibri"&amp;10&amp;K000000 [Limited Sharing]&amp;1#_x000D_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0A326-9F23-49C3-BE5B-3CFCC09BC1EB}">
  <sheetPr codeName="Sheet34"/>
  <dimension ref="A1:L48"/>
  <sheetViews>
    <sheetView zoomScaleNormal="100" zoomScaleSheetLayoutView="100" workbookViewId="0">
      <selection activeCell="J2" sqref="J2"/>
    </sheetView>
  </sheetViews>
  <sheetFormatPr defaultColWidth="9.140625" defaultRowHeight="12.75" x14ac:dyDescent="0.2"/>
  <cols>
    <col min="1" max="10" width="10.85546875" style="1157" customWidth="1"/>
    <col min="11" max="16384" width="9.140625" style="1157"/>
  </cols>
  <sheetData>
    <row r="1" spans="1:10" s="1153" customFormat="1" ht="15.75" x14ac:dyDescent="0.25">
      <c r="A1" s="662" t="s">
        <v>60</v>
      </c>
      <c r="B1" s="1148"/>
      <c r="C1" s="1149"/>
      <c r="D1" s="1149"/>
      <c r="E1" s="1149"/>
      <c r="F1" s="1150"/>
      <c r="G1" s="1151"/>
      <c r="H1" s="1150"/>
      <c r="I1" s="1150"/>
      <c r="J1" s="1152" t="s">
        <v>1215</v>
      </c>
    </row>
    <row r="2" spans="1:10" s="1153" customFormat="1" ht="15.75" x14ac:dyDescent="0.25">
      <c r="A2" s="1148"/>
      <c r="B2" s="1148"/>
      <c r="C2" s="1149"/>
      <c r="D2" s="1149"/>
      <c r="E2" s="1149"/>
      <c r="F2" s="1150"/>
      <c r="G2" s="1151"/>
      <c r="H2" s="1150"/>
      <c r="I2" s="1150"/>
      <c r="J2" s="405" t="s">
        <v>62</v>
      </c>
    </row>
    <row r="3" spans="1:10" s="1153" customFormat="1" ht="15.75" x14ac:dyDescent="0.25">
      <c r="A3" s="1712" t="s">
        <v>41</v>
      </c>
      <c r="B3" s="1712"/>
      <c r="C3" s="1712"/>
      <c r="D3" s="1712"/>
      <c r="E3" s="1712"/>
      <c r="F3" s="1712"/>
      <c r="G3" s="1712"/>
      <c r="H3" s="1712"/>
      <c r="I3" s="1712"/>
      <c r="J3" s="1712"/>
    </row>
    <row r="4" spans="1:10" ht="13.5" thickBot="1" x14ac:dyDescent="0.25">
      <c r="A4" s="1154"/>
      <c r="B4" s="1155"/>
      <c r="C4" s="1155"/>
      <c r="D4" s="1155"/>
      <c r="E4" s="1155"/>
      <c r="F4" s="1155"/>
      <c r="G4" s="1155"/>
      <c r="H4" s="1156"/>
      <c r="I4" s="1156"/>
      <c r="J4" s="1156"/>
    </row>
    <row r="5" spans="1:10" x14ac:dyDescent="0.2">
      <c r="A5" s="1158"/>
      <c r="B5" s="1713" t="s">
        <v>1216</v>
      </c>
      <c r="C5" s="1714"/>
      <c r="D5" s="1715"/>
      <c r="E5" s="1713" t="s">
        <v>1217</v>
      </c>
      <c r="F5" s="1714"/>
      <c r="G5" s="1715"/>
      <c r="H5" s="1713" t="s">
        <v>432</v>
      </c>
      <c r="I5" s="1714"/>
      <c r="J5" s="1715"/>
    </row>
    <row r="6" spans="1:10" x14ac:dyDescent="0.2">
      <c r="A6" s="1159" t="s">
        <v>537</v>
      </c>
      <c r="B6" s="1160" t="s">
        <v>1218</v>
      </c>
      <c r="C6" s="1161" t="s">
        <v>1219</v>
      </c>
      <c r="D6" s="1162" t="s">
        <v>1220</v>
      </c>
      <c r="E6" s="1160" t="s">
        <v>1218</v>
      </c>
      <c r="F6" s="1161" t="s">
        <v>1219</v>
      </c>
      <c r="G6" s="1162" t="s">
        <v>1220</v>
      </c>
      <c r="H6" s="1160" t="s">
        <v>1218</v>
      </c>
      <c r="I6" s="1161" t="s">
        <v>1219</v>
      </c>
      <c r="J6" s="1162" t="s">
        <v>1220</v>
      </c>
    </row>
    <row r="7" spans="1:10" ht="13.5" thickBot="1" x14ac:dyDescent="0.25">
      <c r="A7" s="1163"/>
      <c r="B7" s="1164" t="s">
        <v>1221</v>
      </c>
      <c r="C7" s="1165" t="s">
        <v>1222</v>
      </c>
      <c r="D7" s="1166" t="s">
        <v>1223</v>
      </c>
      <c r="E7" s="1164" t="s">
        <v>1221</v>
      </c>
      <c r="F7" s="1165" t="s">
        <v>1222</v>
      </c>
      <c r="G7" s="1166" t="s">
        <v>1223</v>
      </c>
      <c r="H7" s="1164" t="s">
        <v>1221</v>
      </c>
      <c r="I7" s="1165" t="s">
        <v>1222</v>
      </c>
      <c r="J7" s="1166" t="s">
        <v>1223</v>
      </c>
    </row>
    <row r="8" spans="1:10" ht="18" customHeight="1" x14ac:dyDescent="0.2">
      <c r="A8" s="1167">
        <v>2013</v>
      </c>
      <c r="B8" s="1168">
        <v>21</v>
      </c>
      <c r="C8" s="1169">
        <v>5031</v>
      </c>
      <c r="D8" s="1170">
        <v>41669</v>
      </c>
      <c r="E8" s="1168">
        <v>21</v>
      </c>
      <c r="F8" s="1169">
        <v>6088</v>
      </c>
      <c r="G8" s="1170">
        <v>38754</v>
      </c>
      <c r="H8" s="1168">
        <v>42</v>
      </c>
      <c r="I8" s="1169">
        <v>11119</v>
      </c>
      <c r="J8" s="1170">
        <v>80423</v>
      </c>
    </row>
    <row r="9" spans="1:10" ht="18" customHeight="1" x14ac:dyDescent="0.2">
      <c r="A9" s="1167">
        <v>2014</v>
      </c>
      <c r="B9" s="1168">
        <v>31</v>
      </c>
      <c r="C9" s="1169">
        <v>4833</v>
      </c>
      <c r="D9" s="1170">
        <v>29165</v>
      </c>
      <c r="E9" s="1168">
        <v>7</v>
      </c>
      <c r="F9" s="1169">
        <v>1618</v>
      </c>
      <c r="G9" s="1170">
        <v>8158</v>
      </c>
      <c r="H9" s="1168">
        <v>38</v>
      </c>
      <c r="I9" s="1169">
        <v>6451</v>
      </c>
      <c r="J9" s="1170">
        <v>37323</v>
      </c>
    </row>
    <row r="10" spans="1:10" ht="18" customHeight="1" x14ac:dyDescent="0.2">
      <c r="A10" s="1167">
        <v>2015</v>
      </c>
      <c r="B10" s="1168">
        <v>31</v>
      </c>
      <c r="C10" s="1169">
        <v>10427</v>
      </c>
      <c r="D10" s="1170">
        <v>70697</v>
      </c>
      <c r="E10" s="1168">
        <v>20</v>
      </c>
      <c r="F10" s="1169">
        <v>4488</v>
      </c>
      <c r="G10" s="1170">
        <v>11597</v>
      </c>
      <c r="H10" s="1168">
        <v>51</v>
      </c>
      <c r="I10" s="1169">
        <v>14915</v>
      </c>
      <c r="J10" s="1170">
        <v>82294</v>
      </c>
    </row>
    <row r="11" spans="1:10" ht="18" customHeight="1" x14ac:dyDescent="0.2">
      <c r="A11" s="1167">
        <v>2016</v>
      </c>
      <c r="B11" s="1168">
        <v>26</v>
      </c>
      <c r="C11" s="1169">
        <v>11185</v>
      </c>
      <c r="D11" s="1170">
        <v>85637</v>
      </c>
      <c r="E11" s="1168">
        <v>15</v>
      </c>
      <c r="F11" s="1169">
        <v>10167</v>
      </c>
      <c r="G11" s="1170">
        <v>18690</v>
      </c>
      <c r="H11" s="1168">
        <v>41</v>
      </c>
      <c r="I11" s="1169">
        <v>21352</v>
      </c>
      <c r="J11" s="1170">
        <v>104327</v>
      </c>
    </row>
    <row r="12" spans="1:10" ht="18" customHeight="1" x14ac:dyDescent="0.2">
      <c r="A12" s="1167">
        <v>2017</v>
      </c>
      <c r="B12" s="1168">
        <v>12</v>
      </c>
      <c r="C12" s="1169">
        <v>1885</v>
      </c>
      <c r="D12" s="1170">
        <v>5643</v>
      </c>
      <c r="E12" s="1168">
        <v>21</v>
      </c>
      <c r="F12" s="1169">
        <v>9027</v>
      </c>
      <c r="G12" s="1170">
        <v>54436</v>
      </c>
      <c r="H12" s="1168">
        <v>33</v>
      </c>
      <c r="I12" s="1169">
        <v>10912</v>
      </c>
      <c r="J12" s="1170">
        <v>60079</v>
      </c>
    </row>
    <row r="13" spans="1:10" ht="18" customHeight="1" x14ac:dyDescent="0.2">
      <c r="A13" s="1167">
        <v>2018</v>
      </c>
      <c r="B13" s="1168">
        <v>29</v>
      </c>
      <c r="C13" s="1169">
        <v>6545</v>
      </c>
      <c r="D13" s="1170">
        <v>33212</v>
      </c>
      <c r="E13" s="1168">
        <v>22</v>
      </c>
      <c r="F13" s="1169">
        <v>5610</v>
      </c>
      <c r="G13" s="1170">
        <v>16406</v>
      </c>
      <c r="H13" s="1168">
        <v>51</v>
      </c>
      <c r="I13" s="1169">
        <v>12155</v>
      </c>
      <c r="J13" s="1170">
        <v>49618</v>
      </c>
    </row>
    <row r="14" spans="1:10" ht="18" customHeight="1" x14ac:dyDescent="0.2">
      <c r="A14" s="1167">
        <v>2019</v>
      </c>
      <c r="B14" s="1168">
        <v>9</v>
      </c>
      <c r="C14" s="1169">
        <v>1981</v>
      </c>
      <c r="D14" s="1170">
        <v>28363</v>
      </c>
      <c r="E14" s="1168">
        <v>16</v>
      </c>
      <c r="F14" s="1169">
        <v>5630</v>
      </c>
      <c r="G14" s="1170">
        <v>27689</v>
      </c>
      <c r="H14" s="1168">
        <v>25</v>
      </c>
      <c r="I14" s="1169">
        <v>7611</v>
      </c>
      <c r="J14" s="1170">
        <v>56052</v>
      </c>
    </row>
    <row r="15" spans="1:10" ht="18" customHeight="1" x14ac:dyDescent="0.2">
      <c r="A15" s="1167">
        <v>2020</v>
      </c>
      <c r="B15" s="1168">
        <v>13</v>
      </c>
      <c r="C15" s="1169">
        <v>1936</v>
      </c>
      <c r="D15" s="1170">
        <v>9375</v>
      </c>
      <c r="E15" s="1168">
        <v>15</v>
      </c>
      <c r="F15" s="1169">
        <v>4189</v>
      </c>
      <c r="G15" s="1170">
        <v>13215</v>
      </c>
      <c r="H15" s="1168">
        <v>28</v>
      </c>
      <c r="I15" s="1169">
        <v>6125</v>
      </c>
      <c r="J15" s="1170">
        <v>22590</v>
      </c>
    </row>
    <row r="16" spans="1:10" ht="18" customHeight="1" x14ac:dyDescent="0.2">
      <c r="A16" s="1167">
        <v>2021</v>
      </c>
      <c r="B16" s="1168">
        <v>8</v>
      </c>
      <c r="C16" s="1169">
        <v>1182</v>
      </c>
      <c r="D16" s="1170">
        <v>7303</v>
      </c>
      <c r="E16" s="1168">
        <v>13</v>
      </c>
      <c r="F16" s="1169">
        <v>8072</v>
      </c>
      <c r="G16" s="1170">
        <v>109467</v>
      </c>
      <c r="H16" s="1168">
        <v>21</v>
      </c>
      <c r="I16" s="1169">
        <v>9254</v>
      </c>
      <c r="J16" s="1170">
        <v>116770</v>
      </c>
    </row>
    <row r="17" spans="1:10" ht="18" customHeight="1" x14ac:dyDescent="0.2">
      <c r="A17" s="1167">
        <v>2022</v>
      </c>
      <c r="B17" s="1168">
        <v>5</v>
      </c>
      <c r="C17" s="1169">
        <v>953</v>
      </c>
      <c r="D17" s="1170">
        <v>3678</v>
      </c>
      <c r="E17" s="1168">
        <v>17</v>
      </c>
      <c r="F17" s="1169">
        <v>4605</v>
      </c>
      <c r="G17" s="1170">
        <v>13417</v>
      </c>
      <c r="H17" s="1168">
        <v>22</v>
      </c>
      <c r="I17" s="1169">
        <v>5558</v>
      </c>
      <c r="J17" s="1170">
        <v>17095</v>
      </c>
    </row>
    <row r="18" spans="1:10" ht="18" customHeight="1" x14ac:dyDescent="0.2">
      <c r="A18" s="1167">
        <v>2023</v>
      </c>
      <c r="B18" s="1168">
        <v>5</v>
      </c>
      <c r="C18" s="1169">
        <v>877</v>
      </c>
      <c r="D18" s="1170">
        <v>2007</v>
      </c>
      <c r="E18" s="1168">
        <v>3</v>
      </c>
      <c r="F18" s="1169">
        <v>171</v>
      </c>
      <c r="G18" s="1170">
        <v>532</v>
      </c>
      <c r="H18" s="1168">
        <v>8</v>
      </c>
      <c r="I18" s="1169">
        <v>1048</v>
      </c>
      <c r="J18" s="1170">
        <v>2539</v>
      </c>
    </row>
    <row r="19" spans="1:10" ht="18" customHeight="1" x14ac:dyDescent="0.2">
      <c r="A19" s="1167">
        <v>2024</v>
      </c>
      <c r="B19" s="1168">
        <v>4</v>
      </c>
      <c r="C19" s="1169">
        <v>1199</v>
      </c>
      <c r="D19" s="1170">
        <v>5879</v>
      </c>
      <c r="E19" s="1168">
        <v>9</v>
      </c>
      <c r="F19" s="1169">
        <v>6935</v>
      </c>
      <c r="G19" s="1170">
        <v>40890</v>
      </c>
      <c r="H19" s="1168">
        <v>13</v>
      </c>
      <c r="I19" s="1169">
        <v>8134</v>
      </c>
      <c r="J19" s="1170">
        <v>46769</v>
      </c>
    </row>
    <row r="20" spans="1:10" ht="18" customHeight="1" thickBot="1" x14ac:dyDescent="0.25">
      <c r="A20" s="1171" t="s">
        <v>121</v>
      </c>
      <c r="B20" s="1172">
        <v>6</v>
      </c>
      <c r="C20" s="1173">
        <v>410</v>
      </c>
      <c r="D20" s="1174">
        <v>1191</v>
      </c>
      <c r="E20" s="1172">
        <v>13</v>
      </c>
      <c r="F20" s="1173">
        <v>5299</v>
      </c>
      <c r="G20" s="1174">
        <v>13500</v>
      </c>
      <c r="H20" s="1172">
        <v>19</v>
      </c>
      <c r="I20" s="1173">
        <v>5709</v>
      </c>
      <c r="J20" s="1174">
        <v>14691</v>
      </c>
    </row>
    <row r="21" spans="1:10" ht="18" customHeight="1" x14ac:dyDescent="0.2">
      <c r="A21" s="1175" t="s">
        <v>1224</v>
      </c>
      <c r="B21" s="1176"/>
      <c r="C21" s="1176"/>
      <c r="D21" s="1176"/>
      <c r="E21" s="1176"/>
      <c r="F21" s="1176"/>
      <c r="G21" s="1176"/>
      <c r="H21" s="1716" t="s">
        <v>1225</v>
      </c>
      <c r="I21" s="1716"/>
      <c r="J21" s="1716"/>
    </row>
    <row r="22" spans="1:10" ht="18" customHeight="1" x14ac:dyDescent="0.2">
      <c r="A22" s="1175" t="s">
        <v>335</v>
      </c>
      <c r="B22" s="1176"/>
      <c r="C22" s="1176"/>
      <c r="D22" s="1176"/>
      <c r="E22" s="1176"/>
      <c r="F22" s="1176"/>
      <c r="G22" s="1176"/>
      <c r="H22" s="1177"/>
      <c r="I22" s="1177"/>
      <c r="J22" s="1177"/>
    </row>
    <row r="23" spans="1:10" ht="18" customHeight="1" x14ac:dyDescent="0.2">
      <c r="A23" s="1175"/>
      <c r="B23" s="1175"/>
      <c r="C23" s="1178"/>
      <c r="D23" s="1178"/>
      <c r="E23" s="1175"/>
      <c r="F23" s="1178"/>
      <c r="G23" s="1178"/>
      <c r="H23" s="1175"/>
      <c r="I23" s="1175"/>
      <c r="J23" s="1175"/>
    </row>
    <row r="48" spans="12:12" x14ac:dyDescent="0.2">
      <c r="L48" s="1156" t="s">
        <v>1226</v>
      </c>
    </row>
  </sheetData>
  <mergeCells count="5">
    <mergeCell ref="A3:J3"/>
    <mergeCell ref="B5:D5"/>
    <mergeCell ref="E5:G5"/>
    <mergeCell ref="H5:J5"/>
    <mergeCell ref="H21:J21"/>
  </mergeCells>
  <hyperlinks>
    <hyperlink ref="J2" location="Contents!A1" display="Back to Contents ç" xr:uid="{02ED3668-1F55-4987-BC12-C8D41669F9EB}"/>
  </hyperlinks>
  <pageMargins left="0.7" right="0.7" top="0.75" bottom="0.75" header="0.3" footer="0.3"/>
  <pageSetup paperSize="9" scale="75" orientation="landscape" r:id="rId1"/>
  <headerFooter>
    <oddHeader>&amp;L&amp;"Calibri"&amp;10&amp;K000000 [Limited Sharing]&amp;1#_x000D_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1A4BC-7A88-4285-B8EF-2F5702614A9B}">
  <sheetPr codeName="Sheet57"/>
  <dimension ref="A1:L32"/>
  <sheetViews>
    <sheetView zoomScaleNormal="100" zoomScaleSheetLayoutView="100" workbookViewId="0">
      <selection activeCell="L2" sqref="L2"/>
    </sheetView>
  </sheetViews>
  <sheetFormatPr defaultColWidth="9.140625" defaultRowHeight="12.75" x14ac:dyDescent="0.2"/>
  <cols>
    <col min="1" max="1" width="54.42578125" style="1457" customWidth="1"/>
    <col min="2" max="11" width="11.7109375" style="1457" customWidth="1"/>
    <col min="12" max="12" width="11.85546875" style="1457" customWidth="1"/>
    <col min="13" max="16384" width="9.140625" style="1457"/>
  </cols>
  <sheetData>
    <row r="1" spans="1:12" s="1102" customFormat="1" ht="15.75" x14ac:dyDescent="0.25">
      <c r="A1" s="1100" t="s">
        <v>60</v>
      </c>
      <c r="H1" s="1103"/>
      <c r="I1" s="1103"/>
      <c r="L1" s="1103" t="s">
        <v>1483</v>
      </c>
    </row>
    <row r="2" spans="1:12" s="1102" customFormat="1" ht="15.75" x14ac:dyDescent="0.25">
      <c r="L2" s="405" t="s">
        <v>62</v>
      </c>
    </row>
    <row r="3" spans="1:12" s="1102" customFormat="1" ht="24.75" customHeight="1" x14ac:dyDescent="0.25">
      <c r="A3" s="1610" t="s">
        <v>1484</v>
      </c>
      <c r="B3" s="1610"/>
      <c r="C3" s="1610"/>
      <c r="D3" s="1610"/>
      <c r="E3" s="1610"/>
      <c r="F3" s="1610"/>
      <c r="G3" s="1610"/>
      <c r="H3" s="1610"/>
      <c r="I3" s="1610"/>
      <c r="J3" s="1610"/>
      <c r="K3" s="1610"/>
    </row>
    <row r="4" spans="1:12" s="1112" customFormat="1" ht="13.5" thickBot="1" x14ac:dyDescent="0.3">
      <c r="H4" s="1105"/>
      <c r="I4" s="1105"/>
      <c r="L4" s="1105" t="s">
        <v>1485</v>
      </c>
    </row>
    <row r="5" spans="1:12" s="1112" customFormat="1" ht="18" customHeight="1" thickBot="1" x14ac:dyDescent="0.3">
      <c r="A5" s="1459" t="s">
        <v>1153</v>
      </c>
      <c r="B5" s="1107">
        <v>2015</v>
      </c>
      <c r="C5" s="1493">
        <v>2016</v>
      </c>
      <c r="D5" s="1493">
        <v>2017</v>
      </c>
      <c r="E5" s="1493">
        <v>2018</v>
      </c>
      <c r="F5" s="1493">
        <v>2019</v>
      </c>
      <c r="G5" s="1108">
        <v>2020</v>
      </c>
      <c r="H5" s="1108">
        <v>2021</v>
      </c>
      <c r="I5" s="1108">
        <v>2022</v>
      </c>
      <c r="J5" s="1108" t="s">
        <v>1154</v>
      </c>
      <c r="K5" s="1108" t="s">
        <v>1155</v>
      </c>
      <c r="L5" s="1460" t="s">
        <v>823</v>
      </c>
    </row>
    <row r="6" spans="1:12" ht="18" customHeight="1" x14ac:dyDescent="0.2">
      <c r="A6" s="1113" t="s">
        <v>1156</v>
      </c>
      <c r="B6" s="1587"/>
      <c r="C6" s="1588"/>
      <c r="D6" s="1588"/>
      <c r="E6" s="1588"/>
      <c r="F6" s="1588"/>
      <c r="G6" s="1588"/>
      <c r="H6" s="1588"/>
      <c r="I6" s="1588"/>
      <c r="J6" s="1588"/>
      <c r="K6" s="1588"/>
      <c r="L6" s="1589"/>
    </row>
    <row r="7" spans="1:12" ht="18" customHeight="1" x14ac:dyDescent="0.2">
      <c r="A7" s="1119" t="s">
        <v>1486</v>
      </c>
      <c r="B7" s="1590">
        <v>158472</v>
      </c>
      <c r="C7" s="1590">
        <v>165169</v>
      </c>
      <c r="D7" s="1590">
        <v>194945</v>
      </c>
      <c r="E7" s="1590">
        <v>211841</v>
      </c>
      <c r="F7" s="1590">
        <v>212746</v>
      </c>
      <c r="G7" s="1590">
        <v>230855</v>
      </c>
      <c r="H7" s="1590">
        <v>289853</v>
      </c>
      <c r="I7" s="1590">
        <v>410793</v>
      </c>
      <c r="J7" s="1590">
        <v>515858</v>
      </c>
      <c r="K7" s="1590">
        <v>562718</v>
      </c>
      <c r="L7" s="1591">
        <v>621575</v>
      </c>
    </row>
    <row r="8" spans="1:12" ht="18" customHeight="1" x14ac:dyDescent="0.2">
      <c r="A8" s="1119" t="s">
        <v>1487</v>
      </c>
      <c r="B8" s="1590">
        <v>0</v>
      </c>
      <c r="C8" s="1590">
        <v>0</v>
      </c>
      <c r="D8" s="1590">
        <v>0</v>
      </c>
      <c r="E8" s="1590">
        <v>0</v>
      </c>
      <c r="F8" s="1590">
        <v>0</v>
      </c>
      <c r="G8" s="1590">
        <v>0</v>
      </c>
      <c r="H8" s="1590">
        <v>0</v>
      </c>
      <c r="I8" s="1590">
        <v>0</v>
      </c>
      <c r="J8" s="1592" t="s">
        <v>398</v>
      </c>
      <c r="K8" s="1592" t="s">
        <v>398</v>
      </c>
      <c r="L8" s="1593" t="s">
        <v>398</v>
      </c>
    </row>
    <row r="9" spans="1:12" ht="18" customHeight="1" x14ac:dyDescent="0.2">
      <c r="A9" s="1119" t="s">
        <v>1488</v>
      </c>
      <c r="B9" s="1590">
        <v>0</v>
      </c>
      <c r="C9" s="1590">
        <v>0</v>
      </c>
      <c r="D9" s="1590">
        <v>0</v>
      </c>
      <c r="E9" s="1590">
        <v>0</v>
      </c>
      <c r="F9" s="1590">
        <v>0</v>
      </c>
      <c r="G9" s="1590">
        <v>0</v>
      </c>
      <c r="H9" s="1590">
        <v>0</v>
      </c>
      <c r="I9" s="1590">
        <v>0</v>
      </c>
      <c r="J9" s="1592" t="s">
        <v>398</v>
      </c>
      <c r="K9" s="1592" t="s">
        <v>398</v>
      </c>
      <c r="L9" s="1593" t="s">
        <v>398</v>
      </c>
    </row>
    <row r="10" spans="1:12" ht="18" customHeight="1" x14ac:dyDescent="0.2">
      <c r="A10" s="1119" t="s">
        <v>1489</v>
      </c>
      <c r="B10" s="1590">
        <v>791980</v>
      </c>
      <c r="C10" s="1590">
        <v>765274</v>
      </c>
      <c r="D10" s="1590">
        <v>874130</v>
      </c>
      <c r="E10" s="1590">
        <v>953688</v>
      </c>
      <c r="F10" s="1590">
        <v>941794</v>
      </c>
      <c r="G10" s="1590">
        <v>1060168</v>
      </c>
      <c r="H10" s="1590">
        <v>1265057</v>
      </c>
      <c r="I10" s="1590">
        <v>1622052</v>
      </c>
      <c r="J10" s="1590">
        <v>1699144</v>
      </c>
      <c r="K10" s="1590">
        <v>1957400</v>
      </c>
      <c r="L10" s="1591">
        <v>2117205</v>
      </c>
    </row>
    <row r="11" spans="1:12" ht="18.75" customHeight="1" x14ac:dyDescent="0.2">
      <c r="A11" s="1483"/>
      <c r="B11" s="1590"/>
      <c r="C11" s="1590"/>
      <c r="D11" s="1590"/>
      <c r="E11" s="1590"/>
      <c r="F11" s="1590"/>
      <c r="G11" s="1590"/>
      <c r="H11" s="1590"/>
      <c r="I11" s="1590"/>
      <c r="J11" s="1590"/>
      <c r="K11" s="1590"/>
      <c r="L11" s="1591"/>
    </row>
    <row r="12" spans="1:12" ht="18" customHeight="1" x14ac:dyDescent="0.2">
      <c r="A12" s="1113" t="s">
        <v>163</v>
      </c>
      <c r="B12" s="1590"/>
      <c r="C12" s="1590"/>
      <c r="D12" s="1590"/>
      <c r="E12" s="1590"/>
      <c r="F12" s="1590"/>
      <c r="G12" s="1590"/>
      <c r="H12" s="1590"/>
      <c r="I12" s="1590"/>
      <c r="J12" s="1590"/>
      <c r="K12" s="1590"/>
      <c r="L12" s="1591"/>
    </row>
    <row r="13" spans="1:12" ht="18" customHeight="1" x14ac:dyDescent="0.2">
      <c r="A13" s="1119" t="s">
        <v>1486</v>
      </c>
      <c r="B13" s="1590">
        <v>2327154</v>
      </c>
      <c r="C13" s="1590">
        <v>2708702</v>
      </c>
      <c r="D13" s="1590">
        <v>3214893</v>
      </c>
      <c r="E13" s="1590">
        <v>3283220</v>
      </c>
      <c r="F13" s="1590">
        <v>3209950</v>
      </c>
      <c r="G13" s="1590">
        <v>3042921</v>
      </c>
      <c r="H13" s="1590">
        <v>3637688</v>
      </c>
      <c r="I13" s="1590">
        <v>4858931</v>
      </c>
      <c r="J13" s="1590">
        <v>4842334</v>
      </c>
      <c r="K13" s="1590">
        <v>5251171</v>
      </c>
      <c r="L13" s="1591">
        <v>5701705</v>
      </c>
    </row>
    <row r="14" spans="1:12" ht="18" customHeight="1" x14ac:dyDescent="0.2">
      <c r="A14" s="1119" t="s">
        <v>1487</v>
      </c>
      <c r="B14" s="1590">
        <v>0</v>
      </c>
      <c r="C14" s="1590">
        <v>0</v>
      </c>
      <c r="D14" s="1590">
        <v>0</v>
      </c>
      <c r="E14" s="1590">
        <v>0</v>
      </c>
      <c r="F14" s="1590">
        <v>0</v>
      </c>
      <c r="G14" s="1590">
        <v>0</v>
      </c>
      <c r="H14" s="1590">
        <v>0</v>
      </c>
      <c r="I14" s="1590">
        <v>0</v>
      </c>
      <c r="J14" s="1592" t="s">
        <v>398</v>
      </c>
      <c r="K14" s="1592" t="s">
        <v>398</v>
      </c>
      <c r="L14" s="1593" t="s">
        <v>398</v>
      </c>
    </row>
    <row r="15" spans="1:12" ht="18" customHeight="1" x14ac:dyDescent="0.2">
      <c r="A15" s="1119" t="s">
        <v>1488</v>
      </c>
      <c r="B15" s="1590">
        <v>32884</v>
      </c>
      <c r="C15" s="1590">
        <v>39974</v>
      </c>
      <c r="D15" s="1590">
        <v>44989</v>
      </c>
      <c r="E15" s="1590">
        <v>45982</v>
      </c>
      <c r="F15" s="1590">
        <v>49368</v>
      </c>
      <c r="G15" s="1590">
        <v>43633</v>
      </c>
      <c r="H15" s="1590">
        <v>49682</v>
      </c>
      <c r="I15" s="1590">
        <v>60715</v>
      </c>
      <c r="J15" s="1590">
        <v>44884</v>
      </c>
      <c r="K15" s="1590">
        <v>52007</v>
      </c>
      <c r="L15" s="1591">
        <v>59230</v>
      </c>
    </row>
    <row r="16" spans="1:12" ht="18" customHeight="1" x14ac:dyDescent="0.2">
      <c r="A16" s="1119" t="s">
        <v>1489</v>
      </c>
      <c r="B16" s="1590">
        <v>1056320</v>
      </c>
      <c r="C16" s="1590">
        <v>1157067</v>
      </c>
      <c r="D16" s="1590">
        <v>1218644</v>
      </c>
      <c r="E16" s="1590">
        <v>1285101</v>
      </c>
      <c r="F16" s="1590">
        <v>1385257</v>
      </c>
      <c r="G16" s="1590">
        <v>1331296</v>
      </c>
      <c r="H16" s="1590">
        <v>1588235</v>
      </c>
      <c r="I16" s="1590">
        <v>2252579</v>
      </c>
      <c r="J16" s="1590">
        <v>2182348</v>
      </c>
      <c r="K16" s="1590">
        <v>2366308</v>
      </c>
      <c r="L16" s="1591">
        <v>2570924</v>
      </c>
    </row>
    <row r="17" spans="1:12" ht="18.75" customHeight="1" x14ac:dyDescent="0.2">
      <c r="A17" s="1483"/>
      <c r="B17" s="1594"/>
      <c r="C17" s="1594"/>
      <c r="D17" s="1594"/>
      <c r="E17" s="1594"/>
      <c r="F17" s="1594"/>
      <c r="G17" s="1594"/>
      <c r="H17" s="1594"/>
      <c r="I17" s="1590"/>
      <c r="J17" s="1590"/>
      <c r="K17" s="1590"/>
      <c r="L17" s="1591"/>
    </row>
    <row r="18" spans="1:12" ht="18" customHeight="1" x14ac:dyDescent="0.2">
      <c r="A18" s="1113" t="s">
        <v>164</v>
      </c>
      <c r="B18" s="1590"/>
      <c r="C18" s="1590"/>
      <c r="D18" s="1590"/>
      <c r="E18" s="1590"/>
      <c r="F18" s="1590"/>
      <c r="G18" s="1590"/>
      <c r="H18" s="1590"/>
      <c r="I18" s="1590"/>
      <c r="J18" s="1592"/>
      <c r="K18" s="1592"/>
      <c r="L18" s="1593"/>
    </row>
    <row r="19" spans="1:12" ht="18" customHeight="1" x14ac:dyDescent="0.2">
      <c r="A19" s="1119" t="s">
        <v>1486</v>
      </c>
      <c r="B19" s="1590">
        <v>2227422</v>
      </c>
      <c r="C19" s="1590">
        <v>2458882</v>
      </c>
      <c r="D19" s="1590">
        <v>2675546</v>
      </c>
      <c r="E19" s="1590">
        <v>2890838</v>
      </c>
      <c r="F19" s="1590">
        <v>3109786</v>
      </c>
      <c r="G19" s="1590">
        <v>3032273</v>
      </c>
      <c r="H19" s="1590">
        <v>3296020</v>
      </c>
      <c r="I19" s="1590">
        <v>4713034</v>
      </c>
      <c r="J19" s="1590">
        <v>5868739</v>
      </c>
      <c r="K19" s="1590">
        <v>6149020</v>
      </c>
      <c r="L19" s="1591">
        <v>6432180</v>
      </c>
    </row>
    <row r="20" spans="1:12" ht="18" customHeight="1" x14ac:dyDescent="0.2">
      <c r="A20" s="1119" t="s">
        <v>1487</v>
      </c>
      <c r="B20" s="1590">
        <v>433485</v>
      </c>
      <c r="C20" s="1590">
        <v>496587</v>
      </c>
      <c r="D20" s="1590">
        <v>614365</v>
      </c>
      <c r="E20" s="1590">
        <v>645299</v>
      </c>
      <c r="F20" s="1590">
        <v>719717</v>
      </c>
      <c r="G20" s="1590">
        <v>858943</v>
      </c>
      <c r="H20" s="1590">
        <v>1032973</v>
      </c>
      <c r="I20" s="1590">
        <v>1633171</v>
      </c>
      <c r="J20" s="1590">
        <v>2042587</v>
      </c>
      <c r="K20" s="1590">
        <v>2115850</v>
      </c>
      <c r="L20" s="1591">
        <v>2063038</v>
      </c>
    </row>
    <row r="21" spans="1:12" ht="18" customHeight="1" x14ac:dyDescent="0.2">
      <c r="A21" s="1119" t="s">
        <v>1488</v>
      </c>
      <c r="B21" s="1590">
        <v>886119</v>
      </c>
      <c r="C21" s="1590">
        <v>943311</v>
      </c>
      <c r="D21" s="1590">
        <v>1002923</v>
      </c>
      <c r="E21" s="1590">
        <v>1223275</v>
      </c>
      <c r="F21" s="1590">
        <v>1271848</v>
      </c>
      <c r="G21" s="1590">
        <v>1402388</v>
      </c>
      <c r="H21" s="1590">
        <v>1478413</v>
      </c>
      <c r="I21" s="1590">
        <v>1575917</v>
      </c>
      <c r="J21" s="1590">
        <v>1599088</v>
      </c>
      <c r="K21" s="1590">
        <v>1735385</v>
      </c>
      <c r="L21" s="1591">
        <v>1889032</v>
      </c>
    </row>
    <row r="22" spans="1:12" ht="18" customHeight="1" x14ac:dyDescent="0.2">
      <c r="A22" s="1119" t="s">
        <v>1489</v>
      </c>
      <c r="B22" s="1590">
        <v>2723510</v>
      </c>
      <c r="C22" s="1590">
        <v>2945675</v>
      </c>
      <c r="D22" s="1590">
        <v>3223033</v>
      </c>
      <c r="E22" s="1590">
        <v>3474954</v>
      </c>
      <c r="F22" s="1590">
        <v>3768359</v>
      </c>
      <c r="G22" s="1590">
        <v>3754998</v>
      </c>
      <c r="H22" s="1590">
        <v>3984591</v>
      </c>
      <c r="I22" s="1590">
        <v>5809890</v>
      </c>
      <c r="J22" s="1590">
        <v>7029838</v>
      </c>
      <c r="K22" s="1590">
        <v>7304193</v>
      </c>
      <c r="L22" s="1591">
        <v>7507844</v>
      </c>
    </row>
    <row r="23" spans="1:12" ht="7.5" customHeight="1" x14ac:dyDescent="0.2">
      <c r="A23" s="1483"/>
      <c r="B23" s="1590"/>
      <c r="C23" s="1590"/>
      <c r="D23" s="1590"/>
      <c r="E23" s="1590"/>
      <c r="F23" s="1590"/>
      <c r="G23" s="1590"/>
      <c r="H23" s="1590"/>
      <c r="I23" s="1590"/>
      <c r="J23" s="1590"/>
      <c r="K23" s="1590"/>
      <c r="L23" s="1591"/>
    </row>
    <row r="24" spans="1:12" ht="18" customHeight="1" x14ac:dyDescent="0.2">
      <c r="A24" s="1113" t="s">
        <v>1490</v>
      </c>
      <c r="B24" s="1590"/>
      <c r="C24" s="1590"/>
      <c r="D24" s="1590"/>
      <c r="E24" s="1590"/>
      <c r="F24" s="1590"/>
      <c r="G24" s="1590"/>
      <c r="H24" s="1590"/>
      <c r="I24" s="1590"/>
      <c r="J24" s="1590"/>
      <c r="K24" s="1590"/>
      <c r="L24" s="1591"/>
    </row>
    <row r="25" spans="1:12" ht="18" customHeight="1" x14ac:dyDescent="0.2">
      <c r="A25" s="1119" t="s">
        <v>1486</v>
      </c>
      <c r="B25" s="1590">
        <v>4713049</v>
      </c>
      <c r="C25" s="1590">
        <v>5332753</v>
      </c>
      <c r="D25" s="1590">
        <v>6085384</v>
      </c>
      <c r="E25" s="1590">
        <v>6385899</v>
      </c>
      <c r="F25" s="1590">
        <v>6532482</v>
      </c>
      <c r="G25" s="1590">
        <v>6306049</v>
      </c>
      <c r="H25" s="1590">
        <v>7223561</v>
      </c>
      <c r="I25" s="1590">
        <v>9982758</v>
      </c>
      <c r="J25" s="1590">
        <v>11226931</v>
      </c>
      <c r="K25" s="1590">
        <v>11962909</v>
      </c>
      <c r="L25" s="1591">
        <v>12755460</v>
      </c>
    </row>
    <row r="26" spans="1:12" ht="18" customHeight="1" x14ac:dyDescent="0.2">
      <c r="A26" s="1119" t="s">
        <v>1487</v>
      </c>
      <c r="B26" s="1590">
        <v>433485</v>
      </c>
      <c r="C26" s="1590">
        <v>496587</v>
      </c>
      <c r="D26" s="1590">
        <v>614365</v>
      </c>
      <c r="E26" s="1590">
        <v>645299</v>
      </c>
      <c r="F26" s="1590">
        <v>719717</v>
      </c>
      <c r="G26" s="1590">
        <v>858943</v>
      </c>
      <c r="H26" s="1590">
        <v>1032973</v>
      </c>
      <c r="I26" s="1590">
        <v>1633171</v>
      </c>
      <c r="J26" s="1590">
        <v>2042587</v>
      </c>
      <c r="K26" s="1590">
        <v>2115850</v>
      </c>
      <c r="L26" s="1591">
        <v>2063038</v>
      </c>
    </row>
    <row r="27" spans="1:12" ht="18" customHeight="1" x14ac:dyDescent="0.2">
      <c r="A27" s="1119" t="s">
        <v>1488</v>
      </c>
      <c r="B27" s="1590">
        <v>919003</v>
      </c>
      <c r="C27" s="1590">
        <v>983285</v>
      </c>
      <c r="D27" s="1590">
        <v>1047912</v>
      </c>
      <c r="E27" s="1590">
        <v>1269257</v>
      </c>
      <c r="F27" s="1590">
        <v>1321216</v>
      </c>
      <c r="G27" s="1590">
        <v>1446021</v>
      </c>
      <c r="H27" s="1590">
        <v>1528095</v>
      </c>
      <c r="I27" s="1590">
        <v>1636632</v>
      </c>
      <c r="J27" s="1590">
        <v>1643972</v>
      </c>
      <c r="K27" s="1590">
        <v>1787392</v>
      </c>
      <c r="L27" s="1591">
        <v>1948262</v>
      </c>
    </row>
    <row r="28" spans="1:12" ht="18" customHeight="1" x14ac:dyDescent="0.2">
      <c r="A28" s="1119" t="s">
        <v>1489</v>
      </c>
      <c r="B28" s="1590">
        <v>4571809</v>
      </c>
      <c r="C28" s="1590">
        <v>4868016</v>
      </c>
      <c r="D28" s="1590">
        <v>5315807</v>
      </c>
      <c r="E28" s="1590">
        <v>5713743</v>
      </c>
      <c r="F28" s="1590">
        <v>6095410</v>
      </c>
      <c r="G28" s="1590">
        <v>6146462</v>
      </c>
      <c r="H28" s="1590">
        <v>6837884</v>
      </c>
      <c r="I28" s="1590">
        <v>9684521</v>
      </c>
      <c r="J28" s="1590">
        <v>10911330</v>
      </c>
      <c r="K28" s="1590">
        <v>11627901</v>
      </c>
      <c r="L28" s="1591">
        <v>12195973</v>
      </c>
    </row>
    <row r="29" spans="1:12" ht="7.5" customHeight="1" thickBot="1" x14ac:dyDescent="0.25">
      <c r="A29" s="1479"/>
      <c r="B29" s="1488"/>
      <c r="C29" s="1488"/>
      <c r="D29" s="1488"/>
      <c r="E29" s="1488"/>
      <c r="F29" s="1488"/>
      <c r="G29" s="1488"/>
      <c r="H29" s="1488"/>
      <c r="I29" s="1488"/>
      <c r="J29" s="1488"/>
      <c r="K29" s="1488"/>
      <c r="L29" s="1489"/>
    </row>
    <row r="30" spans="1:12" s="1112" customFormat="1" ht="18" customHeight="1" x14ac:dyDescent="0.25">
      <c r="A30" s="1142" t="s">
        <v>1212</v>
      </c>
      <c r="B30" s="1143"/>
      <c r="C30" s="1143"/>
      <c r="D30" s="1143"/>
      <c r="E30" s="1143"/>
      <c r="F30" s="1143"/>
      <c r="G30" s="1143"/>
      <c r="H30" s="1143"/>
      <c r="I30" s="1143"/>
      <c r="J30" s="1143"/>
      <c r="K30" s="1143"/>
      <c r="L30" s="1144" t="s">
        <v>1213</v>
      </c>
    </row>
    <row r="31" spans="1:12" s="1112" customFormat="1" ht="18" customHeight="1" x14ac:dyDescent="0.25">
      <c r="A31" s="1112" t="s">
        <v>691</v>
      </c>
      <c r="B31" s="1145"/>
      <c r="C31" s="1145"/>
      <c r="D31" s="1145"/>
      <c r="E31" s="1145"/>
      <c r="F31" s="1145"/>
      <c r="G31" s="1145"/>
      <c r="H31" s="1145"/>
      <c r="I31" s="1145"/>
      <c r="J31" s="1145"/>
      <c r="K31" s="1145"/>
      <c r="L31" s="1145"/>
    </row>
    <row r="32" spans="1:12" s="1112" customFormat="1" ht="18" customHeight="1" x14ac:dyDescent="0.25">
      <c r="A32" s="1112" t="s">
        <v>692</v>
      </c>
      <c r="B32" s="1145"/>
      <c r="C32" s="1145"/>
      <c r="D32" s="1145"/>
      <c r="E32" s="1145"/>
      <c r="F32" s="1145"/>
      <c r="G32" s="1145"/>
      <c r="H32" s="1145"/>
      <c r="I32" s="1145"/>
      <c r="J32" s="1145"/>
      <c r="K32" s="1145"/>
      <c r="L32" s="1145"/>
    </row>
  </sheetData>
  <mergeCells count="1">
    <mergeCell ref="A3:K3"/>
  </mergeCells>
  <hyperlinks>
    <hyperlink ref="L2" location="Contents!A1" display="Back to Contents ç" xr:uid="{E4BA34E6-7209-4186-80E9-0B7D74E1F98F}"/>
  </hyperlinks>
  <pageMargins left="0.7" right="0.7" top="0.75" bottom="0.75" header="0.3" footer="0.3"/>
  <pageSetup paperSize="9" scale="55" orientation="portrait" r:id="rId1"/>
  <headerFooter>
    <oddHeader>&amp;L&amp;"Calibri"&amp;10&amp;K000000 [Limited Sharing]&amp;1#_x000D_</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12129-E2FA-4B40-A259-3064680848A0}">
  <sheetPr codeName="Sheet35">
    <pageSetUpPr fitToPage="1"/>
  </sheetPr>
  <dimension ref="A1:AG49"/>
  <sheetViews>
    <sheetView zoomScaleNormal="100" zoomScaleSheetLayoutView="100" workbookViewId="0">
      <pane xSplit="1" ySplit="5" topLeftCell="B6" activePane="bottomRight" state="frozen"/>
      <selection activeCell="O76" sqref="O76"/>
      <selection pane="topRight" activeCell="O76" sqref="O76"/>
      <selection pane="bottomLeft" activeCell="O76" sqref="O76"/>
      <selection pane="bottomRight" activeCell="M1" sqref="M1"/>
    </sheetView>
  </sheetViews>
  <sheetFormatPr defaultColWidth="11.140625" defaultRowHeight="15.75" x14ac:dyDescent="0.25"/>
  <cols>
    <col min="1" max="1" width="43.140625" style="199" customWidth="1"/>
    <col min="2" max="13" width="11.5703125" style="199" customWidth="1"/>
    <col min="14" max="14" width="13.140625" style="199" bestFit="1" customWidth="1"/>
    <col min="15" max="15" width="14.42578125" style="199" bestFit="1" customWidth="1"/>
    <col min="16" max="16" width="12.42578125" style="199" bestFit="1" customWidth="1"/>
    <col min="17" max="16384" width="11.140625" style="199"/>
  </cols>
  <sheetData>
    <row r="1" spans="1:33" x14ac:dyDescent="0.25">
      <c r="A1" s="880" t="s">
        <v>60</v>
      </c>
      <c r="B1" s="880"/>
      <c r="C1" s="665"/>
      <c r="D1" s="665"/>
      <c r="E1" s="664"/>
      <c r="F1" s="665"/>
      <c r="G1" s="664"/>
      <c r="H1" s="664"/>
      <c r="I1" s="664"/>
      <c r="J1" s="664"/>
      <c r="K1" s="664"/>
      <c r="M1" s="665" t="s">
        <v>836</v>
      </c>
    </row>
    <row r="2" spans="1:33" x14ac:dyDescent="0.25">
      <c r="A2" s="880"/>
      <c r="B2" s="880"/>
      <c r="C2" s="665"/>
      <c r="D2" s="665"/>
      <c r="E2" s="664"/>
      <c r="F2" s="665"/>
      <c r="G2" s="664"/>
      <c r="H2" s="664"/>
      <c r="I2" s="664"/>
      <c r="J2" s="664"/>
      <c r="K2" s="664"/>
      <c r="M2" s="405" t="s">
        <v>62</v>
      </c>
    </row>
    <row r="3" spans="1:33" ht="18.75" customHeight="1" x14ac:dyDescent="0.25">
      <c r="A3" s="1672" t="s">
        <v>42</v>
      </c>
      <c r="B3" s="1672"/>
      <c r="C3" s="1672"/>
      <c r="D3" s="1672"/>
      <c r="E3" s="1672"/>
      <c r="F3" s="1672"/>
      <c r="G3" s="1672"/>
      <c r="H3" s="1672"/>
      <c r="I3" s="1672"/>
      <c r="J3" s="1672"/>
      <c r="K3" s="1672"/>
      <c r="L3" s="1672"/>
      <c r="M3" s="1672"/>
    </row>
    <row r="4" spans="1:33" x14ac:dyDescent="0.25">
      <c r="A4" s="199" t="s">
        <v>474</v>
      </c>
      <c r="C4" s="719"/>
    </row>
    <row r="5" spans="1:33" s="806" customFormat="1" ht="18.75" customHeight="1" x14ac:dyDescent="0.25">
      <c r="A5" s="881" t="s">
        <v>237</v>
      </c>
      <c r="B5" s="882">
        <v>2014</v>
      </c>
      <c r="C5" s="883">
        <v>2015</v>
      </c>
      <c r="D5" s="883">
        <v>2016</v>
      </c>
      <c r="E5" s="883">
        <v>2017</v>
      </c>
      <c r="F5" s="883">
        <v>2018</v>
      </c>
      <c r="G5" s="883">
        <v>2019</v>
      </c>
      <c r="H5" s="883">
        <v>2020</v>
      </c>
      <c r="I5" s="883">
        <v>2021</v>
      </c>
      <c r="J5" s="883">
        <v>2022</v>
      </c>
      <c r="K5" s="883">
        <v>2023</v>
      </c>
      <c r="L5" s="883" t="s">
        <v>350</v>
      </c>
      <c r="M5" s="883" t="s">
        <v>121</v>
      </c>
    </row>
    <row r="6" spans="1:33" x14ac:dyDescent="0.25">
      <c r="A6" s="884"/>
      <c r="B6" s="885"/>
      <c r="C6" s="886"/>
      <c r="D6" s="886"/>
      <c r="E6" s="886"/>
      <c r="F6" s="886"/>
      <c r="G6" s="886"/>
      <c r="H6" s="886"/>
      <c r="I6" s="886"/>
      <c r="J6" s="886"/>
      <c r="K6" s="886"/>
      <c r="L6" s="886"/>
      <c r="M6" s="886"/>
    </row>
    <row r="7" spans="1:33" x14ac:dyDescent="0.25">
      <c r="A7" s="758" t="s">
        <v>837</v>
      </c>
      <c r="B7" s="887"/>
      <c r="C7" s="696"/>
      <c r="D7" s="696"/>
      <c r="E7" s="696"/>
      <c r="F7" s="696"/>
      <c r="G7" s="696"/>
      <c r="H7" s="696"/>
      <c r="I7" s="696"/>
      <c r="J7" s="696"/>
      <c r="K7" s="696"/>
      <c r="L7" s="696"/>
      <c r="M7" s="696"/>
    </row>
    <row r="8" spans="1:33" x14ac:dyDescent="0.25">
      <c r="A8" s="888" t="s">
        <v>838</v>
      </c>
      <c r="B8" s="889">
        <f t="shared" ref="B8:M8" si="0">B9+B10</f>
        <v>2709848</v>
      </c>
      <c r="C8" s="890">
        <f t="shared" si="0"/>
        <v>2601196</v>
      </c>
      <c r="D8" s="890">
        <f t="shared" si="0"/>
        <v>2550432</v>
      </c>
      <c r="E8" s="890">
        <f t="shared" si="0"/>
        <v>2603178</v>
      </c>
      <c r="F8" s="890">
        <f t="shared" si="0"/>
        <v>2484616</v>
      </c>
      <c r="G8" s="890">
        <f t="shared" si="0"/>
        <v>2299767</v>
      </c>
      <c r="H8" s="890">
        <f t="shared" si="0"/>
        <v>2613140</v>
      </c>
      <c r="I8" s="890">
        <f t="shared" si="0"/>
        <v>2851589</v>
      </c>
      <c r="J8" s="890">
        <f t="shared" si="0"/>
        <v>2651287</v>
      </c>
      <c r="K8" s="891">
        <f t="shared" si="0"/>
        <v>2307741</v>
      </c>
      <c r="L8" s="891">
        <v>3436243</v>
      </c>
      <c r="M8" s="890">
        <f t="shared" si="0"/>
        <v>2627003</v>
      </c>
      <c r="N8" s="709"/>
      <c r="O8" s="709"/>
      <c r="P8" s="709"/>
      <c r="Q8" s="709"/>
      <c r="R8" s="709"/>
      <c r="S8" s="709"/>
      <c r="T8" s="709"/>
      <c r="U8" s="709"/>
      <c r="V8" s="709"/>
      <c r="W8" s="892"/>
      <c r="X8" s="892"/>
      <c r="Y8" s="892"/>
      <c r="Z8" s="892"/>
      <c r="AA8" s="892"/>
      <c r="AB8" s="892"/>
      <c r="AC8" s="892"/>
      <c r="AD8" s="892"/>
      <c r="AE8" s="892"/>
      <c r="AF8" s="892"/>
      <c r="AG8" s="892"/>
    </row>
    <row r="9" spans="1:33" x14ac:dyDescent="0.25">
      <c r="A9" s="893" t="s">
        <v>839</v>
      </c>
      <c r="B9" s="894">
        <v>1123126</v>
      </c>
      <c r="C9" s="895">
        <v>1128291</v>
      </c>
      <c r="D9" s="895">
        <v>1166348</v>
      </c>
      <c r="E9" s="895">
        <v>1198483</v>
      </c>
      <c r="F9" s="895">
        <v>1215967</v>
      </c>
      <c r="G9" s="895">
        <v>1244549</v>
      </c>
      <c r="H9" s="895">
        <v>1246045</v>
      </c>
      <c r="I9" s="895">
        <v>1264196</v>
      </c>
      <c r="J9" s="895">
        <v>1263068</v>
      </c>
      <c r="K9" s="896">
        <v>1145238</v>
      </c>
      <c r="L9" s="896">
        <v>1075344</v>
      </c>
      <c r="M9" s="895">
        <v>1062592</v>
      </c>
      <c r="N9" s="897"/>
      <c r="O9" s="897"/>
      <c r="P9" s="897"/>
      <c r="Q9" s="709"/>
      <c r="R9" s="709"/>
      <c r="S9" s="709"/>
      <c r="T9" s="709"/>
      <c r="U9" s="709"/>
      <c r="V9" s="709"/>
      <c r="W9" s="892"/>
      <c r="X9" s="892"/>
      <c r="Y9" s="892"/>
      <c r="Z9" s="892"/>
      <c r="AA9" s="892"/>
      <c r="AB9" s="892"/>
      <c r="AC9" s="892"/>
      <c r="AD9" s="892"/>
      <c r="AE9" s="892"/>
      <c r="AF9" s="892"/>
      <c r="AG9" s="892"/>
    </row>
    <row r="10" spans="1:33" x14ac:dyDescent="0.25">
      <c r="A10" s="893" t="s">
        <v>840</v>
      </c>
      <c r="B10" s="894">
        <v>1586722</v>
      </c>
      <c r="C10" s="895">
        <v>1472905</v>
      </c>
      <c r="D10" s="895">
        <v>1384084</v>
      </c>
      <c r="E10" s="895">
        <v>1404695</v>
      </c>
      <c r="F10" s="895">
        <v>1268649</v>
      </c>
      <c r="G10" s="895">
        <v>1055218</v>
      </c>
      <c r="H10" s="895">
        <v>1367095</v>
      </c>
      <c r="I10" s="895">
        <v>1587393</v>
      </c>
      <c r="J10" s="895">
        <v>1388219</v>
      </c>
      <c r="K10" s="896">
        <v>1162503</v>
      </c>
      <c r="L10" s="898" t="s">
        <v>841</v>
      </c>
      <c r="M10" s="895">
        <v>1564411</v>
      </c>
      <c r="N10" s="709"/>
      <c r="O10" s="709"/>
      <c r="P10" s="709"/>
      <c r="Q10" s="709"/>
      <c r="R10" s="709"/>
      <c r="S10" s="709"/>
      <c r="T10" s="709"/>
      <c r="U10" s="709"/>
      <c r="V10" s="709"/>
      <c r="W10" s="892"/>
      <c r="X10" s="892"/>
      <c r="Y10" s="892"/>
      <c r="Z10" s="892"/>
      <c r="AA10" s="892"/>
      <c r="AB10" s="892"/>
      <c r="AC10" s="892"/>
      <c r="AD10" s="892"/>
      <c r="AE10" s="892"/>
      <c r="AF10" s="892"/>
      <c r="AG10" s="892"/>
    </row>
    <row r="11" spans="1:33" x14ac:dyDescent="0.25">
      <c r="A11" s="758"/>
      <c r="B11" s="894"/>
      <c r="C11" s="895"/>
      <c r="D11" s="895"/>
      <c r="E11" s="895"/>
      <c r="F11" s="895"/>
      <c r="G11" s="895"/>
      <c r="H11" s="895"/>
      <c r="I11" s="895"/>
      <c r="J11" s="895"/>
      <c r="K11" s="896"/>
      <c r="L11" s="896"/>
      <c r="M11" s="895"/>
      <c r="N11" s="709"/>
      <c r="O11" s="709"/>
      <c r="P11" s="709"/>
      <c r="Q11" s="709"/>
      <c r="R11" s="709"/>
      <c r="S11" s="709"/>
      <c r="T11" s="709"/>
      <c r="U11" s="709"/>
      <c r="V11" s="709"/>
      <c r="W11" s="892"/>
      <c r="X11" s="892"/>
      <c r="Y11" s="892"/>
      <c r="Z11" s="892"/>
      <c r="AA11" s="892"/>
      <c r="AB11" s="892"/>
      <c r="AC11" s="892"/>
      <c r="AD11" s="892"/>
      <c r="AE11" s="892"/>
      <c r="AF11" s="892"/>
      <c r="AG11" s="892"/>
    </row>
    <row r="12" spans="1:33" x14ac:dyDescent="0.25">
      <c r="A12" s="888" t="s">
        <v>842</v>
      </c>
      <c r="B12" s="894">
        <v>22123000</v>
      </c>
      <c r="C12" s="895">
        <v>24384544</v>
      </c>
      <c r="D12" s="895">
        <v>26227631</v>
      </c>
      <c r="E12" s="895">
        <v>28199083</v>
      </c>
      <c r="F12" s="895">
        <v>32528104</v>
      </c>
      <c r="G12" s="895">
        <v>32884099</v>
      </c>
      <c r="H12" s="895">
        <v>28739277</v>
      </c>
      <c r="I12" s="895">
        <v>29958852</v>
      </c>
      <c r="J12" s="895">
        <v>28838038</v>
      </c>
      <c r="K12" s="896">
        <v>28986361</v>
      </c>
      <c r="L12" s="896">
        <v>28820245</v>
      </c>
      <c r="M12" s="895">
        <v>29490796</v>
      </c>
      <c r="N12" s="709"/>
      <c r="O12" s="709"/>
      <c r="P12" s="709"/>
      <c r="Q12" s="709"/>
      <c r="R12" s="709"/>
      <c r="S12" s="709"/>
      <c r="T12" s="709"/>
      <c r="U12" s="709"/>
      <c r="V12" s="709"/>
      <c r="W12" s="892"/>
      <c r="X12" s="892"/>
      <c r="Y12" s="892"/>
      <c r="Z12" s="892"/>
      <c r="AA12" s="892"/>
      <c r="AB12" s="892"/>
      <c r="AC12" s="892"/>
      <c r="AD12" s="892"/>
      <c r="AE12" s="892"/>
      <c r="AF12" s="892"/>
      <c r="AG12" s="892"/>
    </row>
    <row r="13" spans="1:33" x14ac:dyDescent="0.25">
      <c r="A13" s="888" t="s">
        <v>843</v>
      </c>
      <c r="B13" s="899"/>
      <c r="C13" s="900"/>
      <c r="D13" s="900"/>
      <c r="E13" s="900"/>
      <c r="F13" s="900"/>
      <c r="G13" s="900"/>
      <c r="H13" s="900"/>
      <c r="I13" s="900"/>
      <c r="J13" s="900"/>
      <c r="K13" s="901"/>
      <c r="L13" s="901"/>
      <c r="M13" s="900"/>
      <c r="N13" s="709"/>
      <c r="O13" s="709"/>
      <c r="P13" s="709"/>
      <c r="Q13" s="709"/>
      <c r="R13" s="709"/>
      <c r="S13" s="709"/>
      <c r="W13" s="892"/>
      <c r="X13" s="892"/>
      <c r="Y13" s="892"/>
      <c r="Z13" s="892"/>
      <c r="AA13" s="892"/>
      <c r="AB13" s="892"/>
      <c r="AC13" s="892"/>
      <c r="AD13" s="892"/>
      <c r="AE13" s="892"/>
      <c r="AF13" s="892"/>
      <c r="AG13" s="892"/>
    </row>
    <row r="14" spans="1:33" x14ac:dyDescent="0.25">
      <c r="A14" s="888" t="s">
        <v>844</v>
      </c>
      <c r="B14" s="902">
        <v>3396295</v>
      </c>
      <c r="C14" s="903">
        <v>4090920</v>
      </c>
      <c r="D14" s="903">
        <v>4920554</v>
      </c>
      <c r="E14" s="903">
        <v>6747154</v>
      </c>
      <c r="F14" s="903">
        <v>10562675</v>
      </c>
      <c r="G14" s="903">
        <v>13408403</v>
      </c>
      <c r="H14" s="903">
        <v>17524048</v>
      </c>
      <c r="I14" s="903">
        <v>22106398</v>
      </c>
      <c r="J14" s="903">
        <v>21667616</v>
      </c>
      <c r="K14" s="904">
        <v>22864173</v>
      </c>
      <c r="L14" s="904">
        <v>23149380</v>
      </c>
      <c r="M14" s="903">
        <v>23854859</v>
      </c>
      <c r="N14" s="905"/>
      <c r="O14" s="905"/>
      <c r="P14" s="709"/>
      <c r="Q14" s="905"/>
      <c r="R14" s="905"/>
      <c r="S14" s="905"/>
      <c r="T14" s="905"/>
      <c r="U14" s="905"/>
      <c r="V14" s="905"/>
      <c r="W14" s="905"/>
      <c r="X14" s="892"/>
      <c r="Y14" s="892"/>
      <c r="Z14" s="892"/>
      <c r="AA14" s="892"/>
      <c r="AB14" s="892"/>
      <c r="AC14" s="892"/>
      <c r="AD14" s="892"/>
      <c r="AE14" s="892"/>
      <c r="AF14" s="892"/>
      <c r="AG14" s="892"/>
    </row>
    <row r="15" spans="1:33" x14ac:dyDescent="0.25">
      <c r="A15" s="888"/>
      <c r="B15" s="906"/>
      <c r="C15" s="900"/>
      <c r="D15" s="900"/>
      <c r="E15" s="900"/>
      <c r="F15" s="900"/>
      <c r="G15" s="900"/>
      <c r="H15" s="900"/>
      <c r="I15" s="900"/>
      <c r="J15" s="900"/>
      <c r="K15" s="900"/>
      <c r="L15" s="901"/>
      <c r="M15" s="900"/>
      <c r="N15" s="905"/>
      <c r="O15" s="905"/>
      <c r="P15" s="905"/>
      <c r="Q15" s="905"/>
      <c r="R15" s="905"/>
      <c r="S15" s="905"/>
      <c r="T15" s="905"/>
      <c r="U15" s="905"/>
      <c r="V15" s="905"/>
      <c r="W15" s="905"/>
      <c r="X15" s="892"/>
      <c r="Y15" s="892"/>
      <c r="Z15" s="892"/>
      <c r="AA15" s="892"/>
      <c r="AB15" s="892"/>
      <c r="AC15" s="892"/>
      <c r="AD15" s="892"/>
      <c r="AE15" s="892"/>
      <c r="AF15" s="892"/>
      <c r="AG15" s="892"/>
    </row>
    <row r="16" spans="1:33" x14ac:dyDescent="0.25">
      <c r="A16" s="888" t="s">
        <v>845</v>
      </c>
      <c r="B16" s="902"/>
      <c r="C16" s="903"/>
      <c r="D16" s="903"/>
      <c r="E16" s="903"/>
      <c r="F16" s="903"/>
      <c r="G16" s="903"/>
      <c r="H16" s="903"/>
      <c r="I16" s="903"/>
      <c r="J16" s="903"/>
      <c r="K16" s="903"/>
      <c r="L16" s="904"/>
      <c r="M16" s="903"/>
      <c r="N16" s="709"/>
      <c r="O16" s="709"/>
      <c r="P16" s="709"/>
      <c r="Q16" s="709"/>
      <c r="R16" s="709"/>
      <c r="S16" s="709"/>
      <c r="T16" s="709"/>
      <c r="U16" s="709"/>
      <c r="V16" s="709"/>
      <c r="W16" s="892"/>
      <c r="X16" s="892"/>
      <c r="Y16" s="892"/>
      <c r="Z16" s="892"/>
      <c r="AA16" s="892"/>
      <c r="AB16" s="892"/>
      <c r="AC16" s="892"/>
      <c r="AD16" s="892"/>
      <c r="AE16" s="892"/>
      <c r="AF16" s="892"/>
      <c r="AG16" s="892"/>
    </row>
    <row r="17" spans="1:33" x14ac:dyDescent="0.25">
      <c r="A17" s="893" t="s">
        <v>846</v>
      </c>
      <c r="B17" s="907">
        <v>13.046304944393626</v>
      </c>
      <c r="C17" s="908">
        <v>12.406734713345417</v>
      </c>
      <c r="D17" s="908">
        <v>12.028637456963637</v>
      </c>
      <c r="E17" s="908">
        <v>12.139423614997202</v>
      </c>
      <c r="F17" s="908">
        <v>11.465694508537148</v>
      </c>
      <c r="G17" s="908" t="s">
        <v>847</v>
      </c>
      <c r="H17" s="908" t="s">
        <v>848</v>
      </c>
      <c r="I17" s="908">
        <v>12.870504603719082</v>
      </c>
      <c r="J17" s="908">
        <v>11.952964248681305</v>
      </c>
      <c r="K17" s="908">
        <v>10.47211961700776</v>
      </c>
      <c r="L17" s="909">
        <v>15.679152217557949</v>
      </c>
      <c r="M17" s="908">
        <v>12.074843721272293</v>
      </c>
      <c r="N17" s="720"/>
      <c r="O17" s="720"/>
      <c r="P17" s="720"/>
      <c r="Q17" s="720"/>
      <c r="R17" s="709"/>
      <c r="S17" s="709"/>
      <c r="T17" s="709"/>
      <c r="U17" s="709"/>
      <c r="V17" s="709"/>
      <c r="W17" s="892"/>
      <c r="X17" s="892"/>
      <c r="Y17" s="892"/>
      <c r="Z17" s="892"/>
      <c r="AA17" s="892"/>
      <c r="AB17" s="892"/>
      <c r="AC17" s="892"/>
      <c r="AD17" s="892"/>
      <c r="AE17" s="892"/>
      <c r="AF17" s="892"/>
      <c r="AG17" s="892"/>
    </row>
    <row r="18" spans="1:33" x14ac:dyDescent="0.25">
      <c r="A18" s="893" t="s">
        <v>849</v>
      </c>
      <c r="B18" s="907">
        <v>106.50907515285735</v>
      </c>
      <c r="C18" s="908">
        <v>116.30517981493847</v>
      </c>
      <c r="D18" s="908">
        <v>123.69773616940999</v>
      </c>
      <c r="E18" s="908">
        <v>131.50103991792577</v>
      </c>
      <c r="F18" s="908">
        <v>150.10661744347024</v>
      </c>
      <c r="G18" s="908" t="s">
        <v>850</v>
      </c>
      <c r="H18" s="908" t="s">
        <v>851</v>
      </c>
      <c r="I18" s="908">
        <v>135.2177829933201</v>
      </c>
      <c r="J18" s="908">
        <v>130.01234389793066</v>
      </c>
      <c r="K18" s="908">
        <v>131.53496846213187</v>
      </c>
      <c r="L18" s="909">
        <v>131.50321682788831</v>
      </c>
      <c r="M18" s="908">
        <v>135.55070325427468</v>
      </c>
      <c r="N18" s="720"/>
      <c r="O18" s="720"/>
      <c r="P18" s="720"/>
      <c r="Q18" s="720"/>
      <c r="W18" s="892"/>
      <c r="X18" s="892"/>
      <c r="Y18" s="892"/>
      <c r="Z18" s="892"/>
      <c r="AA18" s="892"/>
      <c r="AB18" s="892"/>
      <c r="AC18" s="892"/>
      <c r="AD18" s="892"/>
      <c r="AE18" s="892"/>
      <c r="AF18" s="892"/>
      <c r="AG18" s="892"/>
    </row>
    <row r="19" spans="1:33" x14ac:dyDescent="0.25">
      <c r="A19" s="893" t="s">
        <v>852</v>
      </c>
      <c r="B19" s="907">
        <v>16.351138606711281</v>
      </c>
      <c r="C19" s="908">
        <v>19.512162548888679</v>
      </c>
      <c r="D19" s="908">
        <v>23.206876385417157</v>
      </c>
      <c r="E19" s="908">
        <v>31.464064540197725</v>
      </c>
      <c r="F19" s="908">
        <v>48.743308721735119</v>
      </c>
      <c r="G19" s="908" t="s">
        <v>853</v>
      </c>
      <c r="H19" s="908" t="s">
        <v>854</v>
      </c>
      <c r="I19" s="908">
        <v>99.776123849070231</v>
      </c>
      <c r="J19" s="908">
        <v>97.685478562733877</v>
      </c>
      <c r="K19" s="908">
        <v>103.75356445977221</v>
      </c>
      <c r="L19" s="909">
        <v>105.62776054024457</v>
      </c>
      <c r="M19" s="908">
        <v>109.64726512226513</v>
      </c>
      <c r="N19" s="720"/>
      <c r="O19" s="720"/>
      <c r="P19" s="720"/>
      <c r="Q19" s="720"/>
      <c r="R19" s="709"/>
      <c r="S19" s="709"/>
      <c r="T19" s="709"/>
      <c r="U19" s="709"/>
      <c r="V19" s="709"/>
      <c r="W19" s="892"/>
      <c r="X19" s="892"/>
      <c r="Y19" s="892"/>
      <c r="Z19" s="892"/>
      <c r="AA19" s="892"/>
      <c r="AB19" s="892"/>
      <c r="AC19" s="892"/>
      <c r="AD19" s="892"/>
      <c r="AE19" s="892"/>
      <c r="AF19" s="892"/>
      <c r="AG19" s="892"/>
    </row>
    <row r="20" spans="1:33" x14ac:dyDescent="0.25">
      <c r="A20" s="758"/>
      <c r="B20" s="902"/>
      <c r="C20" s="903"/>
      <c r="D20" s="903"/>
      <c r="E20" s="903"/>
      <c r="F20" s="903"/>
      <c r="G20" s="903"/>
      <c r="H20" s="903"/>
      <c r="I20" s="903"/>
      <c r="J20" s="903"/>
      <c r="K20" s="903"/>
      <c r="L20" s="903"/>
      <c r="M20" s="903"/>
      <c r="W20" s="892"/>
      <c r="X20" s="892"/>
      <c r="Y20" s="892"/>
      <c r="Z20" s="892"/>
      <c r="AA20" s="892"/>
      <c r="AB20" s="892"/>
      <c r="AC20" s="892"/>
      <c r="AD20" s="892"/>
      <c r="AE20" s="892"/>
      <c r="AF20" s="892"/>
      <c r="AG20" s="892"/>
    </row>
    <row r="21" spans="1:33" x14ac:dyDescent="0.25">
      <c r="A21" s="758" t="s">
        <v>855</v>
      </c>
      <c r="B21" s="910"/>
      <c r="C21" s="911"/>
      <c r="D21" s="911"/>
      <c r="E21" s="911"/>
      <c r="F21" s="911"/>
      <c r="G21" s="911"/>
      <c r="H21" s="911"/>
      <c r="I21" s="911"/>
      <c r="J21" s="911"/>
      <c r="K21" s="911"/>
      <c r="L21" s="911"/>
      <c r="M21" s="911"/>
      <c r="W21" s="892"/>
      <c r="X21" s="892"/>
      <c r="Y21" s="892"/>
      <c r="Z21" s="892"/>
      <c r="AA21" s="892"/>
      <c r="AB21" s="892"/>
      <c r="AC21" s="892"/>
      <c r="AD21" s="892"/>
      <c r="AE21" s="892"/>
      <c r="AF21" s="892"/>
      <c r="AG21" s="892"/>
    </row>
    <row r="22" spans="1:33" ht="15.75" customHeight="1" x14ac:dyDescent="0.25">
      <c r="A22" s="888" t="s">
        <v>856</v>
      </c>
      <c r="B22" s="912">
        <v>6729</v>
      </c>
      <c r="C22" s="913">
        <v>6729</v>
      </c>
      <c r="D22" s="913">
        <v>6729</v>
      </c>
      <c r="E22" s="913">
        <v>6729</v>
      </c>
      <c r="F22" s="913">
        <v>6729</v>
      </c>
      <c r="G22" s="913">
        <v>6729</v>
      </c>
      <c r="H22" s="913">
        <v>6729</v>
      </c>
      <c r="I22" s="913">
        <v>8157</v>
      </c>
      <c r="J22" s="913">
        <v>8157</v>
      </c>
      <c r="K22" s="913">
        <v>8157</v>
      </c>
      <c r="L22" s="913">
        <v>8157</v>
      </c>
      <c r="M22" s="913">
        <v>8175</v>
      </c>
      <c r="W22" s="892"/>
      <c r="X22" s="892"/>
      <c r="Y22" s="892"/>
      <c r="Z22" s="892"/>
      <c r="AA22" s="892"/>
      <c r="AB22" s="892"/>
      <c r="AC22" s="892"/>
      <c r="AD22" s="892"/>
      <c r="AE22" s="892"/>
      <c r="AF22" s="892"/>
      <c r="AG22" s="892"/>
    </row>
    <row r="23" spans="1:33" ht="15.75" customHeight="1" x14ac:dyDescent="0.25">
      <c r="A23" s="888"/>
      <c r="B23" s="912"/>
      <c r="C23" s="913"/>
      <c r="D23" s="913"/>
      <c r="E23" s="913"/>
      <c r="F23" s="913"/>
      <c r="G23" s="913"/>
      <c r="H23" s="913"/>
      <c r="I23" s="913"/>
      <c r="J23" s="913"/>
      <c r="K23" s="913"/>
      <c r="L23" s="913"/>
      <c r="M23" s="913"/>
      <c r="W23" s="892"/>
      <c r="X23" s="892"/>
      <c r="Y23" s="892"/>
      <c r="Z23" s="892"/>
      <c r="AA23" s="892"/>
      <c r="AB23" s="892"/>
      <c r="AC23" s="892"/>
      <c r="AD23" s="892"/>
      <c r="AE23" s="892"/>
      <c r="AF23" s="892"/>
      <c r="AG23" s="892"/>
    </row>
    <row r="24" spans="1:33" x14ac:dyDescent="0.25">
      <c r="A24" s="888" t="s">
        <v>857</v>
      </c>
      <c r="B24" s="912">
        <f t="shared" ref="B24:I24" si="1">B25+B28</f>
        <v>4692</v>
      </c>
      <c r="C24" s="913">
        <f t="shared" si="1"/>
        <v>4692</v>
      </c>
      <c r="D24" s="913">
        <f t="shared" si="1"/>
        <v>4691</v>
      </c>
      <c r="E24" s="913">
        <f t="shared" si="1"/>
        <v>4690</v>
      </c>
      <c r="F24" s="913">
        <f t="shared" si="1"/>
        <v>4475</v>
      </c>
      <c r="G24" s="913">
        <f t="shared" si="1"/>
        <v>4474</v>
      </c>
      <c r="H24" s="913">
        <f t="shared" si="1"/>
        <v>4196</v>
      </c>
      <c r="I24" s="913">
        <f t="shared" si="1"/>
        <v>4194</v>
      </c>
      <c r="J24" s="913">
        <v>4135</v>
      </c>
      <c r="K24" s="913">
        <f>K25+K28</f>
        <v>4145</v>
      </c>
      <c r="L24" s="913">
        <f>L25+L28</f>
        <v>4138</v>
      </c>
      <c r="M24" s="913">
        <f>M25+M28</f>
        <v>4065</v>
      </c>
      <c r="W24" s="892"/>
      <c r="X24" s="892"/>
      <c r="Y24" s="892"/>
      <c r="Z24" s="892"/>
      <c r="AA24" s="892"/>
      <c r="AB24" s="892"/>
      <c r="AC24" s="892"/>
      <c r="AD24" s="892"/>
      <c r="AE24" s="892"/>
      <c r="AF24" s="892"/>
      <c r="AG24" s="892"/>
    </row>
    <row r="25" spans="1:33" x14ac:dyDescent="0.25">
      <c r="A25" s="893" t="s">
        <v>858</v>
      </c>
      <c r="B25" s="912">
        <f t="shared" ref="B25:M25" si="2">SUM(B26:B27)</f>
        <v>4063</v>
      </c>
      <c r="C25" s="913">
        <f t="shared" si="2"/>
        <v>4063</v>
      </c>
      <c r="D25" s="913">
        <f t="shared" si="2"/>
        <v>4062</v>
      </c>
      <c r="E25" s="913">
        <f t="shared" si="2"/>
        <v>4062</v>
      </c>
      <c r="F25" s="913">
        <f t="shared" si="2"/>
        <v>4063</v>
      </c>
      <c r="G25" s="913">
        <f t="shared" si="2"/>
        <v>4062</v>
      </c>
      <c r="H25" s="913">
        <f t="shared" si="2"/>
        <v>4062</v>
      </c>
      <c r="I25" s="913">
        <f t="shared" si="2"/>
        <v>4064</v>
      </c>
      <c r="J25" s="913">
        <f t="shared" si="2"/>
        <v>3995</v>
      </c>
      <c r="K25" s="913">
        <f t="shared" si="2"/>
        <v>4006</v>
      </c>
      <c r="L25" s="913">
        <f t="shared" si="2"/>
        <v>4006</v>
      </c>
      <c r="M25" s="913">
        <f t="shared" si="2"/>
        <v>3933</v>
      </c>
      <c r="N25" s="709"/>
      <c r="O25" s="709"/>
      <c r="P25" s="709"/>
      <c r="Q25" s="709"/>
      <c r="R25" s="709"/>
      <c r="S25" s="709"/>
      <c r="T25" s="709"/>
      <c r="U25" s="709"/>
      <c r="V25" s="709"/>
      <c r="W25" s="892"/>
      <c r="X25" s="892"/>
      <c r="Y25" s="892"/>
      <c r="Z25" s="892"/>
      <c r="AA25" s="892"/>
      <c r="AB25" s="892"/>
      <c r="AC25" s="892"/>
      <c r="AD25" s="892"/>
      <c r="AE25" s="892"/>
      <c r="AF25" s="892"/>
      <c r="AG25" s="892"/>
    </row>
    <row r="26" spans="1:33" x14ac:dyDescent="0.25">
      <c r="A26" s="914" t="s">
        <v>859</v>
      </c>
      <c r="B26" s="912">
        <v>653</v>
      </c>
      <c r="C26" s="913">
        <v>653</v>
      </c>
      <c r="D26" s="913">
        <v>652</v>
      </c>
      <c r="E26" s="913">
        <v>653</v>
      </c>
      <c r="F26" s="913">
        <v>653</v>
      </c>
      <c r="G26" s="913">
        <v>653</v>
      </c>
      <c r="H26" s="913">
        <v>653</v>
      </c>
      <c r="I26" s="913">
        <v>654</v>
      </c>
      <c r="J26" s="913">
        <v>653</v>
      </c>
      <c r="K26" s="913">
        <v>652</v>
      </c>
      <c r="L26" s="913">
        <v>652</v>
      </c>
      <c r="M26" s="913">
        <v>648</v>
      </c>
      <c r="N26" s="709"/>
      <c r="O26" s="709"/>
      <c r="P26" s="709"/>
      <c r="Q26" s="709"/>
      <c r="R26" s="709"/>
      <c r="S26" s="709"/>
      <c r="T26" s="709"/>
      <c r="U26" s="709"/>
      <c r="V26" s="709"/>
      <c r="W26" s="892"/>
      <c r="X26" s="892"/>
      <c r="Y26" s="892"/>
      <c r="Z26" s="892"/>
      <c r="AA26" s="892"/>
      <c r="AB26" s="892"/>
      <c r="AC26" s="892"/>
      <c r="AD26" s="892"/>
      <c r="AE26" s="892"/>
      <c r="AF26" s="892"/>
      <c r="AG26" s="892"/>
    </row>
    <row r="27" spans="1:33" x14ac:dyDescent="0.25">
      <c r="A27" s="914" t="s">
        <v>860</v>
      </c>
      <c r="B27" s="912">
        <v>3410</v>
      </c>
      <c r="C27" s="913">
        <v>3410</v>
      </c>
      <c r="D27" s="913">
        <v>3410</v>
      </c>
      <c r="E27" s="913">
        <v>3409</v>
      </c>
      <c r="F27" s="913">
        <v>3410</v>
      </c>
      <c r="G27" s="913">
        <v>3409</v>
      </c>
      <c r="H27" s="913">
        <v>3409</v>
      </c>
      <c r="I27" s="913">
        <v>3410</v>
      </c>
      <c r="J27" s="913">
        <v>3342</v>
      </c>
      <c r="K27" s="913">
        <v>3354</v>
      </c>
      <c r="L27" s="913">
        <v>3354</v>
      </c>
      <c r="M27" s="913">
        <v>3285</v>
      </c>
      <c r="N27" s="709"/>
      <c r="O27" s="709"/>
      <c r="P27" s="709"/>
      <c r="Q27" s="709"/>
      <c r="R27" s="709"/>
      <c r="S27" s="709"/>
      <c r="T27" s="709"/>
      <c r="U27" s="709"/>
      <c r="V27" s="709"/>
      <c r="W27" s="892"/>
      <c r="X27" s="892"/>
      <c r="Y27" s="892"/>
      <c r="Z27" s="892"/>
      <c r="AA27" s="892"/>
      <c r="AB27" s="892"/>
      <c r="AC27" s="892"/>
      <c r="AD27" s="892"/>
      <c r="AE27" s="892"/>
      <c r="AF27" s="892"/>
      <c r="AG27" s="892"/>
    </row>
    <row r="28" spans="1:33" x14ac:dyDescent="0.25">
      <c r="A28" s="893" t="s">
        <v>861</v>
      </c>
      <c r="B28" s="912">
        <v>629</v>
      </c>
      <c r="C28" s="913">
        <v>629</v>
      </c>
      <c r="D28" s="913">
        <v>629</v>
      </c>
      <c r="E28" s="913">
        <v>628</v>
      </c>
      <c r="F28" s="913">
        <v>412</v>
      </c>
      <c r="G28" s="913">
        <v>412</v>
      </c>
      <c r="H28" s="913">
        <v>134</v>
      </c>
      <c r="I28" s="913">
        <v>130</v>
      </c>
      <c r="J28" s="913">
        <v>140</v>
      </c>
      <c r="K28" s="913">
        <v>139</v>
      </c>
      <c r="L28" s="913">
        <v>132</v>
      </c>
      <c r="M28" s="913">
        <v>132</v>
      </c>
      <c r="W28" s="892"/>
      <c r="X28" s="892"/>
      <c r="Y28" s="892"/>
      <c r="Z28" s="892"/>
      <c r="AA28" s="892"/>
      <c r="AB28" s="892"/>
      <c r="AC28" s="892"/>
      <c r="AD28" s="892"/>
      <c r="AE28" s="892"/>
    </row>
    <row r="29" spans="1:33" x14ac:dyDescent="0.25">
      <c r="A29" s="915"/>
      <c r="B29" s="916"/>
      <c r="C29" s="917"/>
      <c r="D29" s="917"/>
      <c r="E29" s="917"/>
      <c r="F29" s="917"/>
      <c r="G29" s="917"/>
      <c r="H29" s="918"/>
      <c r="I29" s="918"/>
      <c r="J29" s="918"/>
      <c r="K29" s="918"/>
      <c r="L29" s="918"/>
      <c r="M29" s="918"/>
      <c r="W29" s="892"/>
      <c r="X29" s="892"/>
      <c r="Y29" s="892"/>
      <c r="Z29" s="892"/>
      <c r="AA29" s="892"/>
      <c r="AB29" s="892"/>
      <c r="AC29" s="892"/>
      <c r="AD29" s="892"/>
      <c r="AE29" s="892"/>
    </row>
    <row r="30" spans="1:33" x14ac:dyDescent="0.25">
      <c r="A30" s="888" t="s">
        <v>862</v>
      </c>
      <c r="B30" s="916">
        <v>13</v>
      </c>
      <c r="C30" s="917">
        <v>13</v>
      </c>
      <c r="D30" s="917">
        <v>14</v>
      </c>
      <c r="E30" s="917">
        <v>14</v>
      </c>
      <c r="F30" s="917">
        <v>14.66</v>
      </c>
      <c r="G30" s="917">
        <v>14.66</v>
      </c>
      <c r="H30" s="917">
        <v>15.63</v>
      </c>
      <c r="I30" s="917">
        <v>15.64</v>
      </c>
      <c r="J30" s="917">
        <v>15.86</v>
      </c>
      <c r="K30" s="917">
        <v>15.83</v>
      </c>
      <c r="L30" s="917">
        <v>15.86</v>
      </c>
      <c r="M30" s="917">
        <v>16.14</v>
      </c>
      <c r="W30" s="892"/>
      <c r="X30" s="892"/>
      <c r="Y30" s="892"/>
      <c r="Z30" s="892"/>
      <c r="AA30" s="892"/>
      <c r="AB30" s="892"/>
      <c r="AC30" s="892"/>
      <c r="AD30" s="892"/>
      <c r="AE30" s="892"/>
    </row>
    <row r="31" spans="1:33" x14ac:dyDescent="0.25">
      <c r="A31" s="758"/>
      <c r="B31" s="916"/>
      <c r="C31" s="917"/>
      <c r="D31" s="917"/>
      <c r="E31" s="917"/>
      <c r="F31" s="917"/>
      <c r="G31" s="917"/>
      <c r="H31" s="917"/>
      <c r="I31" s="917"/>
      <c r="J31" s="917"/>
      <c r="K31" s="917"/>
      <c r="L31" s="917"/>
      <c r="M31" s="917"/>
      <c r="W31" s="892"/>
      <c r="X31" s="892"/>
      <c r="Y31" s="892"/>
      <c r="Z31" s="892"/>
      <c r="AA31" s="892"/>
      <c r="AB31" s="892"/>
      <c r="AC31" s="892"/>
      <c r="AD31" s="892"/>
      <c r="AE31" s="892"/>
    </row>
    <row r="32" spans="1:33" x14ac:dyDescent="0.25">
      <c r="A32" s="888" t="s">
        <v>863</v>
      </c>
      <c r="B32" s="912">
        <v>4427</v>
      </c>
      <c r="C32" s="913">
        <v>4468</v>
      </c>
      <c r="D32" s="913">
        <v>4520</v>
      </c>
      <c r="E32" s="913">
        <v>4572</v>
      </c>
      <c r="F32" s="913">
        <v>4791</v>
      </c>
      <c r="G32" s="913">
        <v>4872.1000000000004</v>
      </c>
      <c r="H32" s="913">
        <v>5222.53</v>
      </c>
      <c r="I32" s="913">
        <v>5282.78</v>
      </c>
      <c r="J32" s="913">
        <v>5365.41</v>
      </c>
      <c r="K32" s="913">
        <v>5316.53</v>
      </c>
      <c r="L32" s="913">
        <v>5296.28</v>
      </c>
      <c r="M32" s="913">
        <v>5352.02</v>
      </c>
      <c r="N32" s="709"/>
      <c r="O32" s="709"/>
      <c r="P32" s="709"/>
      <c r="Q32" s="709"/>
      <c r="R32" s="709"/>
      <c r="S32" s="709"/>
      <c r="T32" s="709"/>
      <c r="U32" s="709"/>
      <c r="V32" s="709"/>
      <c r="W32" s="892"/>
      <c r="X32" s="892"/>
      <c r="Y32" s="892"/>
      <c r="Z32" s="892"/>
      <c r="AA32" s="892"/>
      <c r="AB32" s="892"/>
      <c r="AC32" s="892"/>
      <c r="AD32" s="892"/>
      <c r="AE32" s="892"/>
    </row>
    <row r="33" spans="1:31" x14ac:dyDescent="0.25">
      <c r="A33" s="888"/>
      <c r="B33" s="912"/>
      <c r="C33" s="913"/>
      <c r="D33" s="913"/>
      <c r="E33" s="913"/>
      <c r="F33" s="913"/>
      <c r="G33" s="913"/>
      <c r="H33" s="913"/>
      <c r="I33" s="913"/>
      <c r="J33" s="913"/>
      <c r="K33" s="913"/>
      <c r="L33" s="913"/>
      <c r="M33" s="913"/>
      <c r="N33" s="709"/>
      <c r="O33" s="709"/>
      <c r="P33" s="709"/>
      <c r="Q33" s="709"/>
      <c r="R33" s="709"/>
      <c r="S33" s="709"/>
      <c r="T33" s="709"/>
      <c r="U33" s="709"/>
      <c r="V33" s="709"/>
      <c r="W33" s="892"/>
      <c r="X33" s="892"/>
      <c r="Y33" s="892"/>
      <c r="Z33" s="892"/>
      <c r="AA33" s="892"/>
      <c r="AB33" s="892"/>
      <c r="AC33" s="892"/>
      <c r="AD33" s="892"/>
      <c r="AE33" s="892"/>
    </row>
    <row r="34" spans="1:31" x14ac:dyDescent="0.25">
      <c r="A34" s="919" t="s">
        <v>864</v>
      </c>
      <c r="B34" s="920">
        <v>18</v>
      </c>
      <c r="C34" s="921">
        <v>18</v>
      </c>
      <c r="D34" s="921">
        <v>18</v>
      </c>
      <c r="E34" s="921">
        <v>18</v>
      </c>
      <c r="F34" s="921">
        <v>17.84</v>
      </c>
      <c r="G34" s="921">
        <v>17.829999999999998</v>
      </c>
      <c r="H34" s="921">
        <v>14.78</v>
      </c>
      <c r="I34" s="921">
        <v>15.48</v>
      </c>
      <c r="J34" s="921">
        <v>15.41</v>
      </c>
      <c r="K34" s="921">
        <v>5.49</v>
      </c>
      <c r="L34" s="921">
        <v>5.82</v>
      </c>
      <c r="M34" s="921">
        <v>12.7</v>
      </c>
      <c r="W34" s="892"/>
      <c r="X34" s="892"/>
      <c r="Y34" s="892"/>
      <c r="Z34" s="892"/>
      <c r="AA34" s="892"/>
      <c r="AB34" s="892"/>
      <c r="AC34" s="892"/>
      <c r="AD34" s="892"/>
      <c r="AE34" s="892"/>
    </row>
    <row r="35" spans="1:31" x14ac:dyDescent="0.25">
      <c r="A35" s="94" t="s">
        <v>399</v>
      </c>
      <c r="B35" s="94"/>
      <c r="C35" s="94"/>
      <c r="D35" s="94"/>
      <c r="E35" s="94"/>
      <c r="F35" s="94"/>
      <c r="I35" s="831" t="s">
        <v>865</v>
      </c>
      <c r="J35" s="771" t="s">
        <v>866</v>
      </c>
      <c r="K35" s="94"/>
      <c r="L35" s="94"/>
      <c r="M35" s="94"/>
    </row>
    <row r="36" spans="1:31" x14ac:dyDescent="0.25">
      <c r="A36" s="771" t="s">
        <v>867</v>
      </c>
      <c r="B36" s="771"/>
      <c r="C36" s="94"/>
      <c r="D36" s="94"/>
      <c r="E36" s="94"/>
      <c r="F36" s="94"/>
      <c r="I36" s="94"/>
      <c r="J36" s="771" t="s">
        <v>868</v>
      </c>
      <c r="K36" s="94"/>
      <c r="L36" s="94"/>
      <c r="M36" s="94"/>
    </row>
    <row r="37" spans="1:31" x14ac:dyDescent="0.25">
      <c r="A37" s="771" t="s">
        <v>869</v>
      </c>
      <c r="B37" s="94"/>
      <c r="C37" s="94"/>
      <c r="D37" s="94"/>
      <c r="E37" s="94"/>
      <c r="F37" s="94"/>
      <c r="I37" s="94"/>
      <c r="J37" s="771" t="s">
        <v>406</v>
      </c>
      <c r="K37" s="94"/>
      <c r="L37" s="94"/>
      <c r="M37" s="94"/>
    </row>
    <row r="38" spans="1:31" x14ac:dyDescent="0.25">
      <c r="A38" s="94" t="s">
        <v>870</v>
      </c>
      <c r="B38" s="94"/>
      <c r="C38" s="94"/>
      <c r="D38" s="771"/>
      <c r="E38" s="94"/>
      <c r="F38" s="94"/>
      <c r="G38" s="94"/>
      <c r="H38" s="94"/>
      <c r="I38" s="94"/>
      <c r="J38" s="94"/>
      <c r="K38" s="94"/>
      <c r="L38" s="94"/>
      <c r="M38" s="94"/>
    </row>
    <row r="39" spans="1:31" x14ac:dyDescent="0.25">
      <c r="A39" s="94" t="s">
        <v>871</v>
      </c>
      <c r="B39" s="94"/>
      <c r="C39" s="922"/>
      <c r="D39" s="922"/>
      <c r="E39" s="922"/>
      <c r="F39" s="922"/>
      <c r="G39" s="922"/>
      <c r="H39" s="922"/>
      <c r="I39" s="922"/>
      <c r="J39" s="922"/>
      <c r="K39" s="922"/>
      <c r="L39" s="922"/>
      <c r="M39" s="922"/>
    </row>
    <row r="40" spans="1:31" x14ac:dyDescent="0.25">
      <c r="A40" s="94" t="s">
        <v>872</v>
      </c>
      <c r="B40" s="94"/>
      <c r="C40" s="94"/>
      <c r="D40" s="771"/>
      <c r="E40" s="94"/>
      <c r="F40" s="94"/>
      <c r="G40" s="94"/>
      <c r="H40" s="94"/>
      <c r="I40" s="94"/>
      <c r="J40" s="94"/>
      <c r="K40" s="94"/>
      <c r="L40" s="94"/>
      <c r="M40" s="94"/>
    </row>
    <row r="41" spans="1:31" x14ac:dyDescent="0.25">
      <c r="D41" s="773"/>
    </row>
    <row r="48" spans="1:31" hidden="1" x14ac:dyDescent="0.25">
      <c r="A48" s="773" t="s">
        <v>873</v>
      </c>
      <c r="B48" s="773"/>
    </row>
    <row r="49" spans="1:1" hidden="1" x14ac:dyDescent="0.25">
      <c r="A49" s="199" t="s">
        <v>874</v>
      </c>
    </row>
  </sheetData>
  <mergeCells count="1">
    <mergeCell ref="A3:M3"/>
  </mergeCells>
  <hyperlinks>
    <hyperlink ref="M2" location="Contents!A1" display="Back to Contents ç" xr:uid="{82CE3BAE-B8BE-44ED-9471-60F40CBEFB13}"/>
  </hyperlinks>
  <pageMargins left="1.1965277777777801" right="0" top="0.73402777777777795" bottom="0.484027777777778" header="0.51180555555555596" footer="0.26180555555555601"/>
  <pageSetup paperSize="9" scale="76" firstPageNumber="0" orientation="landscape" r:id="rId1"/>
  <headerFooter alignWithMargins="0">
    <oddHeader>&amp;L&amp;"Calibri"&amp;10&amp;K000000 [Public]&amp;1#_x000D_</oddHeader>
    <oddFooter>&amp;R&amp;F / &amp;D</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990CF-CCFA-43F4-BDD7-9FC54CF2099F}">
  <sheetPr codeName="Sheet36">
    <pageSetUpPr fitToPage="1"/>
  </sheetPr>
  <dimension ref="A1:AD80"/>
  <sheetViews>
    <sheetView zoomScaleNormal="100" workbookViewId="0">
      <pane xSplit="3" ySplit="5" topLeftCell="D6" activePane="bottomRight" state="frozen"/>
      <selection activeCell="O76" sqref="O76"/>
      <selection pane="topRight" activeCell="O76" sqref="O76"/>
      <selection pane="bottomLeft" activeCell="O76" sqref="O76"/>
      <selection pane="bottomRight" activeCell="O2" sqref="O2"/>
    </sheetView>
  </sheetViews>
  <sheetFormatPr defaultColWidth="11.140625" defaultRowHeight="15.75" x14ac:dyDescent="0.25"/>
  <cols>
    <col min="1" max="1" width="13.140625" style="925" customWidth="1"/>
    <col min="2" max="2" width="47.140625" style="925" customWidth="1"/>
    <col min="3" max="15" width="11.5703125" style="925" customWidth="1"/>
    <col min="16" max="16384" width="11.140625" style="925"/>
  </cols>
  <sheetData>
    <row r="1" spans="1:15" x14ac:dyDescent="0.25">
      <c r="A1" s="10" t="s">
        <v>60</v>
      </c>
      <c r="B1" s="10"/>
      <c r="C1" s="923"/>
      <c r="D1" s="923"/>
      <c r="E1" s="923"/>
      <c r="F1" s="924"/>
      <c r="G1" s="923"/>
      <c r="H1" s="923"/>
      <c r="I1" s="923"/>
      <c r="J1" s="923"/>
      <c r="K1" s="923"/>
      <c r="L1" s="923"/>
      <c r="M1" s="923"/>
      <c r="O1" s="93" t="s">
        <v>875</v>
      </c>
    </row>
    <row r="2" spans="1:15" x14ac:dyDescent="0.25">
      <c r="A2" s="10"/>
      <c r="B2" s="10"/>
      <c r="C2" s="923"/>
      <c r="D2" s="923"/>
      <c r="E2" s="923"/>
      <c r="F2" s="924"/>
      <c r="G2" s="923"/>
      <c r="H2" s="923"/>
      <c r="I2" s="923"/>
      <c r="J2" s="923"/>
      <c r="K2" s="923"/>
      <c r="L2" s="923"/>
      <c r="M2" s="923"/>
      <c r="O2" s="405" t="s">
        <v>62</v>
      </c>
    </row>
    <row r="3" spans="1:15" x14ac:dyDescent="0.25">
      <c r="A3" s="1717" t="s">
        <v>876</v>
      </c>
      <c r="B3" s="1717"/>
      <c r="C3" s="1717"/>
      <c r="D3" s="1717"/>
      <c r="E3" s="1717"/>
      <c r="F3" s="1717"/>
      <c r="G3" s="1717"/>
      <c r="H3" s="1717"/>
      <c r="I3" s="1717"/>
      <c r="J3" s="1717"/>
      <c r="K3" s="1717"/>
      <c r="L3" s="1717"/>
      <c r="M3" s="1717"/>
      <c r="N3" s="1717"/>
      <c r="O3" s="1717"/>
    </row>
    <row r="5" spans="1:15" s="929" customFormat="1" x14ac:dyDescent="0.25">
      <c r="A5" s="1718" t="s">
        <v>237</v>
      </c>
      <c r="B5" s="1719"/>
      <c r="C5" s="926" t="s">
        <v>238</v>
      </c>
      <c r="D5" s="927">
        <v>2014</v>
      </c>
      <c r="E5" s="928">
        <v>2015</v>
      </c>
      <c r="F5" s="928">
        <v>2016</v>
      </c>
      <c r="G5" s="928">
        <v>2017</v>
      </c>
      <c r="H5" s="928">
        <v>2018</v>
      </c>
      <c r="I5" s="928">
        <v>2019</v>
      </c>
      <c r="J5" s="928">
        <v>2020</v>
      </c>
      <c r="K5" s="928">
        <v>2021</v>
      </c>
      <c r="L5" s="883">
        <v>2022</v>
      </c>
      <c r="M5" s="883" t="s">
        <v>349</v>
      </c>
      <c r="N5" s="883" t="s">
        <v>350</v>
      </c>
      <c r="O5" s="883" t="s">
        <v>121</v>
      </c>
    </row>
    <row r="6" spans="1:15" x14ac:dyDescent="0.25">
      <c r="A6" s="930" t="s">
        <v>877</v>
      </c>
      <c r="B6" s="931"/>
      <c r="C6" s="932"/>
      <c r="D6" s="933"/>
      <c r="E6" s="934"/>
      <c r="F6" s="934"/>
      <c r="G6" s="934"/>
      <c r="H6" s="934"/>
      <c r="I6" s="934"/>
      <c r="J6" s="934"/>
      <c r="K6" s="934"/>
      <c r="L6" s="934"/>
      <c r="M6" s="935"/>
      <c r="N6" s="935"/>
      <c r="O6" s="935"/>
    </row>
    <row r="7" spans="1:15" x14ac:dyDescent="0.25">
      <c r="A7" s="936" t="s">
        <v>878</v>
      </c>
      <c r="B7" s="937"/>
      <c r="C7" s="932" t="s">
        <v>879</v>
      </c>
      <c r="D7" s="933">
        <f>SUM(D8:D14)</f>
        <v>3932.49</v>
      </c>
      <c r="E7" s="933">
        <f>SUM(E8:E14)</f>
        <v>3846.9289999999996</v>
      </c>
      <c r="F7" s="938">
        <f>SUM(F8:F14)</f>
        <v>4017.9189999999999</v>
      </c>
      <c r="G7" s="938">
        <f>SUM(G8:G14)</f>
        <v>4138.34</v>
      </c>
      <c r="H7" s="938">
        <v>4046</v>
      </c>
      <c r="I7" s="938">
        <v>4217</v>
      </c>
      <c r="J7" s="938">
        <v>4265</v>
      </c>
      <c r="K7" s="938">
        <f>SUM(K8:K14)</f>
        <v>4186.4039999999995</v>
      </c>
      <c r="L7" s="938">
        <f>SUM(L8:L14)</f>
        <v>4083.9290000000001</v>
      </c>
      <c r="M7" s="939">
        <f>SUM(M8:M14)</f>
        <v>4389.9290000000001</v>
      </c>
      <c r="N7" s="939">
        <f>SUM(N8:N14)</f>
        <v>4648.0559999999996</v>
      </c>
      <c r="O7" s="939">
        <f>SUM(O8:O14)</f>
        <v>4768.2840000000006</v>
      </c>
    </row>
    <row r="8" spans="1:15" x14ac:dyDescent="0.25">
      <c r="A8" s="940" t="s">
        <v>880</v>
      </c>
      <c r="B8" s="941" t="s">
        <v>881</v>
      </c>
      <c r="C8" s="932" t="s">
        <v>882</v>
      </c>
      <c r="D8" s="933">
        <v>1377</v>
      </c>
      <c r="E8" s="938">
        <v>1376.95</v>
      </c>
      <c r="F8" s="938">
        <v>1383.85</v>
      </c>
      <c r="G8" s="938">
        <v>1383.85</v>
      </c>
      <c r="H8" s="938">
        <v>1399</v>
      </c>
      <c r="I8" s="938">
        <v>1399</v>
      </c>
      <c r="J8" s="938">
        <v>1382.85</v>
      </c>
      <c r="K8" s="938">
        <v>1382.85</v>
      </c>
      <c r="L8" s="938">
        <v>1413.375</v>
      </c>
      <c r="M8" s="939">
        <v>1413.375</v>
      </c>
      <c r="N8" s="939">
        <v>1533.375</v>
      </c>
      <c r="O8" s="939">
        <v>1530.05</v>
      </c>
    </row>
    <row r="9" spans="1:15" x14ac:dyDescent="0.25">
      <c r="A9" s="942"/>
      <c r="B9" s="941" t="s">
        <v>883</v>
      </c>
      <c r="C9" s="932" t="s">
        <v>882</v>
      </c>
      <c r="D9" s="933">
        <v>544</v>
      </c>
      <c r="E9" s="938">
        <v>604</v>
      </c>
      <c r="F9" s="938">
        <v>604</v>
      </c>
      <c r="G9" s="938">
        <v>604</v>
      </c>
      <c r="H9" s="938">
        <v>604</v>
      </c>
      <c r="I9" s="938">
        <v>654</v>
      </c>
      <c r="J9" s="938">
        <v>654</v>
      </c>
      <c r="K9" s="938">
        <v>654</v>
      </c>
      <c r="L9" s="938">
        <v>654</v>
      </c>
      <c r="M9" s="939">
        <v>801</v>
      </c>
      <c r="N9" s="939">
        <v>801</v>
      </c>
      <c r="O9" s="939">
        <v>727</v>
      </c>
    </row>
    <row r="10" spans="1:15" x14ac:dyDescent="0.25">
      <c r="A10" s="942"/>
      <c r="B10" s="941" t="s">
        <v>884</v>
      </c>
      <c r="C10" s="932" t="s">
        <v>882</v>
      </c>
      <c r="D10" s="933">
        <v>900</v>
      </c>
      <c r="E10" s="938">
        <v>900</v>
      </c>
      <c r="F10" s="938">
        <v>900</v>
      </c>
      <c r="G10" s="938">
        <v>900</v>
      </c>
      <c r="H10" s="938">
        <v>900</v>
      </c>
      <c r="I10" s="938">
        <v>900</v>
      </c>
      <c r="J10" s="938">
        <v>900</v>
      </c>
      <c r="K10" s="938">
        <v>900</v>
      </c>
      <c r="L10" s="938">
        <v>900</v>
      </c>
      <c r="M10" s="939">
        <v>900</v>
      </c>
      <c r="N10" s="939">
        <v>900</v>
      </c>
      <c r="O10" s="939">
        <v>900</v>
      </c>
    </row>
    <row r="11" spans="1:15" x14ac:dyDescent="0.25">
      <c r="A11" s="942"/>
      <c r="B11" s="941" t="s">
        <v>885</v>
      </c>
      <c r="C11" s="932" t="s">
        <v>882</v>
      </c>
      <c r="D11" s="933">
        <v>3</v>
      </c>
      <c r="E11" s="938">
        <v>3</v>
      </c>
      <c r="F11" s="938">
        <v>3</v>
      </c>
      <c r="G11" s="938">
        <v>3</v>
      </c>
      <c r="H11" s="934">
        <v>0</v>
      </c>
      <c r="I11" s="934">
        <v>0</v>
      </c>
      <c r="J11" s="938">
        <v>31.05</v>
      </c>
      <c r="K11" s="938">
        <v>103.5</v>
      </c>
      <c r="L11" s="938">
        <v>103.5</v>
      </c>
      <c r="M11" s="939">
        <v>103.5</v>
      </c>
      <c r="N11" s="939">
        <v>103.5</v>
      </c>
      <c r="O11" s="939">
        <v>103.5</v>
      </c>
    </row>
    <row r="12" spans="1:15" x14ac:dyDescent="0.25">
      <c r="A12" s="940" t="s">
        <v>861</v>
      </c>
      <c r="B12" s="941" t="s">
        <v>881</v>
      </c>
      <c r="C12" s="932" t="s">
        <v>882</v>
      </c>
      <c r="D12" s="933">
        <v>287.68</v>
      </c>
      <c r="E12" s="938">
        <v>306.66899999999998</v>
      </c>
      <c r="F12" s="938">
        <v>342.15899999999999</v>
      </c>
      <c r="G12" s="938">
        <v>352.58</v>
      </c>
      <c r="H12" s="938">
        <v>394</v>
      </c>
      <c r="I12" s="938">
        <v>410</v>
      </c>
      <c r="J12" s="938">
        <v>409.55400000000003</v>
      </c>
      <c r="K12" s="938">
        <v>414.15400000000011</v>
      </c>
      <c r="L12" s="938">
        <v>414.15400000000011</v>
      </c>
      <c r="M12" s="939">
        <v>428.42400000000004</v>
      </c>
      <c r="N12" s="939">
        <v>432.05100000000004</v>
      </c>
      <c r="O12" s="939">
        <v>437.30100000000004</v>
      </c>
    </row>
    <row r="13" spans="1:15" x14ac:dyDescent="0.25">
      <c r="A13" s="942"/>
      <c r="B13" s="941" t="s">
        <v>886</v>
      </c>
      <c r="C13" s="932" t="s">
        <v>882</v>
      </c>
      <c r="D13" s="933">
        <v>671</v>
      </c>
      <c r="E13" s="938">
        <v>511</v>
      </c>
      <c r="F13" s="938">
        <v>611</v>
      </c>
      <c r="G13" s="938">
        <v>689</v>
      </c>
      <c r="H13" s="938">
        <v>533</v>
      </c>
      <c r="I13" s="938">
        <v>628</v>
      </c>
      <c r="J13" s="938">
        <v>614</v>
      </c>
      <c r="K13" s="938">
        <v>433</v>
      </c>
      <c r="L13" s="938">
        <v>270</v>
      </c>
      <c r="M13" s="939">
        <v>386.75</v>
      </c>
      <c r="N13" s="939">
        <v>482</v>
      </c>
      <c r="O13" s="939">
        <v>582</v>
      </c>
    </row>
    <row r="14" spans="1:15" x14ac:dyDescent="0.25">
      <c r="A14" s="942"/>
      <c r="B14" s="941" t="s">
        <v>167</v>
      </c>
      <c r="C14" s="932" t="s">
        <v>882</v>
      </c>
      <c r="D14" s="934">
        <v>149.81</v>
      </c>
      <c r="E14" s="934">
        <v>145.31</v>
      </c>
      <c r="F14" s="934">
        <v>173.91000000000003</v>
      </c>
      <c r="G14" s="934">
        <f>128.45+51.36+13.02+13.08</f>
        <v>205.91000000000003</v>
      </c>
      <c r="H14" s="934">
        <f>128.45+51.36+24.01+13.08</f>
        <v>216.9</v>
      </c>
      <c r="I14" s="934">
        <v>226</v>
      </c>
      <c r="J14" s="934">
        <v>273.89999999999998</v>
      </c>
      <c r="K14" s="934">
        <v>298.89999999999998</v>
      </c>
      <c r="L14" s="934">
        <v>328.9</v>
      </c>
      <c r="M14" s="935">
        <v>356.88</v>
      </c>
      <c r="N14" s="935">
        <v>396.13</v>
      </c>
      <c r="O14" s="935">
        <v>488.43299999999999</v>
      </c>
    </row>
    <row r="15" spans="1:15" x14ac:dyDescent="0.25">
      <c r="A15" s="936" t="s">
        <v>887</v>
      </c>
      <c r="B15" s="941"/>
      <c r="C15" s="932" t="s">
        <v>888</v>
      </c>
      <c r="D15" s="934">
        <f t="shared" ref="D15:L15" si="0">SUM(D16:D22)</f>
        <v>12357.134</v>
      </c>
      <c r="E15" s="934">
        <f t="shared" si="0"/>
        <v>13089.734999999999</v>
      </c>
      <c r="F15" s="934">
        <f t="shared" si="0"/>
        <v>14148.69</v>
      </c>
      <c r="G15" s="934">
        <f t="shared" si="0"/>
        <v>14670.766</v>
      </c>
      <c r="H15" s="934">
        <f t="shared" si="0"/>
        <v>15373.671359999998</v>
      </c>
      <c r="I15" s="934">
        <f t="shared" si="0"/>
        <v>15921.99496364</v>
      </c>
      <c r="J15" s="934">
        <f t="shared" si="0"/>
        <v>15713.514252240002</v>
      </c>
      <c r="K15" s="934">
        <f t="shared" si="0"/>
        <v>16715.575448854004</v>
      </c>
      <c r="L15" s="934">
        <f t="shared" si="0"/>
        <v>15942.235710905001</v>
      </c>
      <c r="M15" s="935">
        <f>SUM(M16:M22)</f>
        <v>15575.634012376002</v>
      </c>
      <c r="N15" s="935">
        <f>SUM(N16:N22)</f>
        <v>16801.627042766002</v>
      </c>
      <c r="O15" s="935">
        <f>SUM(O16:O22)</f>
        <v>17783.048701174503</v>
      </c>
    </row>
    <row r="16" spans="1:15" x14ac:dyDescent="0.25">
      <c r="A16" s="940" t="s">
        <v>880</v>
      </c>
      <c r="B16" s="941" t="s">
        <v>881</v>
      </c>
      <c r="C16" s="932" t="s">
        <v>882</v>
      </c>
      <c r="D16" s="934">
        <v>3632.299</v>
      </c>
      <c r="E16" s="934">
        <v>4904.41</v>
      </c>
      <c r="F16" s="934">
        <v>3481.12</v>
      </c>
      <c r="G16" s="934">
        <v>3058.5860000000002</v>
      </c>
      <c r="H16" s="934">
        <v>5149.49</v>
      </c>
      <c r="I16" s="934">
        <v>3783.3279169999996</v>
      </c>
      <c r="J16" s="934">
        <v>3911.4530225399999</v>
      </c>
      <c r="K16" s="934">
        <v>5639.9873138240009</v>
      </c>
      <c r="L16" s="934">
        <v>5364.2901639049996</v>
      </c>
      <c r="M16" s="935">
        <v>4573.1678153760004</v>
      </c>
      <c r="N16" s="935">
        <v>5426.179600241001</v>
      </c>
      <c r="O16" s="935">
        <v>6306.076403600001</v>
      </c>
    </row>
    <row r="17" spans="1:15" x14ac:dyDescent="0.25">
      <c r="A17" s="942"/>
      <c r="B17" s="941" t="s">
        <v>883</v>
      </c>
      <c r="C17" s="932" t="s">
        <v>882</v>
      </c>
      <c r="D17" s="934">
        <v>1695.604</v>
      </c>
      <c r="E17" s="934">
        <v>1050.43</v>
      </c>
      <c r="F17" s="934">
        <v>2297.08</v>
      </c>
      <c r="G17" s="934">
        <v>2528.7080000000001</v>
      </c>
      <c r="H17" s="934">
        <v>1888.56</v>
      </c>
      <c r="I17" s="934">
        <v>2141.413963</v>
      </c>
      <c r="J17" s="934">
        <v>1464.8841782999998</v>
      </c>
      <c r="K17" s="934">
        <v>1234.0398560000001</v>
      </c>
      <c r="L17" s="934">
        <v>1339.4413890000003</v>
      </c>
      <c r="M17" s="935">
        <v>1974.7714620000002</v>
      </c>
      <c r="N17" s="935">
        <v>1570.5704170000001</v>
      </c>
      <c r="O17" s="935">
        <v>1417.8464410000001</v>
      </c>
    </row>
    <row r="18" spans="1:15" x14ac:dyDescent="0.25">
      <c r="A18" s="942"/>
      <c r="B18" s="941" t="s">
        <v>884</v>
      </c>
      <c r="C18" s="932" t="s">
        <v>882</v>
      </c>
      <c r="D18" s="934">
        <v>3202.127</v>
      </c>
      <c r="E18" s="934">
        <v>4443.05</v>
      </c>
      <c r="F18" s="934">
        <v>5046.6000000000004</v>
      </c>
      <c r="G18" s="934">
        <v>5103.2580000000007</v>
      </c>
      <c r="H18" s="934">
        <v>4763.66</v>
      </c>
      <c r="I18" s="934">
        <v>5360.9597599999997</v>
      </c>
      <c r="J18" s="934">
        <v>5754.3343400000003</v>
      </c>
      <c r="K18" s="934">
        <v>5519.044640000001</v>
      </c>
      <c r="L18" s="934">
        <v>5173.7764100000004</v>
      </c>
      <c r="M18" s="935">
        <v>4645.5248499999998</v>
      </c>
      <c r="N18" s="935">
        <v>5481.5443300000006</v>
      </c>
      <c r="O18" s="935">
        <v>4870.2791099999995</v>
      </c>
    </row>
    <row r="19" spans="1:15" x14ac:dyDescent="0.25">
      <c r="A19" s="942"/>
      <c r="B19" s="941" t="s">
        <v>885</v>
      </c>
      <c r="C19" s="932" t="s">
        <v>882</v>
      </c>
      <c r="D19" s="934">
        <v>2.1160000000000001</v>
      </c>
      <c r="E19" s="934">
        <v>1.0550000000000002</v>
      </c>
      <c r="F19" s="934">
        <v>2.12</v>
      </c>
      <c r="G19" s="934">
        <v>2.1779999999999999</v>
      </c>
      <c r="H19" s="934">
        <v>1.2713599999999998</v>
      </c>
      <c r="I19" s="934">
        <v>0</v>
      </c>
      <c r="J19" s="934">
        <v>7.6556443999999999</v>
      </c>
      <c r="K19" s="934">
        <v>318.20854599999996</v>
      </c>
      <c r="L19" s="934">
        <v>347.21708999999998</v>
      </c>
      <c r="M19" s="935">
        <v>391.38844000000006</v>
      </c>
      <c r="N19" s="935">
        <v>382.97391999999996</v>
      </c>
      <c r="O19" s="935">
        <v>373.49171000000001</v>
      </c>
    </row>
    <row r="20" spans="1:15" x14ac:dyDescent="0.25">
      <c r="A20" s="940" t="s">
        <v>861</v>
      </c>
      <c r="B20" s="941" t="s">
        <v>881</v>
      </c>
      <c r="C20" s="932" t="s">
        <v>882</v>
      </c>
      <c r="D20" s="934">
        <v>902.17399999999998</v>
      </c>
      <c r="E20" s="934">
        <v>1064.72</v>
      </c>
      <c r="F20" s="934">
        <v>738.68</v>
      </c>
      <c r="G20" s="934">
        <v>945.44700000000012</v>
      </c>
      <c r="H20" s="934">
        <v>1231.99</v>
      </c>
      <c r="I20" s="934">
        <v>1010.9761980000001</v>
      </c>
      <c r="J20" s="934">
        <v>1046.9325429999999</v>
      </c>
      <c r="K20" s="934">
        <v>1568.1473558550001</v>
      </c>
      <c r="L20" s="934">
        <v>1376.747531</v>
      </c>
      <c r="M20" s="935">
        <v>1377.7757309999995</v>
      </c>
      <c r="N20" s="935">
        <v>1473.2233049999995</v>
      </c>
      <c r="O20" s="935">
        <v>1408.2425920000003</v>
      </c>
    </row>
    <row r="21" spans="1:15" x14ac:dyDescent="0.25">
      <c r="A21" s="942"/>
      <c r="B21" s="941" t="s">
        <v>886</v>
      </c>
      <c r="C21" s="932" t="s">
        <v>882</v>
      </c>
      <c r="D21" s="934">
        <v>2609.6239999999998</v>
      </c>
      <c r="E21" s="934">
        <v>1225.01</v>
      </c>
      <c r="F21" s="934">
        <v>2164.12</v>
      </c>
      <c r="G21" s="934">
        <v>2515.8770000000004</v>
      </c>
      <c r="H21" s="934">
        <v>1740.23</v>
      </c>
      <c r="I21" s="934">
        <v>2874.8588949999998</v>
      </c>
      <c r="J21" s="934">
        <v>2716.97604</v>
      </c>
      <c r="K21" s="934">
        <v>1400.32367</v>
      </c>
      <c r="L21" s="934">
        <v>1127.749491</v>
      </c>
      <c r="M21" s="935">
        <v>1160.0793720000001</v>
      </c>
      <c r="N21" s="935">
        <v>767.94663600000001</v>
      </c>
      <c r="O21" s="935">
        <v>797.846496</v>
      </c>
    </row>
    <row r="22" spans="1:15" x14ac:dyDescent="0.25">
      <c r="A22" s="942"/>
      <c r="B22" s="941" t="s">
        <v>889</v>
      </c>
      <c r="C22" s="932" t="s">
        <v>882</v>
      </c>
      <c r="D22" s="934">
        <v>313.19</v>
      </c>
      <c r="E22" s="934">
        <f>36.19+1.87+342+21</f>
        <v>401.06</v>
      </c>
      <c r="F22" s="934">
        <v>418.97</v>
      </c>
      <c r="G22" s="934">
        <v>516.71199999999999</v>
      </c>
      <c r="H22" s="934">
        <f>325.04+98.2+73.63+13.5+88.1</f>
        <v>598.47</v>
      </c>
      <c r="I22" s="934">
        <v>750.45823064000001</v>
      </c>
      <c r="J22" s="934">
        <v>811.27848400000005</v>
      </c>
      <c r="K22" s="934">
        <v>1035.824067175</v>
      </c>
      <c r="L22" s="934">
        <v>1213.0136359999997</v>
      </c>
      <c r="M22" s="935">
        <v>1452.9263419999997</v>
      </c>
      <c r="N22" s="935">
        <v>1699.1888345249999</v>
      </c>
      <c r="O22" s="935">
        <v>2609.2659485744998</v>
      </c>
    </row>
    <row r="23" spans="1:15" x14ac:dyDescent="0.25">
      <c r="A23" s="936" t="s">
        <v>890</v>
      </c>
      <c r="B23" s="937"/>
      <c r="C23" s="932" t="s">
        <v>882</v>
      </c>
      <c r="D23" s="933">
        <f t="shared" ref="D23:L23" si="1">SUM(D24:D28)</f>
        <v>11063.113000000001</v>
      </c>
      <c r="E23" s="934">
        <f t="shared" si="1"/>
        <v>11786.363000000001</v>
      </c>
      <c r="F23" s="934">
        <f t="shared" si="1"/>
        <v>12785.332</v>
      </c>
      <c r="G23" s="934">
        <f t="shared" si="1"/>
        <v>13429.783000000001</v>
      </c>
      <c r="H23" s="934">
        <f t="shared" si="1"/>
        <v>14091.144999999999</v>
      </c>
      <c r="I23" s="934">
        <f t="shared" si="1"/>
        <v>14611.23178792486</v>
      </c>
      <c r="J23" s="934">
        <f t="shared" si="1"/>
        <v>14286.138631552469</v>
      </c>
      <c r="K23" s="934">
        <f t="shared" si="1"/>
        <v>15213.622937128546</v>
      </c>
      <c r="L23" s="934">
        <f t="shared" si="1"/>
        <v>14519.62245989813</v>
      </c>
      <c r="M23" s="935">
        <f>SUM(M24:M28)</f>
        <v>14153.11781012784</v>
      </c>
      <c r="N23" s="935">
        <f>SUM(N24:N28)</f>
        <v>15191.121995864596</v>
      </c>
      <c r="O23" s="935">
        <f>SUM(O24:O28)</f>
        <v>16069.159377346488</v>
      </c>
    </row>
    <row r="24" spans="1:15" x14ac:dyDescent="0.25">
      <c r="A24" s="940" t="s">
        <v>891</v>
      </c>
      <c r="B24" s="943"/>
      <c r="C24" s="932" t="s">
        <v>882</v>
      </c>
      <c r="D24" s="933">
        <f>3521.396+63.106</f>
        <v>3584.5020000000004</v>
      </c>
      <c r="E24" s="934">
        <f>3876.39+67</f>
        <v>3943.39</v>
      </c>
      <c r="F24" s="934">
        <v>4272.4309999999996</v>
      </c>
      <c r="G24" s="934">
        <v>4463.32</v>
      </c>
      <c r="H24" s="934">
        <f>4557.91+82.82</f>
        <v>4640.7299999999996</v>
      </c>
      <c r="I24" s="934">
        <v>4863.4322006248603</v>
      </c>
      <c r="J24" s="934">
        <v>5172.0708036524693</v>
      </c>
      <c r="K24" s="934">
        <v>5319.5939689796196</v>
      </c>
      <c r="L24" s="934">
        <v>5124.2706952783792</v>
      </c>
      <c r="M24" s="935">
        <v>4566.9027048983789</v>
      </c>
      <c r="N24" s="935">
        <v>4776.6174069216213</v>
      </c>
      <c r="O24" s="935">
        <v>5152.5686772905401</v>
      </c>
    </row>
    <row r="25" spans="1:15" x14ac:dyDescent="0.25">
      <c r="A25" s="940" t="s">
        <v>892</v>
      </c>
      <c r="B25" s="943"/>
      <c r="C25" s="932" t="s">
        <v>882</v>
      </c>
      <c r="D25" s="933">
        <v>3498.43</v>
      </c>
      <c r="E25" s="934">
        <v>3607.5540000000005</v>
      </c>
      <c r="F25" s="934">
        <v>3864.1120000000001</v>
      </c>
      <c r="G25" s="934">
        <v>4041.4169999999999</v>
      </c>
      <c r="H25" s="934">
        <f>327.42+2043.75+1918.82</f>
        <v>4289.99</v>
      </c>
      <c r="I25" s="934">
        <v>4391.8877040000007</v>
      </c>
      <c r="J25" s="934">
        <v>4163.6232330000003</v>
      </c>
      <c r="K25" s="934">
        <v>4821.8661109999994</v>
      </c>
      <c r="L25" s="934">
        <v>4333.617354</v>
      </c>
      <c r="M25" s="935">
        <v>4280.7001559</v>
      </c>
      <c r="N25" s="935">
        <v>4625.8849702999996</v>
      </c>
      <c r="O25" s="935">
        <v>4753.430749000001</v>
      </c>
    </row>
    <row r="26" spans="1:15" x14ac:dyDescent="0.25">
      <c r="A26" s="940" t="s">
        <v>893</v>
      </c>
      <c r="B26" s="943"/>
      <c r="C26" s="932" t="s">
        <v>882</v>
      </c>
      <c r="D26" s="933">
        <f>2194.105+133.73+191.826</f>
        <v>2519.6610000000001</v>
      </c>
      <c r="E26" s="934">
        <v>2680.9409999999998</v>
      </c>
      <c r="F26" s="934">
        <v>2986.8759999999997</v>
      </c>
      <c r="G26" s="934">
        <v>3221.6559999999999</v>
      </c>
      <c r="H26" s="934">
        <f>1690.19+891.29+357.76+9.81+170.14+4.53+1.74+176.81+109.5</f>
        <v>3411.7699999999995</v>
      </c>
      <c r="I26" s="934">
        <v>3562.9759752999998</v>
      </c>
      <c r="J26" s="934">
        <v>3238.0320339000004</v>
      </c>
      <c r="K26" s="934">
        <v>3342.4506546283783</v>
      </c>
      <c r="L26" s="934">
        <v>3414.8415040581076</v>
      </c>
      <c r="M26" s="935">
        <v>3670.3870293294594</v>
      </c>
      <c r="N26" s="935">
        <v>4067.6838696429741</v>
      </c>
      <c r="O26" s="935">
        <v>4439.3103760559461</v>
      </c>
    </row>
    <row r="27" spans="1:15" x14ac:dyDescent="0.25">
      <c r="A27" s="940" t="s">
        <v>894</v>
      </c>
      <c r="B27" s="943"/>
      <c r="C27" s="932" t="s">
        <v>882</v>
      </c>
      <c r="D27" s="933">
        <v>1352.1859999999999</v>
      </c>
      <c r="E27" s="934">
        <v>1446.0029999999999</v>
      </c>
      <c r="F27" s="934">
        <v>1553.1750000000002</v>
      </c>
      <c r="G27" s="934">
        <v>1594.9490000000001</v>
      </c>
      <c r="H27" s="934">
        <v>1640.2139999999997</v>
      </c>
      <c r="I27" s="934">
        <v>1684.3921500000001</v>
      </c>
      <c r="J27" s="934">
        <v>1604.7615279999995</v>
      </c>
      <c r="K27" s="934">
        <v>1632.6092449999999</v>
      </c>
      <c r="L27" s="934">
        <v>1549.934489</v>
      </c>
      <c r="M27" s="935">
        <v>1538.8700309999999</v>
      </c>
      <c r="N27" s="935">
        <v>1624.9749690000001</v>
      </c>
      <c r="O27" s="935">
        <v>1641.4267050000003</v>
      </c>
    </row>
    <row r="28" spans="1:15" x14ac:dyDescent="0.25">
      <c r="A28" s="940" t="s">
        <v>895</v>
      </c>
      <c r="B28" s="943"/>
      <c r="C28" s="932" t="s">
        <v>882</v>
      </c>
      <c r="D28" s="933">
        <v>108.334</v>
      </c>
      <c r="E28" s="934">
        <v>108.47499999999999</v>
      </c>
      <c r="F28" s="934">
        <v>108.738</v>
      </c>
      <c r="G28" s="934">
        <v>108.441</v>
      </c>
      <c r="H28" s="934">
        <v>108.441</v>
      </c>
      <c r="I28" s="934">
        <v>108.54375799999998</v>
      </c>
      <c r="J28" s="934">
        <v>107.651033</v>
      </c>
      <c r="K28" s="934">
        <v>97.102957520547932</v>
      </c>
      <c r="L28" s="934">
        <v>96.958417561643842</v>
      </c>
      <c r="M28" s="935">
        <v>96.257889000000006</v>
      </c>
      <c r="N28" s="935">
        <v>95.96078</v>
      </c>
      <c r="O28" s="935">
        <v>82.422869999999989</v>
      </c>
    </row>
    <row r="29" spans="1:15" x14ac:dyDescent="0.25">
      <c r="A29" s="930"/>
      <c r="B29" s="944"/>
      <c r="C29" s="932"/>
      <c r="D29" s="933"/>
      <c r="E29" s="934"/>
      <c r="F29" s="934"/>
      <c r="G29" s="934"/>
      <c r="H29" s="934"/>
      <c r="I29" s="934"/>
      <c r="J29" s="934"/>
      <c r="K29" s="934"/>
      <c r="L29" s="934"/>
      <c r="M29" s="935"/>
      <c r="N29" s="935"/>
      <c r="O29" s="935"/>
    </row>
    <row r="30" spans="1:15" x14ac:dyDescent="0.25">
      <c r="A30" s="936" t="s">
        <v>896</v>
      </c>
      <c r="B30" s="937"/>
      <c r="C30" s="932" t="s">
        <v>888</v>
      </c>
      <c r="D30" s="933">
        <v>1271</v>
      </c>
      <c r="E30" s="934">
        <v>1352</v>
      </c>
      <c r="F30" s="934">
        <v>1465</v>
      </c>
      <c r="G30" s="934">
        <v>1518</v>
      </c>
      <c r="H30" s="934">
        <v>1566</v>
      </c>
      <c r="I30" s="934">
        <v>1646</v>
      </c>
      <c r="J30" s="934">
        <v>1624.029708</v>
      </c>
      <c r="K30" s="934">
        <v>1603.148185</v>
      </c>
      <c r="L30" s="934">
        <v>1559.5576390000001</v>
      </c>
      <c r="M30" s="935">
        <v>1582.67965</v>
      </c>
      <c r="N30" s="935">
        <v>1718.4532380000001</v>
      </c>
      <c r="O30" s="935">
        <v>1836.6264399999998</v>
      </c>
    </row>
    <row r="31" spans="1:15" x14ac:dyDescent="0.25">
      <c r="A31" s="940" t="s">
        <v>891</v>
      </c>
      <c r="B31" s="943"/>
      <c r="C31" s="932" t="s">
        <v>882</v>
      </c>
      <c r="D31" s="933">
        <v>527</v>
      </c>
      <c r="E31" s="934">
        <v>565</v>
      </c>
      <c r="F31" s="934">
        <v>613</v>
      </c>
      <c r="G31" s="934">
        <v>629</v>
      </c>
      <c r="H31" s="934">
        <v>640</v>
      </c>
      <c r="I31" s="934">
        <v>692</v>
      </c>
      <c r="J31" s="934">
        <v>739.11141199999997</v>
      </c>
      <c r="K31" s="934">
        <v>717.08402100000001</v>
      </c>
      <c r="L31" s="934">
        <v>698.72526500000004</v>
      </c>
      <c r="M31" s="935">
        <v>657.66552000000001</v>
      </c>
      <c r="N31" s="935">
        <v>693.38035200000002</v>
      </c>
      <c r="O31" s="935">
        <v>751.82000199999993</v>
      </c>
    </row>
    <row r="32" spans="1:15" x14ac:dyDescent="0.25">
      <c r="A32" s="940" t="s">
        <v>892</v>
      </c>
      <c r="B32" s="943"/>
      <c r="C32" s="932" t="s">
        <v>882</v>
      </c>
      <c r="D32" s="933">
        <v>252</v>
      </c>
      <c r="E32" s="934">
        <v>264</v>
      </c>
      <c r="F32" s="934">
        <v>276</v>
      </c>
      <c r="G32" s="934">
        <v>281</v>
      </c>
      <c r="H32" s="934">
        <v>288</v>
      </c>
      <c r="I32" s="934">
        <v>293</v>
      </c>
      <c r="J32" s="934">
        <v>279.22261600000002</v>
      </c>
      <c r="K32" s="934">
        <v>305.99026800000001</v>
      </c>
      <c r="L32" s="934">
        <v>265.56795199999999</v>
      </c>
      <c r="M32" s="935">
        <v>262.02129200000002</v>
      </c>
      <c r="N32" s="935">
        <v>291.25134000000003</v>
      </c>
      <c r="O32" s="935">
        <v>303.909358</v>
      </c>
    </row>
    <row r="33" spans="1:30" x14ac:dyDescent="0.25">
      <c r="A33" s="940" t="s">
        <v>893</v>
      </c>
      <c r="B33" s="943"/>
      <c r="C33" s="932" t="s">
        <v>882</v>
      </c>
      <c r="D33" s="933">
        <v>466</v>
      </c>
      <c r="E33" s="934">
        <v>497</v>
      </c>
      <c r="F33" s="934">
        <v>553</v>
      </c>
      <c r="G33" s="934">
        <v>586</v>
      </c>
      <c r="H33" s="934">
        <v>617</v>
      </c>
      <c r="I33" s="934">
        <v>640</v>
      </c>
      <c r="J33" s="934">
        <v>583.07840400000009</v>
      </c>
      <c r="K33" s="934">
        <v>556.69517000000008</v>
      </c>
      <c r="L33" s="934">
        <v>569.38219100000003</v>
      </c>
      <c r="M33" s="935">
        <v>638.18070499999999</v>
      </c>
      <c r="N33" s="935">
        <v>708.83703800000001</v>
      </c>
      <c r="O33" s="935">
        <v>756.283637</v>
      </c>
    </row>
    <row r="34" spans="1:30" x14ac:dyDescent="0.25">
      <c r="A34" s="940" t="s">
        <v>895</v>
      </c>
      <c r="B34" s="943"/>
      <c r="C34" s="932" t="s">
        <v>882</v>
      </c>
      <c r="D34" s="933">
        <v>26</v>
      </c>
      <c r="E34" s="934">
        <v>26</v>
      </c>
      <c r="F34" s="934">
        <v>23</v>
      </c>
      <c r="G34" s="934">
        <v>22</v>
      </c>
      <c r="H34" s="934">
        <v>21</v>
      </c>
      <c r="I34" s="934">
        <v>21</v>
      </c>
      <c r="J34" s="934">
        <v>22.617276</v>
      </c>
      <c r="K34" s="934">
        <v>23.378726</v>
      </c>
      <c r="L34" s="934">
        <v>25.882231000000001</v>
      </c>
      <c r="M34" s="935">
        <v>24.812132999999999</v>
      </c>
      <c r="N34" s="935">
        <v>24.984508000000002</v>
      </c>
      <c r="O34" s="935">
        <v>24.613443</v>
      </c>
    </row>
    <row r="35" spans="1:30" x14ac:dyDescent="0.25">
      <c r="A35" s="930"/>
      <c r="B35" s="944"/>
      <c r="C35" s="932"/>
      <c r="D35" s="933"/>
      <c r="E35" s="934"/>
      <c r="F35" s="934"/>
      <c r="G35" s="934"/>
      <c r="H35" s="934"/>
      <c r="I35" s="934"/>
      <c r="J35" s="934"/>
      <c r="K35" s="934"/>
      <c r="L35" s="934"/>
      <c r="M35" s="935"/>
      <c r="N35" s="935"/>
      <c r="O35" s="935"/>
    </row>
    <row r="36" spans="1:30" x14ac:dyDescent="0.25">
      <c r="A36" s="936" t="s">
        <v>897</v>
      </c>
      <c r="B36" s="937"/>
      <c r="C36" s="932" t="s">
        <v>898</v>
      </c>
      <c r="D36" s="945">
        <v>10.47</v>
      </c>
      <c r="E36" s="946">
        <v>10</v>
      </c>
      <c r="F36" s="946">
        <v>9.6</v>
      </c>
      <c r="G36" s="946">
        <v>8.5</v>
      </c>
      <c r="H36" s="946">
        <v>8.34</v>
      </c>
      <c r="I36" s="946">
        <v>8.232405415957226</v>
      </c>
      <c r="J36" s="946">
        <v>9.0837453530425698</v>
      </c>
      <c r="K36" s="946">
        <v>9.1</v>
      </c>
      <c r="L36" s="946">
        <v>8.8000000000000007</v>
      </c>
      <c r="M36" s="947">
        <v>9.3000000000000007</v>
      </c>
      <c r="N36" s="947">
        <v>9.5</v>
      </c>
      <c r="O36" s="947" t="s">
        <v>368</v>
      </c>
      <c r="P36" s="948"/>
      <c r="Q36" s="949"/>
      <c r="R36" s="949"/>
      <c r="S36" s="949"/>
      <c r="T36" s="949"/>
      <c r="U36" s="949"/>
      <c r="V36" s="949"/>
      <c r="W36" s="949"/>
      <c r="X36" s="949"/>
      <c r="Y36" s="949"/>
      <c r="Z36" s="949"/>
      <c r="AA36" s="949"/>
      <c r="AB36" s="949"/>
      <c r="AC36" s="948"/>
      <c r="AD36" s="948"/>
    </row>
    <row r="37" spans="1:30" x14ac:dyDescent="0.25">
      <c r="A37" s="930"/>
      <c r="B37" s="944"/>
      <c r="C37" s="932"/>
      <c r="D37" s="933"/>
      <c r="E37" s="934"/>
      <c r="F37" s="934"/>
      <c r="G37" s="934"/>
      <c r="H37" s="934"/>
      <c r="I37" s="946"/>
      <c r="J37" s="946"/>
      <c r="K37" s="946"/>
      <c r="L37" s="946"/>
      <c r="M37" s="935"/>
      <c r="N37" s="935"/>
      <c r="O37" s="935"/>
      <c r="Q37" s="950"/>
      <c r="R37" s="950"/>
      <c r="S37" s="950"/>
      <c r="T37" s="950"/>
      <c r="U37" s="950"/>
      <c r="V37" s="950"/>
      <c r="W37" s="950"/>
      <c r="X37" s="950"/>
      <c r="Y37" s="950"/>
      <c r="Z37" s="950"/>
      <c r="AA37" s="950"/>
      <c r="AB37" s="950"/>
    </row>
    <row r="38" spans="1:30" x14ac:dyDescent="0.25">
      <c r="A38" s="936" t="s">
        <v>899</v>
      </c>
      <c r="B38" s="937"/>
      <c r="C38" s="951" t="s">
        <v>900</v>
      </c>
      <c r="D38" s="933">
        <v>5928.5150000000003</v>
      </c>
      <c r="E38" s="934">
        <v>6170.3580000000002</v>
      </c>
      <c r="F38" s="934">
        <v>6499.5529999999999</v>
      </c>
      <c r="G38" s="934">
        <v>6740.53</v>
      </c>
      <c r="H38" s="934">
        <v>6915.9759999999997</v>
      </c>
      <c r="I38" s="934">
        <v>7068.8909999999996</v>
      </c>
      <c r="J38" s="934">
        <v>7212.5450000000001</v>
      </c>
      <c r="K38" s="934">
        <v>7401.4160000000002</v>
      </c>
      <c r="L38" s="934">
        <v>7530.7349999999997</v>
      </c>
      <c r="M38" s="935">
        <v>7622.3090000000002</v>
      </c>
      <c r="N38" s="935">
        <v>7701.8549999999996</v>
      </c>
      <c r="O38" s="935">
        <v>7789.7129999999997</v>
      </c>
    </row>
    <row r="39" spans="1:30" x14ac:dyDescent="0.25">
      <c r="A39" s="940" t="s">
        <v>901</v>
      </c>
      <c r="B39" s="943"/>
      <c r="C39" s="932" t="s">
        <v>882</v>
      </c>
      <c r="D39" s="933">
        <v>5234.6909999999998</v>
      </c>
      <c r="E39" s="934">
        <v>5443.7269999999999</v>
      </c>
      <c r="F39" s="934">
        <v>5731.3270000000002</v>
      </c>
      <c r="G39" s="934">
        <v>5923.0829999999996</v>
      </c>
      <c r="H39" s="934">
        <v>6050.7479999999996</v>
      </c>
      <c r="I39" s="934">
        <v>6164.5990000000002</v>
      </c>
      <c r="J39" s="934">
        <v>6273.0360000000001</v>
      </c>
      <c r="K39" s="934">
        <v>6410.8940000000002</v>
      </c>
      <c r="L39" s="934">
        <v>6508.7550000000001</v>
      </c>
      <c r="M39" s="935">
        <v>6577.5839999999998</v>
      </c>
      <c r="N39" s="935">
        <v>6634.3029999999999</v>
      </c>
      <c r="O39" s="935">
        <v>6690.8490000000002</v>
      </c>
    </row>
    <row r="40" spans="1:30" x14ac:dyDescent="0.25">
      <c r="A40" s="940" t="s">
        <v>902</v>
      </c>
      <c r="B40" s="943"/>
      <c r="C40" s="932" t="s">
        <v>882</v>
      </c>
      <c r="D40" s="933">
        <v>57.832999999999998</v>
      </c>
      <c r="E40" s="934">
        <v>59.790999999999997</v>
      </c>
      <c r="F40" s="934">
        <v>61.524999999999999</v>
      </c>
      <c r="G40" s="934">
        <v>63.790999999999997</v>
      </c>
      <c r="H40" s="934">
        <v>65.787999999999997</v>
      </c>
      <c r="I40" s="934">
        <v>67.382999999999996</v>
      </c>
      <c r="J40" s="934">
        <v>69.915999999999997</v>
      </c>
      <c r="K40" s="934">
        <v>72.831000000000003</v>
      </c>
      <c r="L40" s="934">
        <v>74.646000000000001</v>
      </c>
      <c r="M40" s="935">
        <v>77.155000000000001</v>
      </c>
      <c r="N40" s="935">
        <v>79.444000000000003</v>
      </c>
      <c r="O40" s="935">
        <v>80.834999999999994</v>
      </c>
    </row>
    <row r="41" spans="1:30" x14ac:dyDescent="0.25">
      <c r="A41" s="940" t="s">
        <v>893</v>
      </c>
      <c r="B41" s="943"/>
      <c r="C41" s="932" t="s">
        <v>882</v>
      </c>
      <c r="D41" s="933">
        <v>632.58699999999999</v>
      </c>
      <c r="E41" s="934">
        <v>664.54700000000003</v>
      </c>
      <c r="F41" s="934">
        <v>703.774</v>
      </c>
      <c r="G41" s="934">
        <v>750.76700000000005</v>
      </c>
      <c r="H41" s="934">
        <v>796.03599999999994</v>
      </c>
      <c r="I41" s="934">
        <v>831.21</v>
      </c>
      <c r="J41" s="934">
        <v>866.69399999999996</v>
      </c>
      <c r="K41" s="934">
        <v>914.75699999999995</v>
      </c>
      <c r="L41" s="934">
        <v>944.40800000000002</v>
      </c>
      <c r="M41" s="935">
        <v>965.54499999999996</v>
      </c>
      <c r="N41" s="935">
        <v>986.06100000000004</v>
      </c>
      <c r="O41" s="935">
        <v>1016.097</v>
      </c>
    </row>
    <row r="42" spans="1:30" x14ac:dyDescent="0.25">
      <c r="A42" s="936"/>
      <c r="B42" s="937"/>
      <c r="C42" s="932"/>
      <c r="D42" s="933"/>
      <c r="E42" s="934"/>
      <c r="F42" s="934"/>
      <c r="G42" s="934"/>
      <c r="H42" s="934"/>
      <c r="I42" s="934"/>
      <c r="J42" s="934"/>
      <c r="K42" s="934"/>
      <c r="L42" s="934"/>
      <c r="M42" s="935"/>
      <c r="N42" s="935"/>
      <c r="O42" s="935"/>
    </row>
    <row r="43" spans="1:30" x14ac:dyDescent="0.25">
      <c r="A43" s="936" t="s">
        <v>903</v>
      </c>
      <c r="B43" s="937"/>
      <c r="C43" s="932" t="s">
        <v>904</v>
      </c>
      <c r="D43" s="952" t="s">
        <v>398</v>
      </c>
      <c r="E43" s="953" t="s">
        <v>398</v>
      </c>
      <c r="F43" s="953" t="s">
        <v>398</v>
      </c>
      <c r="G43" s="953" t="s">
        <v>398</v>
      </c>
      <c r="H43" s="954">
        <v>9.49</v>
      </c>
      <c r="I43" s="954">
        <v>12.908981741124174</v>
      </c>
      <c r="J43" s="954">
        <v>10.35</v>
      </c>
      <c r="K43" s="954">
        <v>9.61</v>
      </c>
      <c r="L43" s="954">
        <v>22.47</v>
      </c>
      <c r="M43" s="955">
        <v>29.238368867880531</v>
      </c>
      <c r="N43" s="955">
        <v>19.922724840116892</v>
      </c>
      <c r="O43" s="955">
        <v>19.646999208761827</v>
      </c>
    </row>
    <row r="44" spans="1:30" x14ac:dyDescent="0.25">
      <c r="A44" s="940" t="s">
        <v>881</v>
      </c>
      <c r="B44" s="943"/>
      <c r="C44" s="932" t="s">
        <v>882</v>
      </c>
      <c r="D44" s="952" t="s">
        <v>398</v>
      </c>
      <c r="E44" s="953" t="s">
        <v>398</v>
      </c>
      <c r="F44" s="953" t="s">
        <v>398</v>
      </c>
      <c r="G44" s="953" t="s">
        <v>398</v>
      </c>
      <c r="H44" s="954">
        <v>1.8</v>
      </c>
      <c r="I44" s="954">
        <v>2.4947305686761756</v>
      </c>
      <c r="J44" s="954">
        <v>2.33</v>
      </c>
      <c r="K44" s="954">
        <v>1.72</v>
      </c>
      <c r="L44" s="954">
        <v>2.78</v>
      </c>
      <c r="M44" s="955">
        <v>2.4714218180968306</v>
      </c>
      <c r="N44" s="955">
        <v>2.237544918367524</v>
      </c>
      <c r="O44" s="955">
        <v>2.3491304035794802</v>
      </c>
    </row>
    <row r="45" spans="1:30" x14ac:dyDescent="0.25">
      <c r="A45" s="940" t="s">
        <v>782</v>
      </c>
      <c r="B45" s="943"/>
      <c r="C45" s="932" t="s">
        <v>882</v>
      </c>
      <c r="D45" s="933"/>
      <c r="E45" s="934"/>
      <c r="F45" s="934"/>
      <c r="G45" s="934"/>
      <c r="H45" s="954">
        <v>28.76</v>
      </c>
      <c r="I45" s="954">
        <v>31.97</v>
      </c>
      <c r="J45" s="954">
        <v>29.01</v>
      </c>
      <c r="K45" s="954">
        <v>32.03</v>
      </c>
      <c r="L45" s="954">
        <v>67.69</v>
      </c>
      <c r="M45" s="955">
        <v>71.638393295960242</v>
      </c>
      <c r="N45" s="955">
        <v>54.623212915772591</v>
      </c>
      <c r="O45" s="955">
        <v>47.564022027402238</v>
      </c>
    </row>
    <row r="46" spans="1:30" x14ac:dyDescent="0.25">
      <c r="A46" s="940" t="s">
        <v>884</v>
      </c>
      <c r="B46" s="943"/>
      <c r="C46" s="932" t="s">
        <v>882</v>
      </c>
      <c r="D46" s="933"/>
      <c r="E46" s="934"/>
      <c r="F46" s="934"/>
      <c r="G46" s="934"/>
      <c r="H46" s="954">
        <v>9.93</v>
      </c>
      <c r="I46" s="954">
        <v>12.51</v>
      </c>
      <c r="J46" s="954">
        <v>10.87</v>
      </c>
      <c r="K46" s="954">
        <v>12.43</v>
      </c>
      <c r="L46" s="954">
        <v>27.32</v>
      </c>
      <c r="M46" s="955">
        <v>35.135498178956063</v>
      </c>
      <c r="N46" s="955">
        <v>20.824106490884976</v>
      </c>
      <c r="O46" s="955">
        <v>19.793046042567845</v>
      </c>
    </row>
    <row r="47" spans="1:30" x14ac:dyDescent="0.25">
      <c r="A47" s="936"/>
      <c r="B47" s="937"/>
      <c r="C47" s="932"/>
      <c r="D47" s="933"/>
      <c r="E47" s="934"/>
      <c r="F47" s="934"/>
      <c r="G47" s="934"/>
      <c r="H47" s="954"/>
      <c r="I47" s="954"/>
      <c r="J47" s="954"/>
      <c r="K47" s="954"/>
      <c r="L47" s="954"/>
      <c r="M47" s="955"/>
      <c r="N47" s="955"/>
      <c r="O47" s="955"/>
    </row>
    <row r="48" spans="1:30" x14ac:dyDescent="0.25">
      <c r="A48" s="936" t="s">
        <v>905</v>
      </c>
      <c r="B48" s="937"/>
      <c r="C48" s="932" t="s">
        <v>904</v>
      </c>
      <c r="D48" s="952" t="s">
        <v>398</v>
      </c>
      <c r="E48" s="953" t="s">
        <v>398</v>
      </c>
      <c r="F48" s="953" t="s">
        <v>398</v>
      </c>
      <c r="G48" s="953" t="s">
        <v>398</v>
      </c>
      <c r="H48" s="954">
        <v>24.47</v>
      </c>
      <c r="I48" s="954">
        <v>26.47</v>
      </c>
      <c r="J48" s="954">
        <v>22.94</v>
      </c>
      <c r="K48" s="954">
        <v>21.67</v>
      </c>
      <c r="L48" s="954">
        <v>32.04</v>
      </c>
      <c r="M48" s="955">
        <v>32.373552679763684</v>
      </c>
      <c r="N48" s="955">
        <v>29.492356379505512</v>
      </c>
      <c r="O48" s="955">
        <v>34.24280514859614</v>
      </c>
    </row>
    <row r="49" spans="1:15" x14ac:dyDescent="0.25">
      <c r="A49" s="940" t="s">
        <v>782</v>
      </c>
      <c r="B49" s="943"/>
      <c r="C49" s="932" t="s">
        <v>882</v>
      </c>
      <c r="D49" s="952" t="s">
        <v>398</v>
      </c>
      <c r="E49" s="953" t="s">
        <v>398</v>
      </c>
      <c r="F49" s="953" t="s">
        <v>398</v>
      </c>
      <c r="G49" s="953" t="s">
        <v>398</v>
      </c>
      <c r="H49" s="954">
        <v>31.98</v>
      </c>
      <c r="I49" s="954">
        <v>30.16</v>
      </c>
      <c r="J49" s="954">
        <v>27.55</v>
      </c>
      <c r="K49" s="954">
        <v>30.35</v>
      </c>
      <c r="L49" s="954">
        <v>69.650000000000006</v>
      </c>
      <c r="M49" s="955">
        <v>69.387537221851161</v>
      </c>
      <c r="N49" s="955">
        <v>73.373084197435361</v>
      </c>
      <c r="O49" s="955">
        <v>94.333338404415883</v>
      </c>
    </row>
    <row r="50" spans="1:15" x14ac:dyDescent="0.25">
      <c r="A50" s="940" t="s">
        <v>906</v>
      </c>
      <c r="B50" s="943"/>
      <c r="C50" s="932" t="s">
        <v>882</v>
      </c>
      <c r="D50" s="952" t="s">
        <v>398</v>
      </c>
      <c r="E50" s="953" t="s">
        <v>398</v>
      </c>
      <c r="F50" s="953" t="s">
        <v>398</v>
      </c>
      <c r="G50" s="953" t="s">
        <v>398</v>
      </c>
      <c r="H50" s="954">
        <v>16.329999999999998</v>
      </c>
      <c r="I50" s="954">
        <v>18.22</v>
      </c>
      <c r="J50" s="954">
        <v>18.989999999999998</v>
      </c>
      <c r="K50" s="954">
        <v>16.22</v>
      </c>
      <c r="L50" s="954">
        <v>14.98</v>
      </c>
      <c r="M50" s="955">
        <v>20.800094738114595</v>
      </c>
      <c r="N50" s="955">
        <v>24.650702139216531</v>
      </c>
      <c r="O50" s="955">
        <v>16.806320851047449</v>
      </c>
    </row>
    <row r="51" spans="1:15" x14ac:dyDescent="0.25">
      <c r="A51" s="936"/>
      <c r="B51" s="937"/>
      <c r="C51" s="932"/>
      <c r="D51" s="933"/>
      <c r="E51" s="934"/>
      <c r="F51" s="934"/>
      <c r="G51" s="934"/>
      <c r="H51" s="954"/>
      <c r="I51" s="954"/>
      <c r="J51" s="954"/>
      <c r="K51" s="954"/>
      <c r="L51" s="954"/>
      <c r="M51" s="955"/>
      <c r="N51" s="955"/>
      <c r="O51" s="955"/>
    </row>
    <row r="52" spans="1:15" x14ac:dyDescent="0.25">
      <c r="A52" s="936" t="s">
        <v>907</v>
      </c>
      <c r="B52" s="937"/>
      <c r="C52" s="932" t="s">
        <v>904</v>
      </c>
      <c r="D52" s="933"/>
      <c r="E52" s="934"/>
      <c r="F52" s="934"/>
      <c r="G52" s="934"/>
      <c r="H52" s="954"/>
      <c r="I52" s="954"/>
      <c r="J52" s="954"/>
      <c r="K52" s="954"/>
      <c r="L52" s="954"/>
      <c r="M52" s="955"/>
      <c r="N52" s="955"/>
      <c r="O52" s="955"/>
    </row>
    <row r="53" spans="1:15" x14ac:dyDescent="0.25">
      <c r="A53" s="940" t="s">
        <v>908</v>
      </c>
      <c r="B53" s="943"/>
      <c r="C53" s="932" t="s">
        <v>882</v>
      </c>
      <c r="D53" s="952" t="s">
        <v>398</v>
      </c>
      <c r="E53" s="953" t="s">
        <v>398</v>
      </c>
      <c r="F53" s="953" t="s">
        <v>398</v>
      </c>
      <c r="G53" s="953" t="s">
        <v>398</v>
      </c>
      <c r="H53" s="954">
        <v>12.75</v>
      </c>
      <c r="I53" s="954">
        <v>16.62</v>
      </c>
      <c r="J53" s="954">
        <v>13.99</v>
      </c>
      <c r="K53" s="954">
        <v>12.38</v>
      </c>
      <c r="L53" s="954">
        <v>24.65</v>
      </c>
      <c r="M53" s="955">
        <v>29.238368867880531</v>
      </c>
      <c r="N53" s="955">
        <v>19.922724840116892</v>
      </c>
      <c r="O53" s="955">
        <v>19.646999208761827</v>
      </c>
    </row>
    <row r="54" spans="1:15" x14ac:dyDescent="0.25">
      <c r="A54" s="940" t="s">
        <v>909</v>
      </c>
      <c r="B54" s="943"/>
      <c r="C54" s="932" t="s">
        <v>882</v>
      </c>
      <c r="D54" s="952" t="s">
        <v>398</v>
      </c>
      <c r="E54" s="953" t="s">
        <v>398</v>
      </c>
      <c r="F54" s="953" t="s">
        <v>398</v>
      </c>
      <c r="G54" s="953" t="s">
        <v>398</v>
      </c>
      <c r="H54" s="954">
        <v>19.12</v>
      </c>
      <c r="I54" s="954">
        <v>24.12</v>
      </c>
      <c r="J54" s="954">
        <v>21.67</v>
      </c>
      <c r="K54" s="954">
        <v>19.420000000000002</v>
      </c>
      <c r="L54" s="954">
        <v>36.15</v>
      </c>
      <c r="M54" s="955">
        <v>41.178546152506982</v>
      </c>
      <c r="N54" s="955">
        <v>31.165900582257073</v>
      </c>
      <c r="O54" s="955">
        <v>30.26149422663751</v>
      </c>
    </row>
    <row r="55" spans="1:15" x14ac:dyDescent="0.25">
      <c r="A55" s="936"/>
      <c r="B55" s="937"/>
      <c r="C55" s="932"/>
      <c r="D55" s="933"/>
      <c r="E55" s="934"/>
      <c r="F55" s="934"/>
      <c r="G55" s="934"/>
      <c r="H55" s="954"/>
      <c r="I55" s="954"/>
      <c r="J55" s="954"/>
      <c r="K55" s="954"/>
      <c r="L55" s="954"/>
      <c r="M55" s="955"/>
      <c r="N55" s="955"/>
      <c r="O55" s="955"/>
    </row>
    <row r="56" spans="1:15" x14ac:dyDescent="0.25">
      <c r="A56" s="936" t="s">
        <v>910</v>
      </c>
      <c r="B56" s="937"/>
      <c r="C56" s="932" t="s">
        <v>904</v>
      </c>
      <c r="D56" s="952" t="s">
        <v>398</v>
      </c>
      <c r="E56" s="953" t="s">
        <v>398</v>
      </c>
      <c r="F56" s="953" t="s">
        <v>398</v>
      </c>
      <c r="G56" s="953" t="s">
        <v>398</v>
      </c>
      <c r="H56" s="954">
        <v>16.29</v>
      </c>
      <c r="I56" s="954">
        <v>16.63</v>
      </c>
      <c r="J56" s="954">
        <v>16.72</v>
      </c>
      <c r="K56" s="954">
        <v>16.350000000000001</v>
      </c>
      <c r="L56" s="954">
        <v>21.24</v>
      </c>
      <c r="M56" s="955">
        <v>42.861659766376313</v>
      </c>
      <c r="N56" s="955">
        <v>36.008534729442673</v>
      </c>
      <c r="O56" s="955">
        <v>26.29254282268235</v>
      </c>
    </row>
    <row r="57" spans="1:15" x14ac:dyDescent="0.25">
      <c r="A57" s="940" t="s">
        <v>911</v>
      </c>
      <c r="B57" s="943"/>
      <c r="C57" s="932" t="s">
        <v>882</v>
      </c>
      <c r="D57" s="952" t="s">
        <v>398</v>
      </c>
      <c r="E57" s="953" t="s">
        <v>398</v>
      </c>
      <c r="F57" s="953" t="s">
        <v>398</v>
      </c>
      <c r="G57" s="953" t="s">
        <v>398</v>
      </c>
      <c r="H57" s="954">
        <v>13.6</v>
      </c>
      <c r="I57" s="954">
        <v>14.13</v>
      </c>
      <c r="J57" s="954">
        <v>14.87</v>
      </c>
      <c r="K57" s="954">
        <v>14.91</v>
      </c>
      <c r="L57" s="954">
        <v>19.11</v>
      </c>
      <c r="M57" s="955">
        <v>44.338109872039638</v>
      </c>
      <c r="N57" s="955">
        <v>34.116527894426277</v>
      </c>
      <c r="O57" s="955">
        <v>24.141290295720562</v>
      </c>
    </row>
    <row r="58" spans="1:15" x14ac:dyDescent="0.25">
      <c r="A58" s="940" t="s">
        <v>912</v>
      </c>
      <c r="B58" s="943"/>
      <c r="C58" s="932" t="s">
        <v>882</v>
      </c>
      <c r="D58" s="952" t="s">
        <v>398</v>
      </c>
      <c r="E58" s="953" t="s">
        <v>398</v>
      </c>
      <c r="F58" s="953" t="s">
        <v>398</v>
      </c>
      <c r="G58" s="953" t="s">
        <v>398</v>
      </c>
      <c r="H58" s="954">
        <v>23.78</v>
      </c>
      <c r="I58" s="954">
        <v>23.94</v>
      </c>
      <c r="J58" s="954">
        <v>23.91</v>
      </c>
      <c r="K58" s="954">
        <v>23.42</v>
      </c>
      <c r="L58" s="954">
        <v>27.36</v>
      </c>
      <c r="M58" s="955">
        <v>49.392650751909592</v>
      </c>
      <c r="N58" s="955">
        <v>46.668097197072115</v>
      </c>
      <c r="O58" s="955">
        <v>37.455666136166364</v>
      </c>
    </row>
    <row r="59" spans="1:15" x14ac:dyDescent="0.25">
      <c r="A59" s="940" t="s">
        <v>913</v>
      </c>
      <c r="B59" s="943"/>
      <c r="C59" s="932" t="s">
        <v>882</v>
      </c>
      <c r="D59" s="952" t="s">
        <v>398</v>
      </c>
      <c r="E59" s="953" t="s">
        <v>398</v>
      </c>
      <c r="F59" s="953" t="s">
        <v>398</v>
      </c>
      <c r="G59" s="953" t="s">
        <v>398</v>
      </c>
      <c r="H59" s="954">
        <v>18.239999999999998</v>
      </c>
      <c r="I59" s="954">
        <v>18.18</v>
      </c>
      <c r="J59" s="954">
        <v>18.059999999999999</v>
      </c>
      <c r="K59" s="954">
        <v>18.25</v>
      </c>
      <c r="L59" s="954">
        <v>23.84</v>
      </c>
      <c r="M59" s="955">
        <v>51.7427363459094</v>
      </c>
      <c r="N59" s="955">
        <v>47.682268366233806</v>
      </c>
      <c r="O59" s="955">
        <v>37.444445662115371</v>
      </c>
    </row>
    <row r="60" spans="1:15" x14ac:dyDescent="0.25">
      <c r="A60" s="940" t="s">
        <v>902</v>
      </c>
      <c r="B60" s="943"/>
      <c r="C60" s="932" t="s">
        <v>882</v>
      </c>
      <c r="D60" s="952" t="s">
        <v>398</v>
      </c>
      <c r="E60" s="953" t="s">
        <v>398</v>
      </c>
      <c r="F60" s="953" t="s">
        <v>398</v>
      </c>
      <c r="G60" s="953" t="s">
        <v>398</v>
      </c>
      <c r="H60" s="954">
        <v>14.72</v>
      </c>
      <c r="I60" s="954">
        <v>14.72</v>
      </c>
      <c r="J60" s="954">
        <v>14.84</v>
      </c>
      <c r="K60" s="954">
        <v>14.7</v>
      </c>
      <c r="L60" s="954">
        <v>20.63</v>
      </c>
      <c r="M60" s="955">
        <v>38.658185669594111</v>
      </c>
      <c r="N60" s="955">
        <v>30.779886945183719</v>
      </c>
      <c r="O60" s="955">
        <v>19.264032555508706</v>
      </c>
    </row>
    <row r="61" spans="1:15" x14ac:dyDescent="0.25">
      <c r="A61" s="956" t="s">
        <v>914</v>
      </c>
      <c r="B61" s="957"/>
      <c r="C61" s="958" t="s">
        <v>882</v>
      </c>
      <c r="D61" s="959" t="s">
        <v>398</v>
      </c>
      <c r="E61" s="960" t="s">
        <v>398</v>
      </c>
      <c r="F61" s="960" t="s">
        <v>398</v>
      </c>
      <c r="G61" s="960" t="s">
        <v>398</v>
      </c>
      <c r="H61" s="961">
        <v>17.61</v>
      </c>
      <c r="I61" s="961">
        <v>17.71</v>
      </c>
      <c r="J61" s="961">
        <v>18.13</v>
      </c>
      <c r="K61" s="961">
        <v>17.79</v>
      </c>
      <c r="L61" s="961">
        <v>21.47</v>
      </c>
      <c r="M61" s="962">
        <v>42.328272252558058</v>
      </c>
      <c r="N61" s="962">
        <v>30.940013128810975</v>
      </c>
      <c r="O61" s="962">
        <v>19.753109866662804</v>
      </c>
    </row>
    <row r="62" spans="1:15" x14ac:dyDescent="0.25">
      <c r="A62" s="144" t="s">
        <v>399</v>
      </c>
      <c r="B62" s="144"/>
      <c r="C62" s="144"/>
      <c r="D62" s="144"/>
      <c r="E62" s="144"/>
      <c r="F62" s="144"/>
      <c r="G62" s="144"/>
      <c r="H62" s="144"/>
      <c r="I62" s="144"/>
      <c r="K62" s="963" t="s">
        <v>400</v>
      </c>
      <c r="L62" s="144" t="s">
        <v>915</v>
      </c>
      <c r="M62" s="144"/>
      <c r="N62" s="144"/>
      <c r="O62" s="144"/>
    </row>
    <row r="63" spans="1:15" x14ac:dyDescent="0.25">
      <c r="A63" s="144" t="s">
        <v>335</v>
      </c>
      <c r="B63" s="144"/>
      <c r="C63" s="144"/>
      <c r="D63" s="144"/>
      <c r="E63" s="144"/>
      <c r="F63" s="144"/>
      <c r="G63" s="964"/>
      <c r="H63" s="144"/>
      <c r="I63" s="144"/>
      <c r="K63" s="144"/>
      <c r="L63" s="144" t="s">
        <v>916</v>
      </c>
      <c r="M63" s="144"/>
      <c r="N63" s="144"/>
      <c r="O63" s="144"/>
    </row>
    <row r="64" spans="1:15" x14ac:dyDescent="0.25">
      <c r="A64" s="144" t="s">
        <v>917</v>
      </c>
      <c r="B64" s="144"/>
      <c r="C64" s="144"/>
      <c r="D64" s="144"/>
      <c r="E64" s="144"/>
      <c r="F64" s="144"/>
      <c r="G64" s="964"/>
      <c r="H64" s="144"/>
      <c r="I64" s="144"/>
      <c r="J64" s="144"/>
      <c r="K64" s="144"/>
      <c r="L64" s="144"/>
      <c r="M64" s="144"/>
      <c r="N64" s="144"/>
      <c r="O64" s="144"/>
    </row>
    <row r="65" spans="1:15" x14ac:dyDescent="0.25">
      <c r="A65" s="144" t="s">
        <v>918</v>
      </c>
      <c r="B65" s="144"/>
      <c r="C65" s="144"/>
      <c r="D65" s="965"/>
      <c r="E65" s="965"/>
      <c r="F65" s="965"/>
      <c r="G65" s="965"/>
      <c r="H65" s="965"/>
      <c r="I65" s="965"/>
      <c r="J65" s="965"/>
      <c r="K65" s="965"/>
      <c r="L65" s="965"/>
      <c r="M65" s="965"/>
      <c r="N65" s="965"/>
      <c r="O65" s="965"/>
    </row>
    <row r="66" spans="1:15" x14ac:dyDescent="0.25">
      <c r="A66" s="144" t="s">
        <v>919</v>
      </c>
      <c r="B66" s="144"/>
      <c r="C66" s="144"/>
      <c r="D66" s="965"/>
      <c r="E66" s="965"/>
      <c r="F66" s="965"/>
      <c r="G66" s="965"/>
      <c r="H66" s="965"/>
      <c r="I66" s="965"/>
      <c r="J66" s="965"/>
      <c r="K66" s="965"/>
      <c r="L66" s="965"/>
      <c r="M66" s="965"/>
      <c r="N66" s="965"/>
      <c r="O66" s="965"/>
    </row>
    <row r="67" spans="1:15" x14ac:dyDescent="0.25">
      <c r="A67" s="144" t="s">
        <v>920</v>
      </c>
      <c r="B67" s="144"/>
      <c r="C67" s="144"/>
      <c r="D67" s="144"/>
      <c r="E67" s="144"/>
      <c r="F67" s="144"/>
      <c r="G67" s="144"/>
      <c r="H67" s="144"/>
      <c r="I67" s="144"/>
      <c r="J67" s="144"/>
      <c r="K67" s="144"/>
      <c r="L67" s="144"/>
      <c r="M67" s="144"/>
      <c r="N67" s="144"/>
      <c r="O67" s="144"/>
    </row>
    <row r="68" spans="1:15" x14ac:dyDescent="0.25">
      <c r="A68" s="144" t="s">
        <v>921</v>
      </c>
      <c r="B68" s="144"/>
      <c r="C68" s="144"/>
      <c r="D68" s="144"/>
      <c r="E68" s="144"/>
      <c r="F68" s="144"/>
      <c r="G68" s="144"/>
      <c r="H68" s="144"/>
      <c r="I68" s="144"/>
      <c r="J68" s="144"/>
      <c r="K68" s="144"/>
      <c r="L68" s="144"/>
      <c r="M68" s="966"/>
      <c r="N68" s="966"/>
      <c r="O68" s="966"/>
    </row>
    <row r="69" spans="1:15" x14ac:dyDescent="0.25">
      <c r="L69" s="967"/>
    </row>
    <row r="78" spans="1:15" x14ac:dyDescent="0.25">
      <c r="E78" s="968"/>
    </row>
    <row r="79" spans="1:15" x14ac:dyDescent="0.25">
      <c r="E79" s="968"/>
    </row>
    <row r="80" spans="1:15" x14ac:dyDescent="0.25">
      <c r="E80" s="969"/>
    </row>
  </sheetData>
  <mergeCells count="2">
    <mergeCell ref="A3:O3"/>
    <mergeCell ref="A5:B5"/>
  </mergeCells>
  <hyperlinks>
    <hyperlink ref="O2" location="Contents!A1" display="Back to Contents ç" xr:uid="{83FF7DEF-E2D5-442E-93F1-3DCB705BBA8B}"/>
  </hyperlinks>
  <pageMargins left="0" right="0" top="0.25" bottom="0" header="0.51180555555555596" footer="0"/>
  <pageSetup paperSize="9" scale="50" firstPageNumber="0" orientation="portrait" r:id="rId1"/>
  <headerFooter alignWithMargins="0">
    <oddHeader>&amp;L&amp;"Calibri"&amp;10&amp;K000000 [Limited Sharing]&amp;1#_x000D_</oddHeader>
    <oddFooter>&amp;R&amp;F / &amp;D</oddFooter>
  </headerFooter>
  <rowBreaks count="1" manualBreakCount="1">
    <brk id="7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221C7-591E-43B7-927F-81FD616B77A1}">
  <sheetPr codeName="Sheet37">
    <pageSetUpPr fitToPage="1"/>
  </sheetPr>
  <dimension ref="A1:AA186"/>
  <sheetViews>
    <sheetView zoomScaleNormal="100" workbookViewId="0">
      <pane xSplit="2" ySplit="5" topLeftCell="C6" activePane="bottomRight" state="frozen"/>
      <selection activeCell="O76" sqref="O76"/>
      <selection pane="topRight" activeCell="O76" sqref="O76"/>
      <selection pane="bottomLeft" activeCell="O76" sqref="O76"/>
      <selection pane="bottomRight" activeCell="N1" sqref="N1"/>
    </sheetView>
  </sheetViews>
  <sheetFormatPr defaultColWidth="11.140625" defaultRowHeight="15.75" x14ac:dyDescent="0.25"/>
  <cols>
    <col min="1" max="1" width="47.28515625" style="710" customWidth="1"/>
    <col min="2" max="2" width="13.140625" style="710" customWidth="1"/>
    <col min="3" max="14" width="11.5703125" style="710" customWidth="1"/>
    <col min="15" max="16384" width="11.140625" style="710"/>
  </cols>
  <sheetData>
    <row r="1" spans="1:14" x14ac:dyDescent="0.25">
      <c r="A1" s="880" t="s">
        <v>60</v>
      </c>
      <c r="B1" s="970"/>
      <c r="C1" s="970"/>
      <c r="D1" s="971"/>
      <c r="E1" s="972"/>
      <c r="F1" s="971"/>
      <c r="G1" s="971"/>
      <c r="H1" s="971"/>
      <c r="I1" s="971"/>
      <c r="J1" s="971"/>
      <c r="K1" s="971"/>
      <c r="L1" s="971"/>
      <c r="N1" s="665" t="s">
        <v>922</v>
      </c>
    </row>
    <row r="2" spans="1:14" x14ac:dyDescent="0.25">
      <c r="A2" s="880"/>
      <c r="B2" s="970"/>
      <c r="C2" s="970"/>
      <c r="D2" s="971"/>
      <c r="E2" s="972"/>
      <c r="F2" s="971"/>
      <c r="G2" s="971"/>
      <c r="H2" s="971"/>
      <c r="I2" s="971"/>
      <c r="J2" s="971"/>
      <c r="K2" s="971"/>
      <c r="L2" s="971"/>
      <c r="N2" s="405" t="s">
        <v>62</v>
      </c>
    </row>
    <row r="3" spans="1:14" x14ac:dyDescent="0.25">
      <c r="A3" s="1720" t="s">
        <v>923</v>
      </c>
      <c r="B3" s="1720"/>
      <c r="C3" s="1720"/>
      <c r="D3" s="1720"/>
      <c r="E3" s="1720"/>
      <c r="F3" s="1720"/>
      <c r="G3" s="1720"/>
      <c r="H3" s="1720"/>
      <c r="I3" s="1720"/>
      <c r="J3" s="1720"/>
      <c r="K3" s="1720"/>
      <c r="L3" s="1720"/>
      <c r="M3" s="1720"/>
      <c r="N3" s="1720"/>
    </row>
    <row r="4" spans="1:14" x14ac:dyDescent="0.25">
      <c r="D4" s="973"/>
      <c r="E4" s="973"/>
      <c r="F4" s="973"/>
    </row>
    <row r="5" spans="1:14" s="976" customFormat="1" x14ac:dyDescent="0.25">
      <c r="A5" s="974" t="s">
        <v>237</v>
      </c>
      <c r="B5" s="975" t="s">
        <v>238</v>
      </c>
      <c r="C5" s="883">
        <v>2014</v>
      </c>
      <c r="D5" s="883">
        <v>2015</v>
      </c>
      <c r="E5" s="883">
        <v>2016</v>
      </c>
      <c r="F5" s="883">
        <v>2017</v>
      </c>
      <c r="G5" s="883">
        <v>2018</v>
      </c>
      <c r="H5" s="883">
        <v>2019</v>
      </c>
      <c r="I5" s="883">
        <v>2020</v>
      </c>
      <c r="J5" s="883">
        <v>2021</v>
      </c>
      <c r="K5" s="883">
        <v>2022</v>
      </c>
      <c r="L5" s="883">
        <v>2023</v>
      </c>
      <c r="M5" s="883" t="s">
        <v>350</v>
      </c>
      <c r="N5" s="883" t="s">
        <v>121</v>
      </c>
    </row>
    <row r="6" spans="1:14" x14ac:dyDescent="0.25">
      <c r="A6" s="930" t="s">
        <v>924</v>
      </c>
      <c r="B6" s="977"/>
      <c r="C6" s="978"/>
      <c r="D6" s="978"/>
      <c r="E6" s="902"/>
      <c r="F6" s="902"/>
      <c r="G6" s="902"/>
      <c r="H6" s="902"/>
      <c r="I6" s="902"/>
      <c r="J6" s="902"/>
      <c r="K6" s="902"/>
      <c r="L6" s="979"/>
      <c r="M6" s="979"/>
      <c r="N6" s="979"/>
    </row>
    <row r="7" spans="1:14" x14ac:dyDescent="0.25">
      <c r="A7" s="980" t="s">
        <v>925</v>
      </c>
      <c r="B7" s="977"/>
      <c r="C7" s="978"/>
      <c r="D7" s="978"/>
      <c r="E7" s="978"/>
      <c r="F7" s="978"/>
      <c r="G7" s="978"/>
      <c r="H7" s="978"/>
      <c r="I7" s="978"/>
      <c r="J7" s="978"/>
      <c r="K7" s="978"/>
      <c r="L7" s="978"/>
      <c r="M7" s="978"/>
      <c r="N7" s="978"/>
    </row>
    <row r="8" spans="1:14" x14ac:dyDescent="0.25">
      <c r="A8" s="981" t="s">
        <v>926</v>
      </c>
      <c r="B8" s="977" t="s">
        <v>390</v>
      </c>
      <c r="C8" s="982">
        <v>1824</v>
      </c>
      <c r="D8" s="982">
        <v>1762.682</v>
      </c>
      <c r="E8" s="982">
        <v>1685.0250000000001</v>
      </c>
      <c r="F8" s="982">
        <v>1591.1289999999999</v>
      </c>
      <c r="G8" s="982">
        <v>1674.3130000000001</v>
      </c>
      <c r="H8" s="982">
        <v>1842.1969999999999</v>
      </c>
      <c r="I8" s="982">
        <v>1666.807</v>
      </c>
      <c r="J8" s="982">
        <v>1182.107</v>
      </c>
      <c r="K8" s="982">
        <v>649.0915500000001</v>
      </c>
      <c r="L8" s="982">
        <v>1663.372719</v>
      </c>
      <c r="M8" s="982">
        <v>1331.0321329999999</v>
      </c>
      <c r="N8" s="982">
        <v>1597.1079999999999</v>
      </c>
    </row>
    <row r="9" spans="1:14" s="925" customFormat="1" x14ac:dyDescent="0.25">
      <c r="A9" s="940" t="s">
        <v>927</v>
      </c>
      <c r="B9" s="983" t="s">
        <v>882</v>
      </c>
      <c r="C9" s="982">
        <v>3385</v>
      </c>
      <c r="D9" s="982">
        <v>3320.8046055170407</v>
      </c>
      <c r="E9" s="982">
        <v>3884.6460057051681</v>
      </c>
      <c r="F9" s="982">
        <v>4895.098321540836</v>
      </c>
      <c r="G9" s="982">
        <v>4959.4790973160652</v>
      </c>
      <c r="H9" s="982">
        <v>4739.9862682151224</v>
      </c>
      <c r="I9" s="982">
        <v>4027.8441143647638</v>
      </c>
      <c r="J9" s="982">
        <v>4552.7438769999999</v>
      </c>
      <c r="K9" s="982">
        <v>3926.6854491599993</v>
      </c>
      <c r="L9" s="982">
        <v>3778.6302576000007</v>
      </c>
      <c r="M9" s="982">
        <v>4249.0205001099994</v>
      </c>
      <c r="N9" s="982">
        <v>4374.3301726300006</v>
      </c>
    </row>
    <row r="10" spans="1:14" s="925" customFormat="1" x14ac:dyDescent="0.25">
      <c r="A10" s="940" t="s">
        <v>884</v>
      </c>
      <c r="B10" s="983" t="s">
        <v>882</v>
      </c>
      <c r="C10" s="982">
        <v>1608</v>
      </c>
      <c r="D10" s="982">
        <v>1882.890075</v>
      </c>
      <c r="E10" s="982">
        <v>2407.0379250000001</v>
      </c>
      <c r="F10" s="982">
        <v>2529.9399120000003</v>
      </c>
      <c r="G10" s="982">
        <v>2167.2552030000002</v>
      </c>
      <c r="H10" s="982">
        <v>2389.7632000000003</v>
      </c>
      <c r="I10" s="982">
        <v>2599.5461310000001</v>
      </c>
      <c r="J10" s="982">
        <v>2205.7584099999999</v>
      </c>
      <c r="K10" s="982">
        <v>1706.5706810000001</v>
      </c>
      <c r="L10" s="982">
        <v>2496.6846460000002</v>
      </c>
      <c r="M10" s="982">
        <v>2434.2413850000003</v>
      </c>
      <c r="N10" s="982">
        <v>1819.0139560000002</v>
      </c>
    </row>
    <row r="11" spans="1:14" x14ac:dyDescent="0.25">
      <c r="A11" s="981" t="s">
        <v>928</v>
      </c>
      <c r="B11" s="977" t="s">
        <v>882</v>
      </c>
      <c r="C11" s="982">
        <v>198</v>
      </c>
      <c r="D11" s="982">
        <v>277.20999999999998</v>
      </c>
      <c r="E11" s="982">
        <v>344.65800000000002</v>
      </c>
      <c r="F11" s="982">
        <v>386.80700000000002</v>
      </c>
      <c r="G11" s="982">
        <v>412.59800000000001</v>
      </c>
      <c r="H11" s="982">
        <v>429.53300000000002</v>
      </c>
      <c r="I11" s="982">
        <v>436.67200000000003</v>
      </c>
      <c r="J11" s="982">
        <v>422.101</v>
      </c>
      <c r="K11" s="982">
        <v>290.30900000000003</v>
      </c>
      <c r="L11" s="982">
        <v>373.149</v>
      </c>
      <c r="M11" s="982">
        <v>410.47899999999998</v>
      </c>
      <c r="N11" s="982">
        <v>446.637</v>
      </c>
    </row>
    <row r="12" spans="1:14" x14ac:dyDescent="0.25">
      <c r="A12" s="980" t="s">
        <v>929</v>
      </c>
      <c r="B12" s="977" t="s">
        <v>474</v>
      </c>
      <c r="C12" s="982"/>
      <c r="D12" s="982"/>
      <c r="E12" s="982"/>
      <c r="F12" s="982"/>
      <c r="G12" s="982"/>
      <c r="H12" s="982"/>
      <c r="I12" s="982"/>
      <c r="J12" s="982"/>
      <c r="K12" s="982"/>
      <c r="L12" s="982"/>
      <c r="M12" s="982"/>
      <c r="N12" s="982"/>
    </row>
    <row r="13" spans="1:14" x14ac:dyDescent="0.25">
      <c r="A13" s="981" t="s">
        <v>926</v>
      </c>
      <c r="B13" s="977" t="s">
        <v>396</v>
      </c>
      <c r="C13" s="982">
        <v>187760</v>
      </c>
      <c r="D13" s="982">
        <v>100577.5060969996</v>
      </c>
      <c r="E13" s="982">
        <v>86969.236500699684</v>
      </c>
      <c r="F13" s="982">
        <v>107397.17180818119</v>
      </c>
      <c r="G13" s="982">
        <v>160023.52722567762</v>
      </c>
      <c r="H13" s="982">
        <v>173547.25997625009</v>
      </c>
      <c r="I13" s="982">
        <v>107664.87537757671</v>
      </c>
      <c r="J13" s="982">
        <v>123865.36691728626</v>
      </c>
      <c r="K13" s="982">
        <v>157407.52523499684</v>
      </c>
      <c r="L13" s="982">
        <v>369939.71462417091</v>
      </c>
      <c r="M13" s="982">
        <v>262088.45117379475</v>
      </c>
      <c r="N13" s="982">
        <v>270065.32928750478</v>
      </c>
    </row>
    <row r="14" spans="1:14" x14ac:dyDescent="0.25">
      <c r="A14" s="984" t="s">
        <v>930</v>
      </c>
      <c r="B14" s="977" t="s">
        <v>695</v>
      </c>
      <c r="C14" s="982">
        <v>1438</v>
      </c>
      <c r="D14" s="982">
        <v>739.005</v>
      </c>
      <c r="E14" s="982">
        <v>595.97200300000009</v>
      </c>
      <c r="F14" s="982">
        <v>703.95219310067603</v>
      </c>
      <c r="G14" s="982">
        <v>978.09998300000007</v>
      </c>
      <c r="H14" s="982">
        <v>970.65076399999998</v>
      </c>
      <c r="I14" s="982">
        <v>583.03681699999993</v>
      </c>
      <c r="J14" s="982">
        <v>625.06875331000003</v>
      </c>
      <c r="K14" s="982">
        <v>483.79025162999994</v>
      </c>
      <c r="L14" s="982">
        <v>1137.5085028800002</v>
      </c>
      <c r="M14" s="982">
        <v>863.64694144999976</v>
      </c>
      <c r="N14" s="982">
        <v>896.117706</v>
      </c>
    </row>
    <row r="15" spans="1:14" x14ac:dyDescent="0.25">
      <c r="A15" s="981" t="s">
        <v>927</v>
      </c>
      <c r="B15" s="977" t="s">
        <v>396</v>
      </c>
      <c r="C15" s="982">
        <v>391651</v>
      </c>
      <c r="D15" s="982">
        <v>244148.05334117086</v>
      </c>
      <c r="E15" s="982">
        <v>246233.32545546346</v>
      </c>
      <c r="F15" s="982">
        <v>375373.71672682493</v>
      </c>
      <c r="G15" s="982">
        <v>475521.47932308388</v>
      </c>
      <c r="H15" s="982">
        <v>483461.60278165771</v>
      </c>
      <c r="I15" s="982">
        <v>321818.10785507999</v>
      </c>
      <c r="J15" s="982">
        <v>564680.65176932001</v>
      </c>
      <c r="K15" s="982">
        <v>1294310.6536661901</v>
      </c>
      <c r="L15" s="982">
        <v>1011894.9081724623</v>
      </c>
      <c r="M15" s="982">
        <v>958535.35124408128</v>
      </c>
      <c r="N15" s="982">
        <v>884581.24900282652</v>
      </c>
    </row>
    <row r="16" spans="1:14" x14ac:dyDescent="0.25">
      <c r="A16" s="984"/>
      <c r="B16" s="977" t="s">
        <v>695</v>
      </c>
      <c r="C16" s="982">
        <v>3000</v>
      </c>
      <c r="D16" s="982">
        <v>1801.9042954106601</v>
      </c>
      <c r="E16" s="982">
        <v>1688.3551213270659</v>
      </c>
      <c r="F16" s="982">
        <v>2462.4789887330257</v>
      </c>
      <c r="G16" s="982">
        <v>2937.208948356918</v>
      </c>
      <c r="H16" s="982">
        <v>2706.4186406244226</v>
      </c>
      <c r="I16" s="982">
        <v>1742.2350374530752</v>
      </c>
      <c r="J16" s="982">
        <v>2840.0031799429316</v>
      </c>
      <c r="K16" s="982">
        <v>4048.1765632479301</v>
      </c>
      <c r="L16" s="982">
        <v>3095.3730649549025</v>
      </c>
      <c r="M16" s="982">
        <v>3173.335359085097</v>
      </c>
      <c r="N16" s="982">
        <v>2939.7484599532795</v>
      </c>
    </row>
    <row r="17" spans="1:15" x14ac:dyDescent="0.25">
      <c r="A17" s="981" t="s">
        <v>884</v>
      </c>
      <c r="B17" s="977" t="s">
        <v>396</v>
      </c>
      <c r="C17" s="982">
        <v>20739</v>
      </c>
      <c r="D17" s="982">
        <v>21613</v>
      </c>
      <c r="E17" s="982">
        <v>28692.356146999995</v>
      </c>
      <c r="F17" s="982">
        <v>39699.019704999999</v>
      </c>
      <c r="G17" s="982">
        <v>38749.862176999995</v>
      </c>
      <c r="H17" s="982">
        <v>38718.501975000006</v>
      </c>
      <c r="I17" s="982">
        <v>40194.281998999999</v>
      </c>
      <c r="J17" s="982">
        <v>55118.270931999992</v>
      </c>
      <c r="K17" s="982">
        <v>99949.032373000009</v>
      </c>
      <c r="L17" s="982">
        <v>157405.54054600003</v>
      </c>
      <c r="M17" s="982">
        <v>95636.227106999999</v>
      </c>
      <c r="N17" s="982">
        <v>61910.614845999989</v>
      </c>
    </row>
    <row r="18" spans="1:15" x14ac:dyDescent="0.25">
      <c r="A18" s="984"/>
      <c r="B18" s="977" t="s">
        <v>695</v>
      </c>
      <c r="C18" s="982">
        <v>159</v>
      </c>
      <c r="D18" s="982">
        <v>158.72124805242686</v>
      </c>
      <c r="E18" s="982">
        <v>196.722365644744</v>
      </c>
      <c r="F18" s="982">
        <v>261.45778017480023</v>
      </c>
      <c r="G18" s="982">
        <v>236.5881048565933</v>
      </c>
      <c r="H18" s="982">
        <v>214.5654248991919</v>
      </c>
      <c r="I18" s="982">
        <v>217.33374305627922</v>
      </c>
      <c r="J18" s="982">
        <v>277.79175739763332</v>
      </c>
      <c r="K18" s="982">
        <v>364.81397746631399</v>
      </c>
      <c r="L18" s="982">
        <v>469.76454033190259</v>
      </c>
      <c r="M18" s="982">
        <v>317.41100759548522</v>
      </c>
      <c r="N18" s="982">
        <v>206.61826844957068</v>
      </c>
    </row>
    <row r="19" spans="1:15" x14ac:dyDescent="0.25">
      <c r="A19" s="981" t="s">
        <v>931</v>
      </c>
      <c r="B19" s="977" t="s">
        <v>396</v>
      </c>
      <c r="C19" s="982">
        <v>25876</v>
      </c>
      <c r="D19" s="982">
        <v>22326.393</v>
      </c>
      <c r="E19" s="982">
        <v>24207.53</v>
      </c>
      <c r="F19" s="982">
        <v>35505</v>
      </c>
      <c r="G19" s="982">
        <v>43162</v>
      </c>
      <c r="H19" s="982">
        <v>43156</v>
      </c>
      <c r="I19" s="982">
        <v>43812</v>
      </c>
      <c r="J19" s="982">
        <v>64436</v>
      </c>
      <c r="K19" s="982">
        <v>75882</v>
      </c>
      <c r="L19" s="982">
        <v>83795</v>
      </c>
      <c r="M19" s="982">
        <v>90980</v>
      </c>
      <c r="N19" s="982">
        <v>92525</v>
      </c>
      <c r="O19" s="985"/>
    </row>
    <row r="20" spans="1:15" x14ac:dyDescent="0.25">
      <c r="A20" s="986"/>
      <c r="B20" s="977" t="s">
        <v>695</v>
      </c>
      <c r="C20" s="913">
        <v>198.19149115429923</v>
      </c>
      <c r="D20" s="913">
        <v>164.23976995361113</v>
      </c>
      <c r="E20" s="913">
        <v>166.2586395283094</v>
      </c>
      <c r="F20" s="913">
        <v>232.88457438958397</v>
      </c>
      <c r="G20" s="913">
        <v>265.54646034080343</v>
      </c>
      <c r="H20" s="913">
        <v>241.39488733066969</v>
      </c>
      <c r="I20" s="913">
        <v>236.15298953557442</v>
      </c>
      <c r="J20" s="913">
        <v>323.99042894103172</v>
      </c>
      <c r="K20" s="913">
        <v>233.80637778774275</v>
      </c>
      <c r="L20" s="982">
        <v>255.83677222349681</v>
      </c>
      <c r="M20" s="982">
        <v>301.14056738915787</v>
      </c>
      <c r="N20" s="982">
        <v>307.44412613259669</v>
      </c>
      <c r="O20" s="985"/>
    </row>
    <row r="21" spans="1:15" x14ac:dyDescent="0.25">
      <c r="A21" s="980" t="s">
        <v>932</v>
      </c>
      <c r="B21" s="977" t="s">
        <v>933</v>
      </c>
      <c r="C21" s="913">
        <v>13646</v>
      </c>
      <c r="D21" s="913">
        <v>7458.5665850410078</v>
      </c>
      <c r="E21" s="913">
        <v>6756.68799122374</v>
      </c>
      <c r="F21" s="913">
        <v>8816.6071003124143</v>
      </c>
      <c r="G21" s="913">
        <v>12474.73864397993</v>
      </c>
      <c r="H21" s="913">
        <v>12301.706542374824</v>
      </c>
      <c r="I21" s="913">
        <v>8414.7401640727112</v>
      </c>
      <c r="J21" s="913">
        <v>13645.090224033316</v>
      </c>
      <c r="K21" s="913">
        <v>32572.921699918727</v>
      </c>
      <c r="L21" s="982">
        <v>29138.485571221754</v>
      </c>
      <c r="M21" s="982">
        <v>25700.779262528187</v>
      </c>
      <c r="N21" s="982">
        <v>22066.367526254653</v>
      </c>
    </row>
    <row r="22" spans="1:15" x14ac:dyDescent="0.25">
      <c r="A22" s="981" t="s">
        <v>934</v>
      </c>
      <c r="B22" s="977" t="s">
        <v>935</v>
      </c>
      <c r="C22" s="987">
        <v>104.53</v>
      </c>
      <c r="D22" s="987">
        <v>54.802712840820917</v>
      </c>
      <c r="E22" s="987">
        <v>46.301393892807866</v>
      </c>
      <c r="F22" s="987">
        <v>57.789882168006272</v>
      </c>
      <c r="G22" s="987">
        <v>76.248423385885317</v>
      </c>
      <c r="H22" s="987">
        <v>68.803511248140708</v>
      </c>
      <c r="I22" s="987">
        <v>45.568281242489611</v>
      </c>
      <c r="J22" s="987">
        <v>68.857984660348819</v>
      </c>
      <c r="K22" s="987">
        <v>100.11250708631523</v>
      </c>
      <c r="L22" s="988">
        <v>89.596422844148776</v>
      </c>
      <c r="M22" s="988">
        <v>84.690490189685178</v>
      </c>
      <c r="N22" s="988">
        <v>73.219552837636712</v>
      </c>
    </row>
    <row r="23" spans="1:15" x14ac:dyDescent="0.25">
      <c r="A23" s="989"/>
      <c r="B23" s="977"/>
      <c r="C23" s="913"/>
      <c r="D23" s="913"/>
      <c r="E23" s="913"/>
      <c r="F23" s="913"/>
      <c r="G23" s="913"/>
      <c r="H23" s="913"/>
      <c r="I23" s="913"/>
      <c r="J23" s="913"/>
      <c r="K23" s="913"/>
      <c r="L23" s="982"/>
      <c r="M23" s="982"/>
      <c r="N23" s="982"/>
    </row>
    <row r="24" spans="1:15" x14ac:dyDescent="0.25">
      <c r="A24" s="980" t="s">
        <v>936</v>
      </c>
      <c r="B24" s="977" t="s">
        <v>390</v>
      </c>
      <c r="C24" s="913">
        <v>398</v>
      </c>
      <c r="D24" s="913">
        <v>907.85663700000009</v>
      </c>
      <c r="E24" s="913">
        <v>806.74029499999995</v>
      </c>
      <c r="F24" s="913">
        <v>971.66668700000002</v>
      </c>
      <c r="G24" s="913">
        <v>1093.2761050000001</v>
      </c>
      <c r="H24" s="913">
        <v>983.81504499999994</v>
      </c>
      <c r="I24" s="913">
        <v>797.79157400000008</v>
      </c>
      <c r="J24" s="913">
        <v>853.28987197067556</v>
      </c>
      <c r="K24" s="913">
        <v>640.85296499999993</v>
      </c>
      <c r="L24" s="982">
        <v>698.29617299999995</v>
      </c>
      <c r="M24" s="982">
        <v>1604.0836899999999</v>
      </c>
      <c r="N24" s="982">
        <v>1721.2762819999998</v>
      </c>
    </row>
    <row r="25" spans="1:15" x14ac:dyDescent="0.25">
      <c r="A25" s="980" t="s">
        <v>937</v>
      </c>
      <c r="B25" s="977" t="s">
        <v>396</v>
      </c>
      <c r="C25" s="913">
        <v>44132</v>
      </c>
      <c r="D25" s="913">
        <v>50461.091330047529</v>
      </c>
      <c r="E25" s="913">
        <v>41793.852709215214</v>
      </c>
      <c r="F25" s="913">
        <v>66280.264510192646</v>
      </c>
      <c r="G25" s="913">
        <v>101467.1133468113</v>
      </c>
      <c r="H25" s="913">
        <v>93194.311754070339</v>
      </c>
      <c r="I25" s="913">
        <v>68848.922430765539</v>
      </c>
      <c r="J25" s="913">
        <v>100974.93958417466</v>
      </c>
      <c r="K25" s="913">
        <v>177194.26604575381</v>
      </c>
      <c r="L25" s="982">
        <v>177013.63698393604</v>
      </c>
      <c r="M25" s="982">
        <v>321223.6483529252</v>
      </c>
      <c r="N25" s="982">
        <v>292189.93040013051</v>
      </c>
    </row>
    <row r="26" spans="1:15" x14ac:dyDescent="0.25">
      <c r="A26" s="989"/>
      <c r="B26" s="977" t="s">
        <v>695</v>
      </c>
      <c r="C26" s="913">
        <v>338</v>
      </c>
      <c r="D26" s="913">
        <v>373.91907005958865</v>
      </c>
      <c r="E26" s="913">
        <v>286.86467362655605</v>
      </c>
      <c r="F26" s="913">
        <v>434.34176937863822</v>
      </c>
      <c r="G26" s="913">
        <v>622.11318944589686</v>
      </c>
      <c r="H26" s="913">
        <v>521.11339721781314</v>
      </c>
      <c r="I26" s="913">
        <v>373.56005886030391</v>
      </c>
      <c r="J26" s="913">
        <v>506.38322802157745</v>
      </c>
      <c r="K26" s="913">
        <v>568.0291004786078</v>
      </c>
      <c r="L26" s="982">
        <v>539.3745129196609</v>
      </c>
      <c r="M26" s="982">
        <v>1063.4503506865826</v>
      </c>
      <c r="N26" s="982">
        <v>971.00497585943504</v>
      </c>
    </row>
    <row r="27" spans="1:15" x14ac:dyDescent="0.25">
      <c r="A27" s="989"/>
      <c r="B27" s="977"/>
      <c r="C27" s="913"/>
      <c r="D27" s="913"/>
      <c r="E27" s="913"/>
      <c r="F27" s="913"/>
      <c r="G27" s="913"/>
      <c r="H27" s="913"/>
      <c r="I27" s="913"/>
      <c r="J27" s="913"/>
      <c r="K27" s="913"/>
      <c r="L27" s="982"/>
      <c r="M27" s="982"/>
      <c r="N27" s="982"/>
    </row>
    <row r="28" spans="1:15" x14ac:dyDescent="0.25">
      <c r="A28" s="980" t="s">
        <v>938</v>
      </c>
      <c r="B28" s="977" t="s">
        <v>390</v>
      </c>
      <c r="C28" s="913">
        <v>4403.7732900000001</v>
      </c>
      <c r="D28" s="913">
        <v>4123.8529099999996</v>
      </c>
      <c r="E28" s="913">
        <v>4936.960149999999</v>
      </c>
      <c r="F28" s="913">
        <v>5378.9611199999999</v>
      </c>
      <c r="G28" s="913">
        <v>5273.1680000000006</v>
      </c>
      <c r="H28" s="913">
        <v>5527.52</v>
      </c>
      <c r="I28" s="913">
        <v>4599.7879999999996</v>
      </c>
      <c r="J28" s="913">
        <v>4447.0240000000003</v>
      </c>
      <c r="K28" s="913">
        <v>3841.2198840000005</v>
      </c>
      <c r="L28" s="982">
        <v>4114.5467518100013</v>
      </c>
      <c r="M28" s="982">
        <v>4580.1709743727051</v>
      </c>
      <c r="N28" s="982">
        <v>4973.8197936822889</v>
      </c>
      <c r="O28" s="990"/>
    </row>
    <row r="29" spans="1:15" x14ac:dyDescent="0.25">
      <c r="A29" s="981" t="s">
        <v>939</v>
      </c>
      <c r="B29" s="977" t="s">
        <v>882</v>
      </c>
      <c r="C29" s="913">
        <v>767.16399999999999</v>
      </c>
      <c r="D29" s="913">
        <v>910.62199999999996</v>
      </c>
      <c r="E29" s="913">
        <v>1035.6600000000001</v>
      </c>
      <c r="F29" s="913">
        <v>1108.681</v>
      </c>
      <c r="G29" s="913">
        <v>1179.3119999999999</v>
      </c>
      <c r="H29" s="913">
        <v>1268.69</v>
      </c>
      <c r="I29" s="913">
        <v>1138.809</v>
      </c>
      <c r="J29" s="913">
        <v>1237.5810000000001</v>
      </c>
      <c r="K29" s="913">
        <v>1118.8440000000001</v>
      </c>
      <c r="L29" s="982">
        <v>1233.1497074560002</v>
      </c>
      <c r="M29" s="982">
        <v>1314.8722871633702</v>
      </c>
      <c r="N29" s="982">
        <v>1451.742252451093</v>
      </c>
    </row>
    <row r="30" spans="1:15" x14ac:dyDescent="0.25">
      <c r="A30" s="991" t="s">
        <v>940</v>
      </c>
      <c r="B30" s="977" t="s">
        <v>882</v>
      </c>
      <c r="C30" s="913">
        <v>68.894000000000005</v>
      </c>
      <c r="D30" s="913">
        <v>100.21000000000001</v>
      </c>
      <c r="E30" s="913">
        <v>136.75899999999999</v>
      </c>
      <c r="F30" s="913">
        <v>168.249</v>
      </c>
      <c r="G30" s="913">
        <v>188.94799999999998</v>
      </c>
      <c r="H30" s="913">
        <v>157.62700000000001</v>
      </c>
      <c r="I30" s="913">
        <v>120.43299999999999</v>
      </c>
      <c r="J30" s="913">
        <v>116.22099999999999</v>
      </c>
      <c r="K30" s="913">
        <v>68.766000000000005</v>
      </c>
      <c r="L30" s="982">
        <v>44.825247879999999</v>
      </c>
      <c r="M30" s="982">
        <v>43.469268894680368</v>
      </c>
      <c r="N30" s="982">
        <v>59.404492558515983</v>
      </c>
    </row>
    <row r="31" spans="1:15" x14ac:dyDescent="0.25">
      <c r="A31" s="991" t="s">
        <v>941</v>
      </c>
      <c r="B31" s="977" t="s">
        <v>882</v>
      </c>
      <c r="C31" s="913">
        <v>1971.77601</v>
      </c>
      <c r="D31" s="913">
        <v>1798.3620000000001</v>
      </c>
      <c r="E31" s="913">
        <v>2142.8449999999998</v>
      </c>
      <c r="F31" s="913">
        <v>2194.2220000000002</v>
      </c>
      <c r="G31" s="913">
        <v>1986.652</v>
      </c>
      <c r="H31" s="913">
        <v>2139.1759999999999</v>
      </c>
      <c r="I31" s="913">
        <v>1750.366</v>
      </c>
      <c r="J31" s="913">
        <v>1875.0609999999999</v>
      </c>
      <c r="K31" s="913">
        <v>1693.307</v>
      </c>
      <c r="L31" s="982">
        <v>1535.0399410340001</v>
      </c>
      <c r="M31" s="982">
        <v>1569.7815385491624</v>
      </c>
      <c r="N31" s="982">
        <v>1685.8234413048626</v>
      </c>
    </row>
    <row r="32" spans="1:15" x14ac:dyDescent="0.25">
      <c r="A32" s="991" t="s">
        <v>942</v>
      </c>
      <c r="B32" s="977" t="s">
        <v>882</v>
      </c>
      <c r="C32" s="913">
        <v>36.381</v>
      </c>
      <c r="D32" s="913">
        <v>54.298000000000002</v>
      </c>
      <c r="E32" s="913">
        <v>75.403000000000006</v>
      </c>
      <c r="F32" s="913">
        <v>91.622</v>
      </c>
      <c r="G32" s="913">
        <v>101.37700000000001</v>
      </c>
      <c r="H32" s="913">
        <v>84.828999999999994</v>
      </c>
      <c r="I32" s="913">
        <v>68.891999999999996</v>
      </c>
      <c r="J32" s="913">
        <v>74.555000000000007</v>
      </c>
      <c r="K32" s="913">
        <v>78.302000000000007</v>
      </c>
      <c r="L32" s="982">
        <v>38.729710439999998</v>
      </c>
      <c r="M32" s="982">
        <v>43.501879765492376</v>
      </c>
      <c r="N32" s="982">
        <v>64.006368367817259</v>
      </c>
    </row>
    <row r="33" spans="1:14" x14ac:dyDescent="0.25">
      <c r="A33" s="991" t="s">
        <v>943</v>
      </c>
      <c r="B33" s="977" t="s">
        <v>882</v>
      </c>
      <c r="C33" s="913">
        <v>121.776</v>
      </c>
      <c r="D33" s="913">
        <v>129.64099999999999</v>
      </c>
      <c r="E33" s="913">
        <v>136.93</v>
      </c>
      <c r="F33" s="913">
        <v>160.69200000000001</v>
      </c>
      <c r="G33" s="913">
        <v>209.55200000000002</v>
      </c>
      <c r="H33" s="913">
        <v>206.166</v>
      </c>
      <c r="I33" s="913">
        <v>175.56799999999998</v>
      </c>
      <c r="J33" s="913">
        <v>185.33</v>
      </c>
      <c r="K33" s="913">
        <v>104.02499999999999</v>
      </c>
      <c r="L33" s="982">
        <v>81.268000000000001</v>
      </c>
      <c r="M33" s="982">
        <v>138.60899999999998</v>
      </c>
      <c r="N33" s="982">
        <v>151.91900000000001</v>
      </c>
    </row>
    <row r="34" spans="1:14" x14ac:dyDescent="0.25">
      <c r="A34" s="991" t="s">
        <v>944</v>
      </c>
      <c r="B34" s="977" t="s">
        <v>882</v>
      </c>
      <c r="C34" s="913">
        <v>915.49068999999997</v>
      </c>
      <c r="D34" s="913">
        <v>629.76400000000001</v>
      </c>
      <c r="E34" s="913">
        <v>817.21699999999998</v>
      </c>
      <c r="F34" s="913">
        <v>1040.3540499999999</v>
      </c>
      <c r="G34" s="913">
        <v>949.01200000000006</v>
      </c>
      <c r="H34" s="913">
        <v>1011.237</v>
      </c>
      <c r="I34" s="913">
        <v>970.71299999999997</v>
      </c>
      <c r="J34" s="913">
        <v>719.87900000000002</v>
      </c>
      <c r="K34" s="913">
        <v>495.95388399999996</v>
      </c>
      <c r="L34" s="982">
        <v>681.71414500000003</v>
      </c>
      <c r="M34" s="982">
        <v>734.58799999999997</v>
      </c>
      <c r="N34" s="982">
        <v>649.11823900000002</v>
      </c>
    </row>
    <row r="35" spans="1:14" x14ac:dyDescent="0.25">
      <c r="A35" s="991" t="s">
        <v>781</v>
      </c>
      <c r="B35" s="977" t="s">
        <v>882</v>
      </c>
      <c r="C35" s="913">
        <v>390.67200000000003</v>
      </c>
      <c r="D35" s="913">
        <v>381.64</v>
      </c>
      <c r="E35" s="913">
        <v>424.899</v>
      </c>
      <c r="F35" s="913">
        <v>456.29300000000001</v>
      </c>
      <c r="G35" s="913">
        <v>498.84100000000001</v>
      </c>
      <c r="H35" s="913">
        <v>473.78</v>
      </c>
      <c r="I35" s="913">
        <v>188.73099999999999</v>
      </c>
      <c r="J35" s="913">
        <v>223.85400000000001</v>
      </c>
      <c r="K35" s="913">
        <v>245.83799999999999</v>
      </c>
      <c r="L35" s="982">
        <v>377.608</v>
      </c>
      <c r="M35" s="982">
        <v>468.15800000000002</v>
      </c>
      <c r="N35" s="982">
        <v>510.17599999999999</v>
      </c>
    </row>
    <row r="36" spans="1:14" x14ac:dyDescent="0.25">
      <c r="A36" s="991" t="s">
        <v>779</v>
      </c>
      <c r="B36" s="977" t="s">
        <v>882</v>
      </c>
      <c r="C36" s="913">
        <v>93.843999999999994</v>
      </c>
      <c r="D36" s="913">
        <v>99.215000000000003</v>
      </c>
      <c r="E36" s="913">
        <v>120.172</v>
      </c>
      <c r="F36" s="913">
        <v>139.28700000000001</v>
      </c>
      <c r="G36" s="913">
        <v>137.12299999999999</v>
      </c>
      <c r="H36" s="913">
        <v>161.96</v>
      </c>
      <c r="I36" s="913">
        <v>164.649</v>
      </c>
      <c r="J36" s="913">
        <v>10.624000000000001</v>
      </c>
      <c r="K36" s="913">
        <v>32.259</v>
      </c>
      <c r="L36" s="982">
        <v>120.08</v>
      </c>
      <c r="M36" s="982">
        <v>101.541</v>
      </c>
      <c r="N36" s="982">
        <v>128.601</v>
      </c>
    </row>
    <row r="37" spans="1:14" x14ac:dyDescent="0.25">
      <c r="A37" s="980" t="s">
        <v>945</v>
      </c>
      <c r="B37" s="977" t="s">
        <v>882</v>
      </c>
      <c r="C37" s="913">
        <v>231.93899999999999</v>
      </c>
      <c r="D37" s="913">
        <v>293.36257900000004</v>
      </c>
      <c r="E37" s="913">
        <v>356.02499999999998</v>
      </c>
      <c r="F37" s="913">
        <v>411.63200000000001</v>
      </c>
      <c r="G37" s="913">
        <f>108.628+326.431</f>
        <v>435.05899999999997</v>
      </c>
      <c r="H37" s="913">
        <f>127.757+337.83</f>
        <v>465.58699999999999</v>
      </c>
      <c r="I37" s="913">
        <v>472.76100000000002</v>
      </c>
      <c r="J37" s="913">
        <v>457.00799999999998</v>
      </c>
      <c r="K37" s="913">
        <v>294.142</v>
      </c>
      <c r="L37" s="982">
        <v>393.61900000000003</v>
      </c>
      <c r="M37" s="982">
        <v>436.39600000000002</v>
      </c>
      <c r="N37" s="982">
        <v>488.839</v>
      </c>
    </row>
    <row r="38" spans="1:14" x14ac:dyDescent="0.25">
      <c r="A38" s="980" t="s">
        <v>946</v>
      </c>
      <c r="B38" s="977" t="s">
        <v>474</v>
      </c>
      <c r="C38" s="992"/>
      <c r="D38" s="992"/>
      <c r="E38" s="992"/>
      <c r="F38" s="992"/>
      <c r="G38" s="992"/>
      <c r="H38" s="992"/>
      <c r="I38" s="992"/>
      <c r="J38" s="992"/>
      <c r="K38" s="992"/>
      <c r="L38" s="993"/>
      <c r="M38" s="993"/>
      <c r="N38" s="993"/>
    </row>
    <row r="39" spans="1:14" x14ac:dyDescent="0.25">
      <c r="A39" s="981" t="s">
        <v>947</v>
      </c>
      <c r="B39" s="977" t="s">
        <v>948</v>
      </c>
      <c r="C39" s="994">
        <v>150</v>
      </c>
      <c r="D39" s="994">
        <v>117</v>
      </c>
      <c r="E39" s="994">
        <v>117</v>
      </c>
      <c r="F39" s="994">
        <v>117</v>
      </c>
      <c r="G39" s="994">
        <v>125</v>
      </c>
      <c r="H39" s="994">
        <v>137</v>
      </c>
      <c r="I39" s="994">
        <v>137</v>
      </c>
      <c r="J39" s="994">
        <v>177</v>
      </c>
      <c r="K39" s="994">
        <v>370</v>
      </c>
      <c r="L39" s="995">
        <v>346</v>
      </c>
      <c r="M39" s="995">
        <v>309</v>
      </c>
      <c r="N39" s="995">
        <v>294</v>
      </c>
    </row>
    <row r="40" spans="1:14" x14ac:dyDescent="0.25">
      <c r="A40" s="981" t="s">
        <v>940</v>
      </c>
      <c r="B40" s="977" t="s">
        <v>882</v>
      </c>
      <c r="C40" s="994">
        <v>158</v>
      </c>
      <c r="D40" s="994">
        <v>128</v>
      </c>
      <c r="E40" s="994">
        <v>128</v>
      </c>
      <c r="F40" s="994">
        <v>128</v>
      </c>
      <c r="G40" s="994">
        <v>149</v>
      </c>
      <c r="H40" s="994">
        <v>161</v>
      </c>
      <c r="I40" s="994">
        <v>161</v>
      </c>
      <c r="J40" s="994">
        <v>207</v>
      </c>
      <c r="K40" s="994">
        <v>510</v>
      </c>
      <c r="L40" s="995">
        <v>426</v>
      </c>
      <c r="M40" s="995">
        <v>371</v>
      </c>
      <c r="N40" s="995">
        <v>335</v>
      </c>
    </row>
    <row r="41" spans="1:14" x14ac:dyDescent="0.25">
      <c r="A41" s="981" t="s">
        <v>780</v>
      </c>
      <c r="B41" s="977" t="s">
        <v>882</v>
      </c>
      <c r="C41" s="994">
        <v>111</v>
      </c>
      <c r="D41" s="994">
        <v>95</v>
      </c>
      <c r="E41" s="994">
        <v>95</v>
      </c>
      <c r="F41" s="994">
        <v>95</v>
      </c>
      <c r="G41" s="994">
        <v>101</v>
      </c>
      <c r="H41" s="994">
        <v>104</v>
      </c>
      <c r="I41" s="994">
        <v>104</v>
      </c>
      <c r="J41" s="994">
        <v>121</v>
      </c>
      <c r="K41" s="994">
        <v>420</v>
      </c>
      <c r="L41" s="995">
        <v>329</v>
      </c>
      <c r="M41" s="995">
        <v>286</v>
      </c>
      <c r="N41" s="995">
        <v>277</v>
      </c>
    </row>
    <row r="42" spans="1:14" x14ac:dyDescent="0.25">
      <c r="A42" s="981" t="s">
        <v>949</v>
      </c>
      <c r="B42" s="977" t="s">
        <v>882</v>
      </c>
      <c r="C42" s="994">
        <v>133</v>
      </c>
      <c r="D42" s="994">
        <v>110</v>
      </c>
      <c r="E42" s="994">
        <v>110</v>
      </c>
      <c r="F42" s="994">
        <v>110</v>
      </c>
      <c r="G42" s="994">
        <v>121</v>
      </c>
      <c r="H42" s="994">
        <v>132</v>
      </c>
      <c r="I42" s="994">
        <v>132</v>
      </c>
      <c r="J42" s="994">
        <v>159</v>
      </c>
      <c r="K42" s="994">
        <v>510</v>
      </c>
      <c r="L42" s="995">
        <v>434</v>
      </c>
      <c r="M42" s="995">
        <v>313</v>
      </c>
      <c r="N42" s="995">
        <v>318</v>
      </c>
    </row>
    <row r="43" spans="1:14" x14ac:dyDescent="0.25">
      <c r="A43" s="981" t="s">
        <v>950</v>
      </c>
      <c r="B43" s="977" t="s">
        <v>882</v>
      </c>
      <c r="C43" s="994">
        <v>81</v>
      </c>
      <c r="D43" s="994">
        <v>49</v>
      </c>
      <c r="E43" s="994">
        <v>49</v>
      </c>
      <c r="F43" s="994">
        <v>44</v>
      </c>
      <c r="G43" s="994">
        <v>70</v>
      </c>
      <c r="H43" s="994">
        <v>70</v>
      </c>
      <c r="I43" s="994">
        <v>70</v>
      </c>
      <c r="J43" s="994">
        <v>87</v>
      </c>
      <c r="K43" s="994">
        <v>365</v>
      </c>
      <c r="L43" s="995">
        <v>247</v>
      </c>
      <c r="M43" s="995">
        <v>188</v>
      </c>
      <c r="N43" s="995">
        <v>193</v>
      </c>
    </row>
    <row r="44" spans="1:14" x14ac:dyDescent="0.25">
      <c r="A44" s="981" t="s">
        <v>944</v>
      </c>
      <c r="B44" s="977"/>
      <c r="C44" s="994"/>
      <c r="D44" s="994"/>
      <c r="E44" s="994"/>
      <c r="F44" s="994"/>
      <c r="G44" s="994"/>
      <c r="H44" s="994"/>
      <c r="I44" s="994"/>
      <c r="J44" s="994"/>
      <c r="K44" s="994"/>
      <c r="L44" s="995"/>
      <c r="M44" s="995"/>
      <c r="N44" s="995"/>
    </row>
    <row r="45" spans="1:14" x14ac:dyDescent="0.25">
      <c r="A45" s="996" t="s">
        <v>951</v>
      </c>
      <c r="B45" s="977" t="s">
        <v>882</v>
      </c>
      <c r="C45" s="997">
        <v>92.2</v>
      </c>
      <c r="D45" s="997">
        <v>82.2</v>
      </c>
      <c r="E45" s="997">
        <v>82.2</v>
      </c>
      <c r="F45" s="997">
        <v>82.2</v>
      </c>
      <c r="G45" s="997">
        <v>92</v>
      </c>
      <c r="H45" s="997">
        <v>96</v>
      </c>
      <c r="I45" s="997">
        <v>70</v>
      </c>
      <c r="J45" s="997">
        <v>110</v>
      </c>
      <c r="K45" s="997">
        <v>320</v>
      </c>
      <c r="L45" s="998">
        <v>207</v>
      </c>
      <c r="M45" s="998">
        <v>207</v>
      </c>
      <c r="N45" s="998">
        <v>194</v>
      </c>
    </row>
    <row r="46" spans="1:14" x14ac:dyDescent="0.25">
      <c r="A46" s="996" t="s">
        <v>952</v>
      </c>
      <c r="B46" s="977" t="s">
        <v>882</v>
      </c>
      <c r="C46" s="997">
        <v>90</v>
      </c>
      <c r="D46" s="997">
        <v>80</v>
      </c>
      <c r="E46" s="997">
        <v>80</v>
      </c>
      <c r="F46" s="997">
        <v>80</v>
      </c>
      <c r="G46" s="997">
        <v>96</v>
      </c>
      <c r="H46" s="997">
        <v>96</v>
      </c>
      <c r="I46" s="997">
        <v>70</v>
      </c>
      <c r="J46" s="997">
        <v>110</v>
      </c>
      <c r="K46" s="997">
        <v>320</v>
      </c>
      <c r="L46" s="998">
        <v>207</v>
      </c>
      <c r="M46" s="998">
        <v>207</v>
      </c>
      <c r="N46" s="998">
        <v>194</v>
      </c>
    </row>
    <row r="47" spans="1:14" x14ac:dyDescent="0.25">
      <c r="A47" s="996" t="s">
        <v>953</v>
      </c>
      <c r="B47" s="977" t="s">
        <v>882</v>
      </c>
      <c r="C47" s="997">
        <v>90</v>
      </c>
      <c r="D47" s="997">
        <v>80</v>
      </c>
      <c r="E47" s="997">
        <v>80</v>
      </c>
      <c r="F47" s="997">
        <v>80</v>
      </c>
      <c r="G47" s="999" t="s">
        <v>368</v>
      </c>
      <c r="H47" s="999" t="s">
        <v>368</v>
      </c>
      <c r="I47" s="999" t="s">
        <v>368</v>
      </c>
      <c r="J47" s="999" t="s">
        <v>368</v>
      </c>
      <c r="K47" s="999" t="s">
        <v>368</v>
      </c>
      <c r="L47" s="999" t="s">
        <v>368</v>
      </c>
      <c r="M47" s="999" t="s">
        <v>368</v>
      </c>
      <c r="N47" s="999" t="s">
        <v>368</v>
      </c>
    </row>
    <row r="48" spans="1:14" x14ac:dyDescent="0.25">
      <c r="A48" s="1000" t="s">
        <v>928</v>
      </c>
      <c r="B48" s="992"/>
      <c r="C48" s="997"/>
      <c r="D48" s="997"/>
      <c r="E48" s="997"/>
      <c r="F48" s="997"/>
      <c r="G48" s="997"/>
      <c r="H48" s="997"/>
      <c r="I48" s="997"/>
      <c r="J48" s="997"/>
      <c r="K48" s="997"/>
      <c r="L48" s="998"/>
      <c r="M48" s="998"/>
      <c r="N48" s="998"/>
    </row>
    <row r="49" spans="1:27" x14ac:dyDescent="0.25">
      <c r="A49" s="1000" t="s">
        <v>954</v>
      </c>
      <c r="B49" s="977" t="s">
        <v>358</v>
      </c>
      <c r="C49" s="997">
        <v>151.68</v>
      </c>
      <c r="D49" s="997">
        <v>107.68</v>
      </c>
      <c r="E49" s="997">
        <v>105.68</v>
      </c>
      <c r="F49" s="997">
        <v>114.48</v>
      </c>
      <c r="G49" s="997">
        <v>138.63999999999999</v>
      </c>
      <c r="H49" s="997">
        <v>119.44</v>
      </c>
      <c r="I49" s="997">
        <v>119.44</v>
      </c>
      <c r="J49" s="997">
        <v>214</v>
      </c>
      <c r="K49" s="997">
        <v>368.8</v>
      </c>
      <c r="L49" s="998">
        <v>285.2</v>
      </c>
      <c r="M49" s="998">
        <v>295.2</v>
      </c>
      <c r="N49" s="998">
        <v>295.2</v>
      </c>
    </row>
    <row r="50" spans="1:27" x14ac:dyDescent="0.25">
      <c r="A50" s="1000" t="s">
        <v>955</v>
      </c>
      <c r="B50" s="977" t="s">
        <v>882</v>
      </c>
      <c r="C50" s="997">
        <v>151.68</v>
      </c>
      <c r="D50" s="997">
        <v>107.68</v>
      </c>
      <c r="E50" s="997">
        <v>105.68</v>
      </c>
      <c r="F50" s="997">
        <v>114.48</v>
      </c>
      <c r="G50" s="997">
        <v>138.63999999999999</v>
      </c>
      <c r="H50" s="997">
        <v>119.44</v>
      </c>
      <c r="I50" s="997">
        <v>119.44</v>
      </c>
      <c r="J50" s="997">
        <v>227.2</v>
      </c>
      <c r="K50" s="997">
        <v>424</v>
      </c>
      <c r="L50" s="998">
        <v>318.8</v>
      </c>
      <c r="M50" s="998">
        <v>294.39999999999998</v>
      </c>
      <c r="N50" s="998">
        <v>328</v>
      </c>
    </row>
    <row r="51" spans="1:27" x14ac:dyDescent="0.25">
      <c r="A51" s="1001"/>
      <c r="B51" s="977"/>
      <c r="C51" s="997"/>
      <c r="D51" s="997"/>
      <c r="E51" s="997"/>
      <c r="F51" s="997"/>
      <c r="G51" s="997"/>
      <c r="H51" s="997"/>
      <c r="I51" s="997"/>
      <c r="J51" s="997"/>
      <c r="K51" s="997"/>
      <c r="L51" s="998"/>
      <c r="M51" s="998"/>
      <c r="N51" s="998"/>
    </row>
    <row r="52" spans="1:27" x14ac:dyDescent="0.25">
      <c r="A52" s="1002" t="s">
        <v>956</v>
      </c>
      <c r="B52" s="977"/>
      <c r="C52" s="997"/>
      <c r="D52" s="997"/>
      <c r="E52" s="997"/>
      <c r="F52" s="997"/>
      <c r="G52" s="997"/>
      <c r="H52" s="997"/>
      <c r="I52" s="997"/>
      <c r="J52" s="997"/>
      <c r="K52" s="997"/>
      <c r="L52" s="998"/>
      <c r="M52" s="998"/>
      <c r="N52" s="998"/>
    </row>
    <row r="53" spans="1:27" x14ac:dyDescent="0.25">
      <c r="A53" s="1000" t="s">
        <v>957</v>
      </c>
      <c r="B53" s="977" t="s">
        <v>958</v>
      </c>
      <c r="C53" s="997">
        <v>99.68</v>
      </c>
      <c r="D53" s="997">
        <v>53.751015503875962</v>
      </c>
      <c r="E53" s="997">
        <v>45.028996138996099</v>
      </c>
      <c r="F53" s="997">
        <v>54.764763565891485</v>
      </c>
      <c r="G53" s="997">
        <v>71.755791505791493</v>
      </c>
      <c r="H53" s="997">
        <v>64.044747081712032</v>
      </c>
      <c r="I53" s="997">
        <v>43.346887159533068</v>
      </c>
      <c r="J53" s="997">
        <v>70.795081967213136</v>
      </c>
      <c r="K53" s="997">
        <v>99.058375000000041</v>
      </c>
      <c r="L53" s="998">
        <v>82.222333333333353</v>
      </c>
      <c r="M53" s="998">
        <v>79.787603305785083</v>
      </c>
      <c r="N53" s="998">
        <v>68.247196652719609</v>
      </c>
    </row>
    <row r="54" spans="1:27" x14ac:dyDescent="0.25">
      <c r="A54" s="1000" t="s">
        <v>959</v>
      </c>
      <c r="B54" s="977" t="s">
        <v>882</v>
      </c>
      <c r="C54" s="997">
        <v>93.14</v>
      </c>
      <c r="D54" s="997">
        <v>48.905852713178341</v>
      </c>
      <c r="E54" s="997">
        <v>43.375637065637036</v>
      </c>
      <c r="F54" s="997">
        <v>50.923178294573681</v>
      </c>
      <c r="G54" s="997">
        <v>64.99317829457371</v>
      </c>
      <c r="H54" s="997">
        <v>56.964747081712076</v>
      </c>
      <c r="I54" s="997">
        <v>39.781517509727642</v>
      </c>
      <c r="J54" s="997">
        <v>67.942827868852504</v>
      </c>
      <c r="K54" s="997">
        <v>94.413500000000028</v>
      </c>
      <c r="L54" s="998">
        <v>77.639250000000018</v>
      </c>
      <c r="M54" s="998">
        <v>75.758181818181754</v>
      </c>
      <c r="N54" s="998">
        <v>64.896652719665283</v>
      </c>
    </row>
    <row r="55" spans="1:27" x14ac:dyDescent="0.25">
      <c r="A55" s="1001"/>
      <c r="B55" s="977"/>
      <c r="C55" s="997"/>
      <c r="D55" s="997"/>
      <c r="E55" s="997"/>
      <c r="F55" s="997"/>
      <c r="G55" s="997"/>
      <c r="H55" s="997"/>
      <c r="I55" s="997"/>
      <c r="J55" s="997"/>
      <c r="K55" s="997"/>
      <c r="L55" s="998"/>
      <c r="M55" s="998"/>
      <c r="N55" s="998"/>
    </row>
    <row r="56" spans="1:27" x14ac:dyDescent="0.25">
      <c r="A56" s="1002" t="s">
        <v>960</v>
      </c>
      <c r="B56" s="992"/>
      <c r="C56" s="997"/>
      <c r="D56" s="997"/>
      <c r="E56" s="997"/>
      <c r="F56" s="997"/>
      <c r="G56" s="997"/>
      <c r="H56" s="997"/>
      <c r="I56" s="997"/>
      <c r="J56" s="997"/>
      <c r="K56" s="997"/>
      <c r="L56" s="998"/>
      <c r="M56" s="998"/>
      <c r="N56" s="998"/>
    </row>
    <row r="57" spans="1:27" x14ac:dyDescent="0.25">
      <c r="A57" s="1000" t="s">
        <v>961</v>
      </c>
      <c r="B57" s="977" t="s">
        <v>962</v>
      </c>
      <c r="C57" s="997">
        <v>94.09</v>
      </c>
      <c r="D57" s="997">
        <v>96.84</v>
      </c>
      <c r="E57" s="997">
        <v>97.29</v>
      </c>
      <c r="F57" s="997">
        <v>98.21</v>
      </c>
      <c r="G57" s="997">
        <v>100.85</v>
      </c>
      <c r="H57" s="997">
        <v>100.62</v>
      </c>
      <c r="I57" s="997">
        <v>94.07</v>
      </c>
      <c r="J57" s="997">
        <v>95.81</v>
      </c>
      <c r="K57" s="997">
        <v>100.61</v>
      </c>
      <c r="L57" s="998">
        <v>102.66</v>
      </c>
      <c r="M57" s="998">
        <v>103.31</v>
      </c>
      <c r="N57" s="998">
        <v>106.3</v>
      </c>
      <c r="P57" s="905"/>
      <c r="Q57" s="905"/>
      <c r="R57" s="905"/>
      <c r="S57" s="905"/>
      <c r="T57" s="905"/>
      <c r="U57" s="905"/>
      <c r="V57" s="905"/>
      <c r="W57" s="905"/>
      <c r="X57" s="905"/>
      <c r="Y57" s="905"/>
      <c r="Z57" s="905"/>
      <c r="AA57" s="905"/>
    </row>
    <row r="58" spans="1:27" x14ac:dyDescent="0.25">
      <c r="A58" s="1000" t="s">
        <v>963</v>
      </c>
      <c r="B58" s="977" t="s">
        <v>882</v>
      </c>
      <c r="C58" s="997">
        <v>93.99</v>
      </c>
      <c r="D58" s="997">
        <v>95.83</v>
      </c>
      <c r="E58" s="997">
        <v>97.19</v>
      </c>
      <c r="F58" s="997">
        <v>99.59</v>
      </c>
      <c r="G58" s="997">
        <v>100.07</v>
      </c>
      <c r="H58" s="997">
        <v>100.76</v>
      </c>
      <c r="I58" s="997">
        <v>91.43</v>
      </c>
      <c r="J58" s="997">
        <v>97.43</v>
      </c>
      <c r="K58" s="997">
        <v>99.76</v>
      </c>
      <c r="L58" s="998">
        <v>101.44</v>
      </c>
      <c r="M58" s="998">
        <v>102.8</v>
      </c>
      <c r="N58" s="998">
        <v>103.97</v>
      </c>
      <c r="P58" s="905"/>
      <c r="Q58" s="905"/>
      <c r="R58" s="905"/>
      <c r="S58" s="905"/>
      <c r="T58" s="905"/>
      <c r="U58" s="905"/>
      <c r="V58" s="905"/>
      <c r="W58" s="905"/>
      <c r="X58" s="905"/>
      <c r="Y58" s="905"/>
      <c r="Z58" s="905"/>
      <c r="AA58" s="905"/>
    </row>
    <row r="59" spans="1:27" x14ac:dyDescent="0.25">
      <c r="A59" s="1003"/>
      <c r="B59" s="1004"/>
      <c r="C59" s="1005"/>
      <c r="D59" s="1005"/>
      <c r="E59" s="1005"/>
      <c r="F59" s="1005"/>
      <c r="G59" s="1005"/>
      <c r="H59" s="1005"/>
      <c r="I59" s="1005"/>
      <c r="J59" s="1005"/>
      <c r="K59" s="1005"/>
      <c r="L59" s="1006"/>
      <c r="M59" s="1006"/>
      <c r="N59" s="1006"/>
    </row>
    <row r="60" spans="1:27" x14ac:dyDescent="0.25">
      <c r="A60" s="1007" t="s">
        <v>399</v>
      </c>
      <c r="B60" s="1008"/>
      <c r="C60" s="1008"/>
      <c r="D60" s="1009"/>
      <c r="E60" s="1009"/>
      <c r="F60" s="1009"/>
      <c r="G60" s="1009"/>
      <c r="H60" s="1009"/>
      <c r="I60" s="1009"/>
      <c r="K60" s="1010" t="s">
        <v>400</v>
      </c>
      <c r="L60" s="1007" t="s">
        <v>964</v>
      </c>
      <c r="M60" s="1009"/>
      <c r="N60" s="1009"/>
    </row>
    <row r="61" spans="1:27" x14ac:dyDescent="0.25">
      <c r="A61" s="1007" t="s">
        <v>335</v>
      </c>
      <c r="B61" s="1008"/>
      <c r="C61" s="1008"/>
      <c r="D61" s="1009"/>
      <c r="E61" s="1009"/>
      <c r="F61" s="1009"/>
      <c r="G61" s="1009"/>
      <c r="H61" s="1009"/>
      <c r="I61" s="1009"/>
      <c r="K61" s="145"/>
      <c r="L61" s="1007" t="s">
        <v>420</v>
      </c>
      <c r="M61" s="1009"/>
      <c r="N61" s="1009"/>
      <c r="P61" s="720"/>
      <c r="Q61" s="720"/>
      <c r="R61" s="720"/>
      <c r="S61" s="720"/>
      <c r="T61" s="720"/>
      <c r="U61" s="720"/>
      <c r="V61" s="720"/>
      <c r="W61" s="720"/>
      <c r="X61" s="720"/>
      <c r="Y61" s="720"/>
      <c r="Z61" s="720"/>
      <c r="AA61" s="720"/>
    </row>
    <row r="62" spans="1:27" x14ac:dyDescent="0.25">
      <c r="A62" s="1007" t="s">
        <v>965</v>
      </c>
      <c r="B62" s="1007"/>
      <c r="C62" s="1007"/>
      <c r="D62" s="145"/>
      <c r="E62" s="145"/>
      <c r="F62" s="145"/>
      <c r="G62" s="145"/>
      <c r="H62" s="145"/>
      <c r="I62" s="145"/>
      <c r="K62" s="145"/>
      <c r="L62" s="1007" t="s">
        <v>966</v>
      </c>
      <c r="M62" s="1007"/>
      <c r="N62" s="1007"/>
      <c r="P62" s="720"/>
      <c r="Q62" s="720"/>
      <c r="R62" s="720"/>
      <c r="S62" s="720"/>
      <c r="T62" s="720"/>
      <c r="U62" s="720"/>
      <c r="V62" s="720"/>
      <c r="W62" s="720"/>
      <c r="X62" s="720"/>
      <c r="Y62" s="720"/>
      <c r="Z62" s="720"/>
      <c r="AA62" s="720"/>
    </row>
    <row r="63" spans="1:27" x14ac:dyDescent="0.25">
      <c r="A63" s="1007" t="s">
        <v>967</v>
      </c>
      <c r="B63" s="1007"/>
      <c r="C63" s="1007"/>
      <c r="D63" s="145"/>
      <c r="E63" s="145"/>
      <c r="F63" s="1011"/>
      <c r="G63" s="145"/>
      <c r="H63" s="145"/>
      <c r="I63" s="145"/>
      <c r="K63" s="145"/>
      <c r="L63" s="1012" t="s">
        <v>968</v>
      </c>
      <c r="M63" s="1007"/>
      <c r="N63" s="1007"/>
    </row>
    <row r="64" spans="1:27" x14ac:dyDescent="0.25">
      <c r="A64" s="1007" t="s">
        <v>969</v>
      </c>
      <c r="B64" s="1007"/>
      <c r="C64" s="1007"/>
      <c r="D64" s="145"/>
      <c r="E64" s="145"/>
      <c r="F64" s="1011"/>
      <c r="G64" s="145"/>
      <c r="H64" s="145"/>
      <c r="I64" s="145"/>
      <c r="K64" s="145"/>
      <c r="L64" s="1007" t="s">
        <v>970</v>
      </c>
      <c r="M64" s="1007"/>
      <c r="N64" s="1007"/>
    </row>
    <row r="65" spans="1:14" x14ac:dyDescent="0.25">
      <c r="A65" s="1007" t="s">
        <v>971</v>
      </c>
      <c r="B65" s="1007"/>
      <c r="C65" s="1007"/>
      <c r="D65" s="145"/>
      <c r="E65" s="145"/>
      <c r="F65" s="1011"/>
      <c r="G65" s="145"/>
      <c r="H65" s="145"/>
      <c r="I65" s="145"/>
      <c r="K65" s="145"/>
      <c r="L65" s="1007" t="s">
        <v>972</v>
      </c>
      <c r="M65" s="1007"/>
      <c r="N65" s="1007"/>
    </row>
    <row r="66" spans="1:14" x14ac:dyDescent="0.25">
      <c r="A66" s="145" t="s">
        <v>973</v>
      </c>
      <c r="B66" s="1007"/>
      <c r="C66" s="1007"/>
      <c r="D66" s="145"/>
      <c r="E66" s="145"/>
      <c r="F66" s="145"/>
      <c r="G66" s="145"/>
      <c r="H66" s="145"/>
      <c r="I66" s="145"/>
      <c r="K66" s="145"/>
      <c r="L66" s="145" t="s">
        <v>974</v>
      </c>
      <c r="M66" s="1007"/>
      <c r="N66" s="1007"/>
    </row>
    <row r="67" spans="1:14" x14ac:dyDescent="0.25">
      <c r="A67" s="145" t="s">
        <v>975</v>
      </c>
      <c r="B67" s="1007"/>
      <c r="C67" s="1007"/>
      <c r="D67" s="145"/>
      <c r="E67" s="145"/>
      <c r="F67" s="145"/>
      <c r="G67" s="145"/>
      <c r="H67" s="145"/>
      <c r="I67" s="145"/>
      <c r="K67" s="145"/>
      <c r="L67" s="145" t="s">
        <v>976</v>
      </c>
      <c r="M67" s="1012"/>
      <c r="N67" s="1012"/>
    </row>
    <row r="68" spans="1:14" x14ac:dyDescent="0.25">
      <c r="A68" s="145"/>
      <c r="B68" s="145"/>
      <c r="C68" s="145"/>
      <c r="D68" s="145"/>
      <c r="E68" s="145"/>
      <c r="F68" s="1007"/>
      <c r="G68" s="145"/>
      <c r="H68" s="145"/>
      <c r="I68" s="145"/>
      <c r="K68" s="145"/>
      <c r="L68" s="145" t="s">
        <v>977</v>
      </c>
      <c r="M68" s="1007"/>
      <c r="N68" s="1007"/>
    </row>
    <row r="69" spans="1:14" x14ac:dyDescent="0.25">
      <c r="F69" s="973"/>
      <c r="L69" s="1007" t="s">
        <v>978</v>
      </c>
      <c r="M69" s="973"/>
      <c r="N69" s="973"/>
    </row>
    <row r="70" spans="1:14" x14ac:dyDescent="0.25">
      <c r="B70" s="973"/>
      <c r="C70" s="973"/>
      <c r="D70" s="973"/>
      <c r="E70" s="973"/>
      <c r="L70" s="1007" t="s">
        <v>979</v>
      </c>
    </row>
    <row r="71" spans="1:14" x14ac:dyDescent="0.25">
      <c r="B71" s="973"/>
      <c r="C71" s="973"/>
      <c r="D71" s="973"/>
      <c r="E71" s="973"/>
      <c r="L71" s="1007" t="s">
        <v>206</v>
      </c>
    </row>
    <row r="72" spans="1:14" x14ac:dyDescent="0.25">
      <c r="B72" s="973"/>
      <c r="C72" s="973"/>
      <c r="D72" s="973"/>
      <c r="E72" s="973"/>
    </row>
    <row r="73" spans="1:14" x14ac:dyDescent="0.25">
      <c r="A73" s="973"/>
      <c r="B73" s="973"/>
      <c r="C73" s="973"/>
      <c r="D73" s="973"/>
      <c r="E73" s="973"/>
    </row>
    <row r="74" spans="1:14" x14ac:dyDescent="0.25">
      <c r="A74" s="973"/>
      <c r="B74" s="973"/>
      <c r="C74" s="973"/>
      <c r="D74" s="973"/>
      <c r="E74" s="973"/>
    </row>
    <row r="75" spans="1:14" x14ac:dyDescent="0.25">
      <c r="A75" s="973"/>
      <c r="B75" s="973"/>
      <c r="C75" s="973"/>
      <c r="D75" s="973"/>
      <c r="E75" s="973"/>
    </row>
    <row r="76" spans="1:14" x14ac:dyDescent="0.25">
      <c r="A76" s="973"/>
      <c r="B76" s="973"/>
      <c r="C76" s="973"/>
      <c r="D76" s="973"/>
      <c r="E76" s="973"/>
    </row>
    <row r="77" spans="1:14" x14ac:dyDescent="0.25">
      <c r="A77" s="973"/>
      <c r="B77" s="973"/>
      <c r="C77" s="973"/>
      <c r="D77" s="1013"/>
      <c r="E77" s="973"/>
    </row>
    <row r="78" spans="1:14" x14ac:dyDescent="0.25">
      <c r="A78" s="973"/>
      <c r="B78" s="973"/>
      <c r="C78" s="973"/>
      <c r="D78" s="1013"/>
      <c r="E78" s="973"/>
    </row>
    <row r="79" spans="1:14" x14ac:dyDescent="0.25">
      <c r="A79" s="973"/>
      <c r="B79" s="973"/>
      <c r="C79" s="973"/>
      <c r="D79" s="1014"/>
      <c r="E79" s="973"/>
    </row>
    <row r="80" spans="1:14" x14ac:dyDescent="0.25">
      <c r="A80" s="973"/>
      <c r="B80" s="973"/>
      <c r="C80" s="973"/>
      <c r="D80" s="973"/>
      <c r="E80" s="973"/>
    </row>
    <row r="81" spans="1:5" x14ac:dyDescent="0.25">
      <c r="A81" s="973"/>
      <c r="B81" s="973"/>
      <c r="C81" s="973"/>
      <c r="D81" s="973"/>
      <c r="E81" s="973"/>
    </row>
    <row r="82" spans="1:5" x14ac:dyDescent="0.25">
      <c r="A82" s="973"/>
      <c r="B82" s="973"/>
      <c r="C82" s="973"/>
      <c r="D82" s="973"/>
      <c r="E82" s="973"/>
    </row>
    <row r="83" spans="1:5" x14ac:dyDescent="0.25">
      <c r="A83" s="973"/>
      <c r="B83" s="973"/>
      <c r="C83" s="973"/>
      <c r="D83" s="973"/>
      <c r="E83" s="973"/>
    </row>
    <row r="84" spans="1:5" x14ac:dyDescent="0.25">
      <c r="A84" s="973"/>
      <c r="B84" s="973"/>
      <c r="C84" s="973"/>
      <c r="D84" s="973"/>
      <c r="E84" s="973"/>
    </row>
    <row r="85" spans="1:5" x14ac:dyDescent="0.25">
      <c r="A85" s="973"/>
      <c r="B85" s="973"/>
      <c r="C85" s="973"/>
      <c r="D85" s="973"/>
      <c r="E85" s="973"/>
    </row>
    <row r="86" spans="1:5" x14ac:dyDescent="0.25">
      <c r="A86" s="973"/>
      <c r="B86" s="973"/>
      <c r="C86" s="973"/>
      <c r="D86" s="973"/>
      <c r="E86" s="973"/>
    </row>
    <row r="87" spans="1:5" x14ac:dyDescent="0.25">
      <c r="A87" s="973"/>
      <c r="B87" s="973"/>
      <c r="C87" s="973"/>
      <c r="D87" s="973"/>
      <c r="E87" s="973"/>
    </row>
    <row r="88" spans="1:5" x14ac:dyDescent="0.25">
      <c r="A88" s="973"/>
      <c r="B88" s="973"/>
      <c r="C88" s="973"/>
      <c r="D88" s="973"/>
      <c r="E88" s="973"/>
    </row>
    <row r="89" spans="1:5" x14ac:dyDescent="0.25">
      <c r="A89" s="973"/>
      <c r="B89" s="973"/>
      <c r="C89" s="973"/>
      <c r="D89" s="973"/>
      <c r="E89" s="973"/>
    </row>
    <row r="90" spans="1:5" x14ac:dyDescent="0.25">
      <c r="A90" s="973"/>
      <c r="B90" s="973"/>
      <c r="C90" s="973"/>
      <c r="D90" s="973"/>
      <c r="E90" s="973"/>
    </row>
    <row r="91" spans="1:5" x14ac:dyDescent="0.25">
      <c r="A91" s="973"/>
      <c r="B91" s="973"/>
      <c r="C91" s="973"/>
      <c r="D91" s="973"/>
      <c r="E91" s="973"/>
    </row>
    <row r="92" spans="1:5" x14ac:dyDescent="0.25">
      <c r="A92" s="973"/>
      <c r="B92" s="973"/>
      <c r="C92" s="973"/>
      <c r="D92" s="973"/>
      <c r="E92" s="973"/>
    </row>
    <row r="93" spans="1:5" x14ac:dyDescent="0.25">
      <c r="B93" s="973"/>
      <c r="C93" s="973"/>
      <c r="D93" s="973"/>
      <c r="E93" s="973"/>
    </row>
    <row r="94" spans="1:5" x14ac:dyDescent="0.25">
      <c r="A94" s="973"/>
      <c r="B94" s="973"/>
      <c r="C94" s="973"/>
      <c r="D94" s="973"/>
      <c r="E94" s="973"/>
    </row>
    <row r="95" spans="1:5" x14ac:dyDescent="0.25">
      <c r="A95" s="973"/>
      <c r="B95" s="973"/>
      <c r="C95" s="973"/>
      <c r="D95" s="973"/>
      <c r="E95" s="973"/>
    </row>
    <row r="96" spans="1:5" x14ac:dyDescent="0.25">
      <c r="A96" s="973"/>
      <c r="B96" s="973"/>
      <c r="C96" s="973"/>
      <c r="D96" s="973"/>
      <c r="E96" s="973"/>
    </row>
    <row r="97" spans="1:5" x14ac:dyDescent="0.25">
      <c r="A97" s="973"/>
      <c r="B97" s="973"/>
      <c r="C97" s="973"/>
      <c r="D97" s="973"/>
      <c r="E97" s="973"/>
    </row>
    <row r="98" spans="1:5" x14ac:dyDescent="0.25">
      <c r="A98" s="973"/>
      <c r="B98" s="973"/>
      <c r="C98" s="973"/>
      <c r="D98" s="973"/>
      <c r="E98" s="973"/>
    </row>
    <row r="99" spans="1:5" x14ac:dyDescent="0.25">
      <c r="A99" s="973"/>
      <c r="B99" s="973"/>
      <c r="C99" s="973"/>
      <c r="D99" s="973"/>
      <c r="E99" s="973"/>
    </row>
    <row r="100" spans="1:5" x14ac:dyDescent="0.25">
      <c r="A100" s="973"/>
      <c r="B100" s="973"/>
      <c r="C100" s="973"/>
      <c r="D100" s="973"/>
      <c r="E100" s="973"/>
    </row>
    <row r="101" spans="1:5" x14ac:dyDescent="0.25">
      <c r="A101" s="973"/>
      <c r="B101" s="973"/>
      <c r="C101" s="973"/>
      <c r="D101" s="973"/>
      <c r="E101" s="973"/>
    </row>
    <row r="102" spans="1:5" x14ac:dyDescent="0.25">
      <c r="A102" s="973"/>
      <c r="B102" s="973"/>
      <c r="C102" s="973"/>
      <c r="D102" s="973"/>
      <c r="E102" s="973"/>
    </row>
    <row r="103" spans="1:5" x14ac:dyDescent="0.25">
      <c r="A103" s="973"/>
      <c r="B103" s="973"/>
      <c r="C103" s="973"/>
      <c r="D103" s="973"/>
      <c r="E103" s="973"/>
    </row>
    <row r="104" spans="1:5" x14ac:dyDescent="0.25">
      <c r="A104" s="973"/>
      <c r="B104" s="973"/>
      <c r="C104" s="973"/>
      <c r="D104" s="973"/>
      <c r="E104" s="973"/>
    </row>
    <row r="105" spans="1:5" x14ac:dyDescent="0.25">
      <c r="A105" s="973"/>
      <c r="B105" s="973"/>
      <c r="C105" s="973"/>
      <c r="D105" s="973"/>
      <c r="E105" s="973"/>
    </row>
    <row r="106" spans="1:5" x14ac:dyDescent="0.25">
      <c r="A106" s="973"/>
      <c r="B106" s="973"/>
      <c r="C106" s="973"/>
      <c r="D106" s="973"/>
      <c r="E106" s="973"/>
    </row>
    <row r="107" spans="1:5" x14ac:dyDescent="0.25">
      <c r="A107" s="973"/>
      <c r="B107" s="973"/>
      <c r="C107" s="973"/>
      <c r="D107" s="973"/>
      <c r="E107" s="973"/>
    </row>
    <row r="108" spans="1:5" x14ac:dyDescent="0.25">
      <c r="A108" s="973"/>
      <c r="B108" s="973"/>
      <c r="C108" s="973"/>
      <c r="D108" s="973"/>
      <c r="E108" s="973"/>
    </row>
    <row r="109" spans="1:5" x14ac:dyDescent="0.25">
      <c r="A109" s="973"/>
      <c r="B109" s="973"/>
      <c r="C109" s="973"/>
      <c r="D109" s="973"/>
      <c r="E109" s="973"/>
    </row>
    <row r="110" spans="1:5" x14ac:dyDescent="0.25">
      <c r="A110" s="973"/>
      <c r="B110" s="973"/>
      <c r="C110" s="973"/>
      <c r="D110" s="973"/>
      <c r="E110" s="973"/>
    </row>
    <row r="111" spans="1:5" x14ac:dyDescent="0.25">
      <c r="A111" s="973"/>
      <c r="B111" s="973"/>
      <c r="C111" s="973"/>
      <c r="D111" s="973"/>
      <c r="E111" s="973"/>
    </row>
    <row r="112" spans="1:5" x14ac:dyDescent="0.25">
      <c r="A112" s="973"/>
      <c r="B112" s="973"/>
      <c r="C112" s="973"/>
      <c r="D112" s="973"/>
      <c r="E112" s="973"/>
    </row>
    <row r="113" spans="1:5" x14ac:dyDescent="0.25">
      <c r="A113" s="973"/>
      <c r="B113" s="973"/>
      <c r="C113" s="973"/>
      <c r="D113" s="973"/>
      <c r="E113" s="973"/>
    </row>
    <row r="114" spans="1:5" x14ac:dyDescent="0.25">
      <c r="A114" s="973"/>
      <c r="B114" s="973"/>
      <c r="C114" s="973"/>
      <c r="D114" s="973"/>
      <c r="E114" s="973"/>
    </row>
    <row r="115" spans="1:5" x14ac:dyDescent="0.25">
      <c r="A115" s="973"/>
      <c r="B115" s="973"/>
      <c r="C115" s="973"/>
      <c r="D115" s="973"/>
      <c r="E115" s="973"/>
    </row>
    <row r="116" spans="1:5" x14ac:dyDescent="0.25">
      <c r="A116" s="973"/>
      <c r="B116" s="973"/>
      <c r="C116" s="973"/>
      <c r="D116" s="973"/>
      <c r="E116" s="973"/>
    </row>
    <row r="117" spans="1:5" x14ac:dyDescent="0.25">
      <c r="A117" s="973"/>
      <c r="B117" s="973"/>
      <c r="C117" s="973"/>
      <c r="D117" s="973"/>
      <c r="E117" s="973"/>
    </row>
    <row r="118" spans="1:5" x14ac:dyDescent="0.25">
      <c r="A118" s="973"/>
      <c r="B118" s="973"/>
      <c r="C118" s="973"/>
      <c r="D118" s="973"/>
      <c r="E118" s="973"/>
    </row>
    <row r="119" spans="1:5" x14ac:dyDescent="0.25">
      <c r="A119" s="973"/>
      <c r="B119" s="973"/>
      <c r="C119" s="973"/>
      <c r="D119" s="973"/>
      <c r="E119" s="973"/>
    </row>
    <row r="120" spans="1:5" x14ac:dyDescent="0.25">
      <c r="A120" s="973"/>
      <c r="B120" s="973"/>
      <c r="C120" s="973"/>
      <c r="D120" s="973"/>
      <c r="E120" s="973"/>
    </row>
    <row r="121" spans="1:5" x14ac:dyDescent="0.25">
      <c r="A121" s="973"/>
      <c r="B121" s="973"/>
      <c r="C121" s="973"/>
      <c r="D121" s="973"/>
      <c r="E121" s="973"/>
    </row>
    <row r="122" spans="1:5" x14ac:dyDescent="0.25">
      <c r="A122" s="973"/>
      <c r="B122" s="973"/>
      <c r="C122" s="973"/>
      <c r="D122" s="973"/>
      <c r="E122" s="973"/>
    </row>
    <row r="123" spans="1:5" x14ac:dyDescent="0.25">
      <c r="A123" s="973"/>
      <c r="B123" s="973"/>
      <c r="C123" s="973"/>
      <c r="D123" s="973"/>
      <c r="E123" s="973"/>
    </row>
    <row r="124" spans="1:5" x14ac:dyDescent="0.25">
      <c r="A124" s="973"/>
      <c r="B124" s="973"/>
      <c r="C124" s="973"/>
      <c r="D124" s="973"/>
      <c r="E124" s="973"/>
    </row>
    <row r="125" spans="1:5" x14ac:dyDescent="0.25">
      <c r="A125" s="973"/>
      <c r="B125" s="973"/>
      <c r="C125" s="973"/>
      <c r="D125" s="973"/>
      <c r="E125" s="973"/>
    </row>
    <row r="126" spans="1:5" x14ac:dyDescent="0.25">
      <c r="A126" s="973"/>
      <c r="B126" s="973"/>
      <c r="C126" s="973"/>
      <c r="D126" s="973"/>
      <c r="E126" s="973"/>
    </row>
    <row r="127" spans="1:5" x14ac:dyDescent="0.25">
      <c r="A127" s="973"/>
      <c r="B127" s="973"/>
      <c r="C127" s="973"/>
      <c r="D127" s="973"/>
      <c r="E127" s="973"/>
    </row>
    <row r="128" spans="1:5" x14ac:dyDescent="0.25">
      <c r="A128" s="973"/>
      <c r="B128" s="973"/>
      <c r="C128" s="973"/>
      <c r="D128" s="973"/>
      <c r="E128" s="973"/>
    </row>
    <row r="129" spans="1:5" x14ac:dyDescent="0.25">
      <c r="A129" s="973"/>
      <c r="B129" s="973"/>
      <c r="C129" s="973"/>
      <c r="D129" s="973"/>
      <c r="E129" s="973"/>
    </row>
    <row r="130" spans="1:5" x14ac:dyDescent="0.25">
      <c r="A130" s="973"/>
      <c r="B130" s="973"/>
      <c r="C130" s="973"/>
      <c r="D130" s="973"/>
      <c r="E130" s="973"/>
    </row>
    <row r="131" spans="1:5" x14ac:dyDescent="0.25">
      <c r="A131" s="973"/>
      <c r="B131" s="973"/>
      <c r="C131" s="973"/>
      <c r="D131" s="973"/>
      <c r="E131" s="973"/>
    </row>
    <row r="132" spans="1:5" x14ac:dyDescent="0.25">
      <c r="A132" s="973"/>
      <c r="B132" s="973"/>
      <c r="C132" s="973"/>
      <c r="D132" s="973"/>
      <c r="E132" s="973"/>
    </row>
    <row r="133" spans="1:5" x14ac:dyDescent="0.25">
      <c r="A133" s="973"/>
      <c r="B133" s="973"/>
      <c r="C133" s="973"/>
      <c r="D133" s="973"/>
      <c r="E133" s="973"/>
    </row>
    <row r="134" spans="1:5" x14ac:dyDescent="0.25">
      <c r="A134" s="973"/>
      <c r="B134" s="973"/>
      <c r="C134" s="973"/>
      <c r="D134" s="973"/>
      <c r="E134" s="973"/>
    </row>
    <row r="135" spans="1:5" x14ac:dyDescent="0.25">
      <c r="A135" s="973"/>
      <c r="B135" s="973"/>
      <c r="C135" s="973"/>
      <c r="D135" s="973"/>
      <c r="E135" s="973"/>
    </row>
    <row r="136" spans="1:5" x14ac:dyDescent="0.25">
      <c r="A136" s="973"/>
      <c r="B136" s="973"/>
      <c r="C136" s="973"/>
      <c r="D136" s="973"/>
      <c r="E136" s="973"/>
    </row>
    <row r="137" spans="1:5" x14ac:dyDescent="0.25">
      <c r="A137" s="973"/>
      <c r="B137" s="973"/>
      <c r="C137" s="973"/>
      <c r="D137" s="973"/>
      <c r="E137" s="973"/>
    </row>
    <row r="138" spans="1:5" x14ac:dyDescent="0.25">
      <c r="A138" s="973"/>
      <c r="B138" s="973"/>
      <c r="C138" s="973"/>
      <c r="D138" s="973"/>
      <c r="E138" s="973"/>
    </row>
    <row r="139" spans="1:5" x14ac:dyDescent="0.25">
      <c r="A139" s="973"/>
      <c r="B139" s="973"/>
      <c r="C139" s="973"/>
      <c r="D139" s="973"/>
      <c r="E139" s="973"/>
    </row>
    <row r="140" spans="1:5" x14ac:dyDescent="0.25">
      <c r="A140" s="973"/>
      <c r="B140" s="973"/>
      <c r="C140" s="973"/>
      <c r="D140" s="973"/>
      <c r="E140" s="973"/>
    </row>
    <row r="141" spans="1:5" x14ac:dyDescent="0.25">
      <c r="A141" s="973"/>
      <c r="B141" s="973"/>
      <c r="C141" s="973"/>
      <c r="D141" s="973"/>
      <c r="E141" s="973"/>
    </row>
    <row r="142" spans="1:5" x14ac:dyDescent="0.25">
      <c r="A142" s="973"/>
      <c r="B142" s="973"/>
      <c r="C142" s="973"/>
      <c r="D142" s="973"/>
      <c r="E142" s="973"/>
    </row>
    <row r="143" spans="1:5" x14ac:dyDescent="0.25">
      <c r="A143" s="973"/>
      <c r="B143" s="973"/>
      <c r="C143" s="973"/>
      <c r="D143" s="973"/>
      <c r="E143" s="973"/>
    </row>
    <row r="144" spans="1:5" x14ac:dyDescent="0.25">
      <c r="A144" s="973"/>
      <c r="B144" s="973"/>
      <c r="C144" s="973"/>
      <c r="D144" s="973"/>
      <c r="E144" s="973"/>
    </row>
    <row r="145" spans="1:5" x14ac:dyDescent="0.25">
      <c r="A145" s="973"/>
      <c r="B145" s="973"/>
      <c r="C145" s="973"/>
      <c r="D145" s="973"/>
      <c r="E145" s="973"/>
    </row>
    <row r="146" spans="1:5" x14ac:dyDescent="0.25">
      <c r="A146" s="973"/>
      <c r="B146" s="973"/>
      <c r="C146" s="973"/>
      <c r="D146" s="973"/>
      <c r="E146" s="973"/>
    </row>
    <row r="147" spans="1:5" x14ac:dyDescent="0.25">
      <c r="A147" s="973"/>
      <c r="B147" s="973"/>
      <c r="C147" s="973"/>
      <c r="D147" s="973"/>
      <c r="E147" s="973"/>
    </row>
    <row r="148" spans="1:5" x14ac:dyDescent="0.25">
      <c r="A148" s="973"/>
      <c r="B148" s="973"/>
      <c r="C148" s="973"/>
      <c r="D148" s="973"/>
      <c r="E148" s="973"/>
    </row>
    <row r="149" spans="1:5" x14ac:dyDescent="0.25">
      <c r="A149" s="973"/>
      <c r="B149" s="973"/>
      <c r="C149" s="973"/>
      <c r="D149" s="973"/>
      <c r="E149" s="973"/>
    </row>
    <row r="150" spans="1:5" x14ac:dyDescent="0.25">
      <c r="A150" s="973"/>
      <c r="B150" s="973"/>
      <c r="C150" s="973"/>
      <c r="D150" s="973"/>
      <c r="E150" s="973"/>
    </row>
    <row r="151" spans="1:5" x14ac:dyDescent="0.25">
      <c r="A151" s="973"/>
      <c r="B151" s="973"/>
      <c r="C151" s="973"/>
      <c r="D151" s="973"/>
      <c r="E151" s="973"/>
    </row>
    <row r="152" spans="1:5" x14ac:dyDescent="0.25">
      <c r="A152" s="973"/>
      <c r="B152" s="973"/>
      <c r="C152" s="973"/>
      <c r="D152" s="973"/>
      <c r="E152" s="973"/>
    </row>
    <row r="153" spans="1:5" x14ac:dyDescent="0.25">
      <c r="A153" s="973"/>
      <c r="B153" s="973"/>
      <c r="C153" s="973"/>
      <c r="D153" s="973"/>
      <c r="E153" s="973"/>
    </row>
    <row r="154" spans="1:5" x14ac:dyDescent="0.25">
      <c r="A154" s="973"/>
      <c r="B154" s="973"/>
      <c r="C154" s="973"/>
      <c r="D154" s="973"/>
      <c r="E154" s="973"/>
    </row>
    <row r="155" spans="1:5" x14ac:dyDescent="0.25">
      <c r="A155" s="973"/>
      <c r="B155" s="973"/>
      <c r="C155" s="973"/>
      <c r="D155" s="973"/>
      <c r="E155" s="973"/>
    </row>
    <row r="156" spans="1:5" x14ac:dyDescent="0.25">
      <c r="A156" s="973"/>
      <c r="B156" s="973"/>
      <c r="C156" s="973"/>
      <c r="D156" s="973"/>
      <c r="E156" s="973"/>
    </row>
    <row r="157" spans="1:5" x14ac:dyDescent="0.25">
      <c r="A157" s="973"/>
      <c r="B157" s="973"/>
      <c r="C157" s="973"/>
      <c r="D157" s="973"/>
      <c r="E157" s="973"/>
    </row>
    <row r="158" spans="1:5" x14ac:dyDescent="0.25">
      <c r="A158" s="973"/>
      <c r="B158" s="973"/>
      <c r="C158" s="973"/>
      <c r="D158" s="973"/>
      <c r="E158" s="973"/>
    </row>
    <row r="159" spans="1:5" x14ac:dyDescent="0.25">
      <c r="A159" s="973"/>
      <c r="B159" s="973"/>
      <c r="C159" s="973"/>
      <c r="D159" s="973"/>
      <c r="E159" s="973"/>
    </row>
    <row r="160" spans="1:5" x14ac:dyDescent="0.25">
      <c r="A160" s="973"/>
      <c r="B160" s="973"/>
      <c r="C160" s="973"/>
      <c r="D160" s="973"/>
      <c r="E160" s="973"/>
    </row>
    <row r="161" spans="1:5" x14ac:dyDescent="0.25">
      <c r="A161" s="973"/>
      <c r="B161" s="973"/>
      <c r="C161" s="973"/>
      <c r="D161" s="973"/>
      <c r="E161" s="973"/>
    </row>
    <row r="162" spans="1:5" x14ac:dyDescent="0.25">
      <c r="A162" s="973"/>
      <c r="B162" s="973"/>
      <c r="C162" s="973"/>
      <c r="D162" s="973"/>
      <c r="E162" s="973"/>
    </row>
    <row r="163" spans="1:5" x14ac:dyDescent="0.25">
      <c r="A163" s="973"/>
      <c r="B163" s="973"/>
      <c r="C163" s="973"/>
      <c r="D163" s="973"/>
      <c r="E163" s="973"/>
    </row>
    <row r="164" spans="1:5" x14ac:dyDescent="0.25">
      <c r="A164" s="973"/>
      <c r="B164" s="973"/>
      <c r="C164" s="973"/>
      <c r="D164" s="973"/>
      <c r="E164" s="973"/>
    </row>
    <row r="165" spans="1:5" x14ac:dyDescent="0.25">
      <c r="A165" s="973"/>
      <c r="B165" s="973"/>
      <c r="C165" s="973"/>
      <c r="D165" s="973"/>
      <c r="E165" s="973"/>
    </row>
    <row r="166" spans="1:5" x14ac:dyDescent="0.25">
      <c r="A166" s="973"/>
      <c r="B166" s="973"/>
      <c r="C166" s="973"/>
      <c r="D166" s="973"/>
      <c r="E166" s="973"/>
    </row>
    <row r="167" spans="1:5" x14ac:dyDescent="0.25">
      <c r="A167" s="973"/>
      <c r="B167" s="973"/>
      <c r="C167" s="973"/>
      <c r="D167" s="973"/>
      <c r="E167" s="973"/>
    </row>
    <row r="168" spans="1:5" x14ac:dyDescent="0.25">
      <c r="A168" s="973"/>
      <c r="B168" s="973"/>
      <c r="C168" s="973"/>
      <c r="D168" s="973"/>
      <c r="E168" s="973"/>
    </row>
    <row r="169" spans="1:5" x14ac:dyDescent="0.25">
      <c r="A169" s="973"/>
      <c r="B169" s="973"/>
      <c r="C169" s="973"/>
      <c r="D169" s="973"/>
      <c r="E169" s="973"/>
    </row>
    <row r="170" spans="1:5" x14ac:dyDescent="0.25">
      <c r="A170" s="973"/>
      <c r="B170" s="973"/>
      <c r="C170" s="973"/>
      <c r="D170" s="973"/>
      <c r="E170" s="973"/>
    </row>
    <row r="171" spans="1:5" x14ac:dyDescent="0.25">
      <c r="A171" s="973"/>
      <c r="B171" s="973"/>
      <c r="C171" s="973"/>
      <c r="D171" s="973"/>
      <c r="E171" s="973"/>
    </row>
    <row r="172" spans="1:5" x14ac:dyDescent="0.25">
      <c r="A172" s="973"/>
      <c r="B172" s="973"/>
      <c r="C172" s="973"/>
      <c r="D172" s="973"/>
      <c r="E172" s="973"/>
    </row>
    <row r="173" spans="1:5" x14ac:dyDescent="0.25">
      <c r="A173" s="973"/>
      <c r="B173" s="973"/>
      <c r="C173" s="973"/>
      <c r="D173" s="973"/>
      <c r="E173" s="973"/>
    </row>
    <row r="174" spans="1:5" x14ac:dyDescent="0.25">
      <c r="A174" s="973"/>
      <c r="B174" s="973"/>
      <c r="C174" s="973"/>
      <c r="D174" s="973"/>
      <c r="E174" s="973"/>
    </row>
    <row r="175" spans="1:5" x14ac:dyDescent="0.25">
      <c r="A175" s="973"/>
      <c r="B175" s="973"/>
      <c r="C175" s="973"/>
      <c r="D175" s="973"/>
      <c r="E175" s="973"/>
    </row>
    <row r="176" spans="1:5" x14ac:dyDescent="0.25">
      <c r="A176" s="973"/>
      <c r="B176" s="973"/>
      <c r="C176" s="973"/>
      <c r="D176" s="973"/>
      <c r="E176" s="973"/>
    </row>
    <row r="177" spans="1:5" x14ac:dyDescent="0.25">
      <c r="A177" s="973"/>
      <c r="B177" s="973"/>
      <c r="C177" s="973"/>
      <c r="D177" s="973"/>
      <c r="E177" s="973"/>
    </row>
    <row r="178" spans="1:5" x14ac:dyDescent="0.25">
      <c r="A178" s="973"/>
      <c r="B178" s="973"/>
      <c r="C178" s="973"/>
      <c r="D178" s="973"/>
      <c r="E178" s="973"/>
    </row>
    <row r="179" spans="1:5" x14ac:dyDescent="0.25">
      <c r="A179" s="973"/>
      <c r="B179" s="973"/>
      <c r="C179" s="973"/>
      <c r="D179" s="973"/>
      <c r="E179" s="973"/>
    </row>
    <row r="180" spans="1:5" x14ac:dyDescent="0.25">
      <c r="A180" s="973"/>
      <c r="B180" s="973"/>
      <c r="C180" s="973"/>
      <c r="D180" s="973"/>
      <c r="E180" s="973"/>
    </row>
    <row r="181" spans="1:5" x14ac:dyDescent="0.25">
      <c r="A181" s="973"/>
      <c r="B181" s="973"/>
      <c r="C181" s="973"/>
      <c r="D181" s="973"/>
      <c r="E181" s="973"/>
    </row>
    <row r="182" spans="1:5" x14ac:dyDescent="0.25">
      <c r="A182" s="973"/>
      <c r="B182" s="973"/>
      <c r="C182" s="973"/>
      <c r="D182" s="973"/>
      <c r="E182" s="973"/>
    </row>
    <row r="183" spans="1:5" x14ac:dyDescent="0.25">
      <c r="A183" s="973"/>
      <c r="B183" s="973"/>
      <c r="C183" s="973"/>
      <c r="D183" s="973"/>
      <c r="E183" s="973"/>
    </row>
    <row r="184" spans="1:5" x14ac:dyDescent="0.25">
      <c r="A184" s="973"/>
      <c r="B184" s="973"/>
      <c r="C184" s="973"/>
      <c r="D184" s="973"/>
      <c r="E184" s="973"/>
    </row>
    <row r="185" spans="1:5" x14ac:dyDescent="0.25">
      <c r="A185" s="973"/>
      <c r="B185" s="973"/>
      <c r="C185" s="973"/>
      <c r="D185" s="973"/>
      <c r="E185" s="973"/>
    </row>
    <row r="186" spans="1:5" x14ac:dyDescent="0.25">
      <c r="A186" s="973"/>
      <c r="B186" s="973"/>
      <c r="C186" s="973"/>
      <c r="D186" s="973"/>
      <c r="E186" s="973"/>
    </row>
  </sheetData>
  <mergeCells count="1">
    <mergeCell ref="A3:N3"/>
  </mergeCells>
  <hyperlinks>
    <hyperlink ref="N2" location="Contents!A1" display="Back to Contents ç" xr:uid="{CD740CA0-A253-44C4-84D5-9A4C164CB9D0}"/>
  </hyperlinks>
  <pageMargins left="0" right="0" top="0.25" bottom="0" header="0.51180555555555596" footer="0"/>
  <pageSetup paperSize="9" scale="53" firstPageNumber="0" orientation="portrait" r:id="rId1"/>
  <headerFooter alignWithMargins="0">
    <oddHeader>&amp;L&amp;"Calibri"&amp;10&amp;K000000 [Limited Sharing]&amp;1#_x000D_</oddHeader>
    <oddFooter>&amp;R&amp;F / &amp;D</oddFooter>
  </headerFooter>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6ABFA-3E2C-4F8C-BEAE-DEED086156EF}">
  <sheetPr codeName="Sheet38">
    <pageSetUpPr fitToPage="1"/>
  </sheetPr>
  <dimension ref="A1:X78"/>
  <sheetViews>
    <sheetView zoomScaleNormal="100" zoomScaleSheetLayoutView="70" workbookViewId="0">
      <pane xSplit="2" ySplit="5" topLeftCell="C6" activePane="bottomRight" state="frozen"/>
      <selection activeCell="O76" sqref="O76"/>
      <selection pane="topRight" activeCell="O76" sqref="O76"/>
      <selection pane="bottomLeft" activeCell="O76" sqref="O76"/>
      <selection pane="bottomRight" activeCell="N2" sqref="N2"/>
    </sheetView>
  </sheetViews>
  <sheetFormatPr defaultColWidth="11.140625" defaultRowHeight="15.75" x14ac:dyDescent="0.25"/>
  <cols>
    <col min="1" max="1" width="38.140625" style="199" customWidth="1"/>
    <col min="2" max="2" width="10.140625" style="199" customWidth="1"/>
    <col min="3" max="14" width="11.5703125" style="199" customWidth="1"/>
    <col min="15" max="16" width="16.85546875" style="199" bestFit="1" customWidth="1"/>
    <col min="17" max="16384" width="11.140625" style="199"/>
  </cols>
  <sheetData>
    <row r="1" spans="1:24" x14ac:dyDescent="0.25">
      <c r="A1" s="880" t="s">
        <v>60</v>
      </c>
      <c r="B1" s="664"/>
      <c r="C1" s="664"/>
      <c r="D1" s="664"/>
      <c r="E1" s="754"/>
      <c r="F1" s="664"/>
      <c r="G1" s="664"/>
      <c r="H1" s="664"/>
      <c r="I1" s="664"/>
      <c r="J1" s="664"/>
      <c r="K1" s="664"/>
      <c r="L1" s="664"/>
      <c r="N1" s="665" t="s">
        <v>980</v>
      </c>
    </row>
    <row r="2" spans="1:24" x14ac:dyDescent="0.25">
      <c r="A2" s="664"/>
      <c r="B2" s="664"/>
      <c r="C2" s="664"/>
      <c r="D2" s="664"/>
      <c r="E2" s="664"/>
      <c r="F2" s="664"/>
      <c r="G2" s="664"/>
      <c r="H2" s="664"/>
      <c r="I2" s="664"/>
      <c r="J2" s="664"/>
      <c r="K2" s="664"/>
      <c r="L2" s="664"/>
      <c r="N2" s="405" t="s">
        <v>62</v>
      </c>
    </row>
    <row r="3" spans="1:24" x14ac:dyDescent="0.25">
      <c r="A3" s="1720" t="s">
        <v>45</v>
      </c>
      <c r="B3" s="1720"/>
      <c r="C3" s="1720"/>
      <c r="D3" s="1720"/>
      <c r="E3" s="1720"/>
      <c r="F3" s="1720"/>
      <c r="G3" s="1720"/>
      <c r="H3" s="1720"/>
      <c r="I3" s="1720"/>
      <c r="J3" s="1720"/>
      <c r="K3" s="1720"/>
      <c r="L3" s="1720"/>
      <c r="M3" s="1720"/>
      <c r="N3" s="1720"/>
    </row>
    <row r="4" spans="1:24" x14ac:dyDescent="0.25">
      <c r="A4" s="199" t="s">
        <v>474</v>
      </c>
      <c r="B4" s="199" t="s">
        <v>474</v>
      </c>
      <c r="D4" s="892"/>
      <c r="E4" s="892"/>
      <c r="F4" s="892"/>
    </row>
    <row r="5" spans="1:24" s="669" customFormat="1" x14ac:dyDescent="0.25">
      <c r="A5" s="755" t="s">
        <v>237</v>
      </c>
      <c r="B5" s="1015" t="s">
        <v>238</v>
      </c>
      <c r="C5" s="883">
        <v>2014</v>
      </c>
      <c r="D5" s="883">
        <v>2015</v>
      </c>
      <c r="E5" s="883">
        <v>2016</v>
      </c>
      <c r="F5" s="883">
        <v>2017</v>
      </c>
      <c r="G5" s="883">
        <v>2018</v>
      </c>
      <c r="H5" s="883">
        <v>2019</v>
      </c>
      <c r="I5" s="883">
        <v>2020</v>
      </c>
      <c r="J5" s="883">
        <v>2021</v>
      </c>
      <c r="K5" s="883">
        <v>2022</v>
      </c>
      <c r="L5" s="883">
        <v>2023</v>
      </c>
      <c r="M5" s="883" t="s">
        <v>350</v>
      </c>
      <c r="N5" s="883" t="s">
        <v>121</v>
      </c>
      <c r="O5" s="199"/>
      <c r="P5" s="199"/>
      <c r="Q5" s="199"/>
      <c r="R5" s="199"/>
      <c r="S5" s="199"/>
      <c r="T5" s="199"/>
      <c r="U5" s="199"/>
      <c r="V5" s="199"/>
      <c r="W5" s="199"/>
      <c r="X5" s="199"/>
    </row>
    <row r="6" spans="1:24" ht="15" customHeight="1" x14ac:dyDescent="0.25">
      <c r="A6" s="758" t="s">
        <v>981</v>
      </c>
      <c r="B6" s="1016" t="s">
        <v>628</v>
      </c>
      <c r="C6" s="913">
        <f t="shared" ref="C6:F6" si="0">SUM(C7:C14)</f>
        <v>429556</v>
      </c>
      <c r="D6" s="913">
        <f t="shared" si="0"/>
        <v>668907</v>
      </c>
      <c r="E6" s="913">
        <f t="shared" si="0"/>
        <v>493328</v>
      </c>
      <c r="F6" s="913">
        <f t="shared" si="0"/>
        <v>451653</v>
      </c>
      <c r="G6" s="913">
        <f>SUM(G7:G14)</f>
        <v>480799</v>
      </c>
      <c r="H6" s="913">
        <f t="shared" ref="H6:N6" si="1">SUM(H7:H14)</f>
        <v>367303</v>
      </c>
      <c r="I6" s="913">
        <f t="shared" si="1"/>
        <v>202628</v>
      </c>
      <c r="J6" s="913">
        <f t="shared" si="1"/>
        <v>33850</v>
      </c>
      <c r="K6" s="913">
        <f t="shared" si="1"/>
        <v>20511</v>
      </c>
      <c r="L6" s="982">
        <f t="shared" si="1"/>
        <v>27890</v>
      </c>
      <c r="M6" s="982">
        <f>SUM(M7:M14)</f>
        <v>74410</v>
      </c>
      <c r="N6" s="982">
        <f t="shared" si="1"/>
        <v>362100</v>
      </c>
      <c r="O6" s="709"/>
      <c r="P6" s="709"/>
      <c r="Q6" s="709"/>
      <c r="R6" s="709"/>
      <c r="S6" s="709"/>
      <c r="T6" s="709"/>
      <c r="U6" s="709"/>
      <c r="V6" s="709"/>
      <c r="W6" s="709"/>
    </row>
    <row r="7" spans="1:24" ht="15" customHeight="1" x14ac:dyDescent="0.25">
      <c r="A7" s="888" t="s">
        <v>982</v>
      </c>
      <c r="B7" s="1016" t="s">
        <v>882</v>
      </c>
      <c r="C7" s="913">
        <v>3851</v>
      </c>
      <c r="D7" s="913">
        <v>4140</v>
      </c>
      <c r="E7" s="913">
        <v>2685</v>
      </c>
      <c r="F7" s="913">
        <v>3331</v>
      </c>
      <c r="G7" s="913">
        <v>2957</v>
      </c>
      <c r="H7" s="913">
        <v>1613</v>
      </c>
      <c r="I7" s="913">
        <v>578</v>
      </c>
      <c r="J7" s="913">
        <v>281</v>
      </c>
      <c r="K7" s="913">
        <v>404</v>
      </c>
      <c r="L7" s="982">
        <v>685</v>
      </c>
      <c r="M7" s="982">
        <v>146</v>
      </c>
      <c r="N7" s="982">
        <v>2096</v>
      </c>
      <c r="O7" s="709"/>
      <c r="P7" s="709"/>
      <c r="W7" s="709"/>
    </row>
    <row r="8" spans="1:24" ht="15" customHeight="1" x14ac:dyDescent="0.25">
      <c r="A8" s="888" t="s">
        <v>983</v>
      </c>
      <c r="B8" s="1016" t="s">
        <v>882</v>
      </c>
      <c r="C8" s="913">
        <v>38780</v>
      </c>
      <c r="D8" s="913">
        <v>105628</v>
      </c>
      <c r="E8" s="913">
        <v>45172</v>
      </c>
      <c r="F8" s="913">
        <v>39182</v>
      </c>
      <c r="G8" s="913">
        <v>80776</v>
      </c>
      <c r="H8" s="913">
        <v>38232</v>
      </c>
      <c r="I8" s="913">
        <v>21021</v>
      </c>
      <c r="J8" s="913">
        <v>3495</v>
      </c>
      <c r="K8" s="913">
        <v>1489</v>
      </c>
      <c r="L8" s="982">
        <v>1816</v>
      </c>
      <c r="M8" s="982">
        <v>1644</v>
      </c>
      <c r="N8" s="982">
        <v>68047</v>
      </c>
      <c r="O8" s="709"/>
      <c r="P8" s="709"/>
      <c r="Q8" s="709"/>
      <c r="R8" s="709"/>
      <c r="S8" s="709"/>
      <c r="T8" s="709"/>
      <c r="U8" s="709"/>
      <c r="V8" s="709"/>
      <c r="W8" s="709"/>
    </row>
    <row r="9" spans="1:24" ht="15" customHeight="1" x14ac:dyDescent="0.25">
      <c r="A9" s="1017" t="s">
        <v>984</v>
      </c>
      <c r="B9" s="1016" t="s">
        <v>882</v>
      </c>
      <c r="C9" s="913">
        <v>79038</v>
      </c>
      <c r="D9" s="913">
        <v>129547</v>
      </c>
      <c r="E9" s="913">
        <v>56945</v>
      </c>
      <c r="F9" s="913">
        <v>23537</v>
      </c>
      <c r="G9" s="913">
        <v>20063</v>
      </c>
      <c r="H9" s="913">
        <v>15490</v>
      </c>
      <c r="I9" s="913">
        <v>7150</v>
      </c>
      <c r="J9" s="913">
        <v>2093</v>
      </c>
      <c r="K9" s="913">
        <v>36</v>
      </c>
      <c r="L9" s="982">
        <v>60</v>
      </c>
      <c r="M9" s="982">
        <v>94</v>
      </c>
      <c r="N9" s="982">
        <v>17332</v>
      </c>
      <c r="O9" s="709"/>
      <c r="P9" s="709"/>
      <c r="Q9" s="709"/>
      <c r="R9" s="709"/>
      <c r="W9" s="709"/>
    </row>
    <row r="10" spans="1:24" ht="15" customHeight="1" x14ac:dyDescent="0.25">
      <c r="A10" s="888" t="s">
        <v>985</v>
      </c>
      <c r="B10" s="1016" t="s">
        <v>882</v>
      </c>
      <c r="C10" s="913">
        <v>20799</v>
      </c>
      <c r="D10" s="913">
        <v>39456</v>
      </c>
      <c r="E10" s="913">
        <v>26887</v>
      </c>
      <c r="F10" s="913">
        <v>16742</v>
      </c>
      <c r="G10" s="913">
        <v>16931</v>
      </c>
      <c r="H10" s="913">
        <v>13459</v>
      </c>
      <c r="I10" s="913">
        <v>9532</v>
      </c>
      <c r="J10" s="913">
        <v>771</v>
      </c>
      <c r="K10" s="913">
        <v>760</v>
      </c>
      <c r="L10" s="982">
        <v>586</v>
      </c>
      <c r="M10" s="982">
        <v>1027</v>
      </c>
      <c r="N10" s="982">
        <v>6936</v>
      </c>
      <c r="O10" s="709"/>
      <c r="P10" s="709"/>
      <c r="Q10" s="709"/>
      <c r="U10" s="709"/>
      <c r="W10" s="709"/>
    </row>
    <row r="11" spans="1:24" ht="15" customHeight="1" x14ac:dyDescent="0.25">
      <c r="A11" s="888" t="s">
        <v>986</v>
      </c>
      <c r="B11" s="1016" t="s">
        <v>882</v>
      </c>
      <c r="C11" s="913">
        <v>272885</v>
      </c>
      <c r="D11" s="913">
        <v>370889</v>
      </c>
      <c r="E11" s="913">
        <v>340129</v>
      </c>
      <c r="F11" s="913">
        <v>344380</v>
      </c>
      <c r="G11" s="913">
        <v>339763</v>
      </c>
      <c r="H11" s="913">
        <v>284301</v>
      </c>
      <c r="I11" s="913">
        <v>151634</v>
      </c>
      <c r="J11" s="913">
        <v>8011</v>
      </c>
      <c r="K11" s="913">
        <v>9060</v>
      </c>
      <c r="L11" s="982">
        <v>20200</v>
      </c>
      <c r="M11" s="982">
        <v>65289</v>
      </c>
      <c r="N11" s="982">
        <v>254817</v>
      </c>
      <c r="O11" s="709"/>
      <c r="P11" s="709"/>
      <c r="Q11" s="709"/>
      <c r="R11" s="709"/>
      <c r="S11" s="709"/>
      <c r="T11" s="709"/>
      <c r="U11" s="709"/>
      <c r="V11" s="709"/>
      <c r="W11" s="709"/>
    </row>
    <row r="12" spans="1:24" ht="15" customHeight="1" x14ac:dyDescent="0.25">
      <c r="A12" s="888" t="s">
        <v>987</v>
      </c>
      <c r="B12" s="1016" t="s">
        <v>882</v>
      </c>
      <c r="C12" s="913">
        <v>5121</v>
      </c>
      <c r="D12" s="913">
        <v>7142</v>
      </c>
      <c r="E12" s="913">
        <v>7563</v>
      </c>
      <c r="F12" s="913">
        <v>11432</v>
      </c>
      <c r="G12" s="913">
        <v>9371</v>
      </c>
      <c r="H12" s="913">
        <v>5223</v>
      </c>
      <c r="I12" s="913">
        <v>3941</v>
      </c>
      <c r="J12" s="913">
        <v>4432</v>
      </c>
      <c r="K12" s="913">
        <v>1833</v>
      </c>
      <c r="L12" s="982">
        <v>523</v>
      </c>
      <c r="M12" s="982">
        <v>1284</v>
      </c>
      <c r="N12" s="982">
        <v>3792</v>
      </c>
      <c r="O12" s="709"/>
      <c r="P12" s="709"/>
      <c r="Q12" s="709"/>
      <c r="R12" s="709"/>
      <c r="S12" s="709"/>
      <c r="U12" s="709"/>
      <c r="V12" s="709"/>
      <c r="W12" s="709"/>
    </row>
    <row r="13" spans="1:24" ht="15" customHeight="1" x14ac:dyDescent="0.25">
      <c r="A13" s="888" t="s">
        <v>988</v>
      </c>
      <c r="B13" s="1016" t="s">
        <v>882</v>
      </c>
      <c r="C13" s="913">
        <v>9082</v>
      </c>
      <c r="D13" s="913">
        <v>12105</v>
      </c>
      <c r="E13" s="913">
        <v>13947</v>
      </c>
      <c r="F13" s="913">
        <v>13049</v>
      </c>
      <c r="G13" s="913">
        <v>10282</v>
      </c>
      <c r="H13" s="913">
        <v>7666</v>
      </c>
      <c r="I13" s="913">
        <v>8302</v>
      </c>
      <c r="J13" s="913">
        <v>14764</v>
      </c>
      <c r="K13" s="913">
        <v>6929</v>
      </c>
      <c r="L13" s="982">
        <v>4020</v>
      </c>
      <c r="M13" s="982">
        <v>4925</v>
      </c>
      <c r="N13" s="982">
        <v>9079</v>
      </c>
      <c r="O13" s="709"/>
      <c r="P13" s="709"/>
      <c r="Q13" s="709"/>
      <c r="R13" s="709"/>
      <c r="S13" s="709"/>
      <c r="T13" s="709"/>
      <c r="U13" s="709"/>
      <c r="V13" s="709"/>
      <c r="W13" s="709"/>
    </row>
    <row r="14" spans="1:24" ht="15" customHeight="1" x14ac:dyDescent="0.25">
      <c r="A14" s="888" t="s">
        <v>989</v>
      </c>
      <c r="B14" s="1016" t="s">
        <v>882</v>
      </c>
      <c r="C14" s="934">
        <v>0</v>
      </c>
      <c r="D14" s="934">
        <v>0</v>
      </c>
      <c r="E14" s="934">
        <v>0</v>
      </c>
      <c r="F14" s="934">
        <v>0</v>
      </c>
      <c r="G14" s="913">
        <v>656</v>
      </c>
      <c r="H14" s="913">
        <v>1319</v>
      </c>
      <c r="I14" s="913">
        <v>470</v>
      </c>
      <c r="J14" s="913">
        <v>3</v>
      </c>
      <c r="K14" s="934">
        <v>0</v>
      </c>
      <c r="L14" s="934">
        <v>0</v>
      </c>
      <c r="M14" s="982">
        <v>1</v>
      </c>
      <c r="N14" s="982">
        <v>1</v>
      </c>
      <c r="P14" s="709"/>
    </row>
    <row r="15" spans="1:24" ht="15" customHeight="1" x14ac:dyDescent="0.25">
      <c r="A15" s="1018"/>
      <c r="B15" s="1019"/>
      <c r="C15" s="913"/>
      <c r="D15" s="913"/>
      <c r="E15" s="913"/>
      <c r="F15" s="913"/>
      <c r="G15" s="913"/>
      <c r="H15" s="913"/>
      <c r="I15" s="913"/>
      <c r="J15" s="913"/>
      <c r="K15" s="913"/>
      <c r="L15" s="982"/>
      <c r="M15" s="982"/>
      <c r="N15" s="982"/>
    </row>
    <row r="16" spans="1:24" ht="15" customHeight="1" x14ac:dyDescent="0.25">
      <c r="A16" s="758" t="s">
        <v>990</v>
      </c>
      <c r="B16" s="1019"/>
      <c r="C16" s="913"/>
      <c r="D16" s="913"/>
      <c r="E16" s="913"/>
      <c r="F16" s="913"/>
      <c r="G16" s="913"/>
      <c r="H16" s="913"/>
      <c r="I16" s="913"/>
      <c r="J16" s="913"/>
      <c r="K16" s="913"/>
      <c r="L16" s="982"/>
      <c r="M16" s="982"/>
      <c r="N16" s="982"/>
    </row>
    <row r="17" spans="1:23" ht="15" customHeight="1" x14ac:dyDescent="0.25">
      <c r="A17" s="888" t="s">
        <v>991</v>
      </c>
      <c r="B17" s="1016" t="s">
        <v>992</v>
      </c>
      <c r="C17" s="903">
        <v>11075.084000000001</v>
      </c>
      <c r="D17" s="913">
        <v>11797.126</v>
      </c>
      <c r="E17" s="903">
        <v>11921.004999999999</v>
      </c>
      <c r="F17" s="1020">
        <v>11678.709000000001</v>
      </c>
      <c r="G17" s="1021">
        <v>11640</v>
      </c>
      <c r="H17" s="1021">
        <v>11230</v>
      </c>
      <c r="I17" s="1021">
        <v>7990</v>
      </c>
      <c r="J17" s="1021">
        <v>6281.2271300000002</v>
      </c>
      <c r="K17" s="1021">
        <v>10480</v>
      </c>
      <c r="L17" s="1021">
        <v>10450</v>
      </c>
      <c r="M17" s="1021">
        <v>10490</v>
      </c>
      <c r="N17" s="1021">
        <v>10820</v>
      </c>
      <c r="O17" s="892"/>
      <c r="P17" s="892"/>
      <c r="Q17" s="892"/>
      <c r="R17" s="892"/>
      <c r="S17" s="892"/>
      <c r="T17" s="892"/>
      <c r="U17" s="892"/>
      <c r="V17" s="892"/>
      <c r="W17" s="892"/>
    </row>
    <row r="18" spans="1:23" ht="15" customHeight="1" x14ac:dyDescent="0.25">
      <c r="A18" s="888" t="s">
        <v>993</v>
      </c>
      <c r="B18" s="1016" t="s">
        <v>994</v>
      </c>
      <c r="C18" s="903">
        <v>6841.97</v>
      </c>
      <c r="D18" s="913">
        <v>7407.39</v>
      </c>
      <c r="E18" s="913">
        <v>7413.12</v>
      </c>
      <c r="F18" s="1020">
        <v>7495.07</v>
      </c>
      <c r="G18" s="1021">
        <v>7709.52</v>
      </c>
      <c r="H18" s="1021">
        <v>7309.56</v>
      </c>
      <c r="I18" s="1021">
        <v>3905.55</v>
      </c>
      <c r="J18" s="1021">
        <v>2158.16385633338</v>
      </c>
      <c r="K18" s="1021">
        <v>6602.24</v>
      </c>
      <c r="L18" s="1021">
        <v>7043.99</v>
      </c>
      <c r="M18" s="1021">
        <v>5999.57</v>
      </c>
      <c r="N18" s="1021">
        <v>5989.68</v>
      </c>
      <c r="O18" s="892"/>
      <c r="P18" s="892"/>
      <c r="Q18" s="892"/>
      <c r="R18" s="892"/>
      <c r="S18" s="892"/>
      <c r="T18" s="892"/>
      <c r="U18" s="892"/>
      <c r="V18" s="892"/>
      <c r="W18" s="892"/>
    </row>
    <row r="19" spans="1:23" ht="15" customHeight="1" x14ac:dyDescent="0.25">
      <c r="A19" s="888" t="s">
        <v>995</v>
      </c>
      <c r="B19" s="1016" t="s">
        <v>882</v>
      </c>
      <c r="C19" s="903">
        <v>130.43</v>
      </c>
      <c r="D19" s="903">
        <v>130.02000000000001</v>
      </c>
      <c r="E19" s="903">
        <v>139.907872</v>
      </c>
      <c r="F19" s="1020">
        <v>144.79366899999999</v>
      </c>
      <c r="G19" s="1021">
        <v>119.78</v>
      </c>
      <c r="H19" s="1021">
        <v>115.62</v>
      </c>
      <c r="I19" s="1021">
        <v>114.37</v>
      </c>
      <c r="J19" s="1021">
        <v>161.55825100000001</v>
      </c>
      <c r="K19" s="1021">
        <v>138.68</v>
      </c>
      <c r="L19" s="1021">
        <v>159.47</v>
      </c>
      <c r="M19" s="1021">
        <v>172.38</v>
      </c>
      <c r="N19" s="1021">
        <v>161.99</v>
      </c>
      <c r="O19" s="892"/>
      <c r="P19" s="892"/>
      <c r="Q19" s="892"/>
      <c r="R19" s="892"/>
      <c r="S19" s="892"/>
      <c r="T19" s="892"/>
      <c r="U19" s="892"/>
      <c r="V19" s="892"/>
      <c r="W19" s="892"/>
    </row>
    <row r="20" spans="1:23" ht="15" customHeight="1" x14ac:dyDescent="0.25">
      <c r="A20" s="888" t="s">
        <v>996</v>
      </c>
      <c r="B20" s="1016" t="s">
        <v>396</v>
      </c>
      <c r="C20" s="913">
        <v>5909.31</v>
      </c>
      <c r="D20" s="913">
        <v>6334.6</v>
      </c>
      <c r="E20" s="913">
        <v>6623.37</v>
      </c>
      <c r="F20" s="1020">
        <v>6477.11</v>
      </c>
      <c r="G20" s="1021">
        <v>7412.51</v>
      </c>
      <c r="H20" s="1021">
        <v>7901.32</v>
      </c>
      <c r="I20" s="1021">
        <v>4566.6400000000003</v>
      </c>
      <c r="J20" s="1021">
        <v>2678.72</v>
      </c>
      <c r="K20" s="1021">
        <v>11076.1</v>
      </c>
      <c r="L20" s="1021">
        <v>16079.47</v>
      </c>
      <c r="M20" s="1021">
        <v>18856.59</v>
      </c>
      <c r="N20" s="1021">
        <v>17165.990000000002</v>
      </c>
      <c r="O20" s="892"/>
      <c r="P20" s="892"/>
      <c r="Q20" s="892"/>
      <c r="R20" s="892"/>
      <c r="S20" s="892"/>
      <c r="T20" s="892"/>
      <c r="U20" s="892"/>
      <c r="V20" s="892"/>
      <c r="W20" s="892"/>
    </row>
    <row r="21" spans="1:23" ht="15" customHeight="1" x14ac:dyDescent="0.25">
      <c r="A21" s="888" t="s">
        <v>997</v>
      </c>
      <c r="B21" s="1016" t="s">
        <v>882</v>
      </c>
      <c r="C21" s="913">
        <v>16943.259999999998</v>
      </c>
      <c r="D21" s="913">
        <v>14048.77</v>
      </c>
      <c r="E21" s="913">
        <v>13396.29</v>
      </c>
      <c r="F21" s="1022">
        <v>14080.65</v>
      </c>
      <c r="G21" s="1023">
        <v>14380.54</v>
      </c>
      <c r="H21" s="1023">
        <v>15463.53</v>
      </c>
      <c r="I21" s="1023">
        <v>14617.61</v>
      </c>
      <c r="J21" s="1023">
        <v>12979.21</v>
      </c>
      <c r="K21" s="1023">
        <v>23572.62</v>
      </c>
      <c r="L21" s="1023">
        <v>27842.05</v>
      </c>
      <c r="M21" s="1023">
        <v>27908.36</v>
      </c>
      <c r="N21" s="1023">
        <v>35749.49</v>
      </c>
      <c r="O21" s="892"/>
      <c r="P21" s="892"/>
      <c r="Q21" s="892"/>
      <c r="R21" s="892"/>
      <c r="S21" s="892"/>
      <c r="T21" s="892"/>
      <c r="U21" s="892"/>
      <c r="V21" s="892"/>
      <c r="W21" s="892"/>
    </row>
    <row r="22" spans="1:23" ht="15" customHeight="1" x14ac:dyDescent="0.25">
      <c r="A22" s="888" t="s">
        <v>998</v>
      </c>
      <c r="B22" s="1016" t="s">
        <v>882</v>
      </c>
      <c r="C22" s="1024">
        <f t="shared" ref="C22:N22" si="2">C20-C21</f>
        <v>-11033.949999999997</v>
      </c>
      <c r="D22" s="1024">
        <f t="shared" si="2"/>
        <v>-7714.17</v>
      </c>
      <c r="E22" s="1024">
        <f t="shared" si="2"/>
        <v>-6772.920000000001</v>
      </c>
      <c r="F22" s="1024">
        <f t="shared" si="2"/>
        <v>-7603.54</v>
      </c>
      <c r="G22" s="1024">
        <f t="shared" si="2"/>
        <v>-6968.0300000000007</v>
      </c>
      <c r="H22" s="1024">
        <f t="shared" si="2"/>
        <v>-7562.2100000000009</v>
      </c>
      <c r="I22" s="1024">
        <f t="shared" si="2"/>
        <v>-10050.970000000001</v>
      </c>
      <c r="J22" s="1024">
        <f t="shared" si="2"/>
        <v>-10300.49</v>
      </c>
      <c r="K22" s="1024">
        <f t="shared" si="2"/>
        <v>-12496.519999999999</v>
      </c>
      <c r="L22" s="1024">
        <f t="shared" si="2"/>
        <v>-11762.58</v>
      </c>
      <c r="M22" s="1024">
        <f t="shared" si="2"/>
        <v>-9051.77</v>
      </c>
      <c r="N22" s="1024">
        <f t="shared" si="2"/>
        <v>-18583.499999999996</v>
      </c>
      <c r="O22" s="892"/>
      <c r="P22" s="892"/>
      <c r="Q22" s="892"/>
      <c r="R22" s="892"/>
      <c r="S22" s="892"/>
      <c r="T22" s="892"/>
      <c r="U22" s="892"/>
      <c r="V22" s="892"/>
      <c r="W22" s="892"/>
    </row>
    <row r="23" spans="1:23" ht="15" customHeight="1" x14ac:dyDescent="0.25">
      <c r="A23" s="758"/>
      <c r="B23" s="1019"/>
      <c r="C23" s="913"/>
      <c r="D23" s="913"/>
      <c r="E23" s="913"/>
      <c r="F23" s="1025"/>
      <c r="G23" s="895"/>
      <c r="H23" s="895"/>
      <c r="I23" s="895"/>
      <c r="J23" s="895"/>
      <c r="K23" s="895"/>
      <c r="L23" s="895"/>
      <c r="M23" s="895"/>
      <c r="N23" s="895"/>
      <c r="O23" s="892"/>
      <c r="P23" s="892"/>
      <c r="Q23" s="892"/>
      <c r="R23" s="892"/>
      <c r="S23" s="892"/>
      <c r="T23" s="892"/>
      <c r="U23" s="892"/>
      <c r="V23" s="892"/>
      <c r="W23" s="892"/>
    </row>
    <row r="24" spans="1:23" ht="15" customHeight="1" x14ac:dyDescent="0.25">
      <c r="A24" s="758" t="s">
        <v>999</v>
      </c>
      <c r="B24" s="1019"/>
      <c r="C24" s="913"/>
      <c r="D24" s="913"/>
      <c r="E24" s="913"/>
      <c r="F24" s="913"/>
      <c r="G24" s="913"/>
      <c r="H24" s="913"/>
      <c r="I24" s="913"/>
      <c r="J24" s="913"/>
      <c r="K24" s="913"/>
      <c r="L24" s="982"/>
      <c r="M24" s="982"/>
      <c r="N24" s="982"/>
      <c r="O24" s="892"/>
      <c r="P24" s="892"/>
      <c r="Q24" s="892"/>
      <c r="R24" s="892"/>
      <c r="S24" s="892"/>
      <c r="T24" s="892"/>
      <c r="U24" s="892"/>
      <c r="V24" s="892"/>
      <c r="W24" s="892"/>
    </row>
    <row r="25" spans="1:23" ht="15" customHeight="1" x14ac:dyDescent="0.25">
      <c r="A25" s="888" t="s">
        <v>991</v>
      </c>
      <c r="B25" s="1016" t="s">
        <v>994</v>
      </c>
      <c r="C25" s="913">
        <v>371.2</v>
      </c>
      <c r="D25" s="913">
        <v>440.40261299999997</v>
      </c>
      <c r="E25" s="913">
        <v>451.524698</v>
      </c>
      <c r="F25" s="913">
        <v>448.13341500000001</v>
      </c>
      <c r="G25" s="913">
        <v>446.287644</v>
      </c>
      <c r="H25" s="913">
        <v>431.30430699999999</v>
      </c>
      <c r="I25" s="913">
        <v>308.77482700000002</v>
      </c>
      <c r="J25" s="913">
        <v>247.86120600000001</v>
      </c>
      <c r="K25" s="913">
        <v>344.10152299999999</v>
      </c>
      <c r="L25" s="982">
        <v>364</v>
      </c>
      <c r="M25" s="982">
        <v>364</v>
      </c>
      <c r="N25" s="982">
        <v>358</v>
      </c>
      <c r="O25" s="892"/>
      <c r="P25" s="892"/>
      <c r="Q25" s="892"/>
      <c r="R25" s="892"/>
      <c r="S25" s="892"/>
      <c r="T25" s="892"/>
      <c r="U25" s="892"/>
      <c r="V25" s="892"/>
      <c r="W25" s="892"/>
    </row>
    <row r="26" spans="1:23" ht="15" customHeight="1" x14ac:dyDescent="0.25">
      <c r="A26" s="888" t="s">
        <v>993</v>
      </c>
      <c r="B26" s="1016" t="s">
        <v>882</v>
      </c>
      <c r="C26" s="903">
        <v>12717.35806</v>
      </c>
      <c r="D26" s="903">
        <v>15210.316140000001</v>
      </c>
      <c r="E26" s="903">
        <v>16101</v>
      </c>
      <c r="F26" s="903">
        <v>15810.452212</v>
      </c>
      <c r="G26" s="903">
        <v>15541.093640999999</v>
      </c>
      <c r="H26" s="903">
        <v>14346.253887000001</v>
      </c>
      <c r="I26" s="903">
        <v>8622.7858689999994</v>
      </c>
      <c r="J26" s="903">
        <v>6224.604335</v>
      </c>
      <c r="K26" s="903">
        <v>14940.995389</v>
      </c>
      <c r="L26" s="1026">
        <v>14271.510641999999</v>
      </c>
      <c r="M26" s="1026">
        <v>12855</v>
      </c>
      <c r="N26" s="1026">
        <v>11888</v>
      </c>
      <c r="O26" s="892"/>
      <c r="P26" s="892"/>
      <c r="Q26" s="892"/>
      <c r="R26" s="892"/>
      <c r="S26" s="892"/>
      <c r="T26" s="892"/>
      <c r="U26" s="892"/>
      <c r="V26" s="892"/>
      <c r="W26" s="892"/>
    </row>
    <row r="27" spans="1:23" ht="15" customHeight="1" x14ac:dyDescent="0.25">
      <c r="A27" s="1017" t="s">
        <v>996</v>
      </c>
      <c r="B27" s="1016" t="s">
        <v>396</v>
      </c>
      <c r="C27" s="913">
        <v>33665.412031</v>
      </c>
      <c r="D27" s="913">
        <v>35824.591468999999</v>
      </c>
      <c r="E27" s="913">
        <v>40927.861414999999</v>
      </c>
      <c r="F27" s="913">
        <v>42162.617765999996</v>
      </c>
      <c r="G27" s="913">
        <v>44102.926746999998</v>
      </c>
      <c r="H27" s="913">
        <v>43489.530466000004</v>
      </c>
      <c r="I27" s="913">
        <v>31233.254844000003</v>
      </c>
      <c r="J27" s="913">
        <v>28035</v>
      </c>
      <c r="K27" s="913">
        <v>66350.197671000002</v>
      </c>
      <c r="L27" s="982">
        <v>72162.702468000003</v>
      </c>
      <c r="M27" s="1026">
        <v>76692.850686999998</v>
      </c>
      <c r="N27" s="1026">
        <v>68545</v>
      </c>
      <c r="O27" s="892"/>
      <c r="P27" s="892"/>
      <c r="Q27" s="892"/>
      <c r="R27" s="892"/>
      <c r="S27" s="892"/>
      <c r="T27" s="892"/>
      <c r="U27" s="892"/>
      <c r="V27" s="892"/>
      <c r="W27" s="892"/>
    </row>
    <row r="28" spans="1:23" ht="15" customHeight="1" x14ac:dyDescent="0.25">
      <c r="A28" s="888" t="s">
        <v>997</v>
      </c>
      <c r="B28" s="1016" t="s">
        <v>882</v>
      </c>
      <c r="C28" s="913">
        <v>35527.018382000002</v>
      </c>
      <c r="D28" s="913">
        <v>40554.535410999997</v>
      </c>
      <c r="E28" s="913">
        <v>42003.932380000006</v>
      </c>
      <c r="F28" s="913">
        <v>40081.270162000001</v>
      </c>
      <c r="G28" s="913">
        <v>41935.026534000004</v>
      </c>
      <c r="H28" s="913">
        <v>41932.946318999995</v>
      </c>
      <c r="I28" s="913">
        <v>33436.855062999995</v>
      </c>
      <c r="J28" s="913">
        <v>31089</v>
      </c>
      <c r="K28" s="913">
        <v>64025.395346999998</v>
      </c>
      <c r="L28" s="982">
        <v>70673.75484645</v>
      </c>
      <c r="M28" s="1026">
        <v>75366.440787</v>
      </c>
      <c r="N28" s="1026">
        <v>64303</v>
      </c>
      <c r="O28" s="709"/>
      <c r="P28" s="709"/>
    </row>
    <row r="29" spans="1:23" ht="15" customHeight="1" x14ac:dyDescent="0.25">
      <c r="A29" s="888" t="s">
        <v>998</v>
      </c>
      <c r="B29" s="1016" t="s">
        <v>882</v>
      </c>
      <c r="C29" s="1024">
        <f t="shared" ref="C29:N29" si="3">C27-C28</f>
        <v>-1861.6063510000022</v>
      </c>
      <c r="D29" s="1024">
        <f t="shared" si="3"/>
        <v>-4729.9439419999981</v>
      </c>
      <c r="E29" s="1024">
        <f t="shared" si="3"/>
        <v>-1076.0709650000063</v>
      </c>
      <c r="F29" s="1024">
        <f t="shared" si="3"/>
        <v>2081.347603999995</v>
      </c>
      <c r="G29" s="1024">
        <f t="shared" si="3"/>
        <v>2167.9002129999935</v>
      </c>
      <c r="H29" s="1024">
        <f t="shared" si="3"/>
        <v>1556.5841470000087</v>
      </c>
      <c r="I29" s="1024">
        <f t="shared" si="3"/>
        <v>-2203.6002189999926</v>
      </c>
      <c r="J29" s="1024">
        <f t="shared" si="3"/>
        <v>-3054</v>
      </c>
      <c r="K29" s="1024">
        <f t="shared" si="3"/>
        <v>2324.8023240000039</v>
      </c>
      <c r="L29" s="1024">
        <f>L27-L28</f>
        <v>1488.9476215500035</v>
      </c>
      <c r="M29" s="1024">
        <f t="shared" si="3"/>
        <v>1326.4098999999987</v>
      </c>
      <c r="N29" s="1024">
        <f t="shared" si="3"/>
        <v>4242</v>
      </c>
      <c r="O29" s="709"/>
      <c r="P29" s="709"/>
    </row>
    <row r="30" spans="1:23" ht="15" customHeight="1" x14ac:dyDescent="0.25">
      <c r="A30" s="758"/>
      <c r="B30" s="1016"/>
      <c r="C30" s="913"/>
      <c r="D30" s="913"/>
      <c r="E30" s="913"/>
      <c r="F30" s="913"/>
      <c r="G30" s="913"/>
      <c r="H30" s="913"/>
      <c r="I30" s="913"/>
      <c r="J30" s="913"/>
      <c r="K30" s="913"/>
      <c r="L30" s="982"/>
      <c r="M30" s="982"/>
      <c r="N30" s="982"/>
    </row>
    <row r="31" spans="1:23" ht="15" customHeight="1" x14ac:dyDescent="0.25">
      <c r="A31" s="758" t="s">
        <v>1000</v>
      </c>
      <c r="B31" s="1016"/>
      <c r="C31" s="913"/>
      <c r="D31" s="913"/>
      <c r="E31" s="913"/>
      <c r="F31" s="913"/>
      <c r="G31" s="913"/>
      <c r="H31" s="913"/>
      <c r="I31" s="913"/>
      <c r="J31" s="913"/>
      <c r="K31" s="913"/>
      <c r="L31" s="982"/>
      <c r="M31" s="982"/>
      <c r="N31" s="982"/>
      <c r="O31" s="709"/>
    </row>
    <row r="32" spans="1:23" ht="15" customHeight="1" x14ac:dyDescent="0.25">
      <c r="A32" s="888" t="s">
        <v>1001</v>
      </c>
      <c r="B32" s="1016" t="s">
        <v>1002</v>
      </c>
      <c r="C32" s="913">
        <v>97319</v>
      </c>
      <c r="D32" s="903">
        <v>96494</v>
      </c>
      <c r="E32" s="903">
        <v>96225</v>
      </c>
      <c r="F32" s="903">
        <v>97213</v>
      </c>
      <c r="G32" s="903">
        <v>110058</v>
      </c>
      <c r="H32" s="903">
        <v>106950</v>
      </c>
      <c r="I32" s="903">
        <v>41585</v>
      </c>
      <c r="J32" s="903">
        <v>50287</v>
      </c>
      <c r="K32" s="903">
        <v>84325</v>
      </c>
      <c r="L32" s="1026">
        <v>87025</v>
      </c>
      <c r="M32" s="1026">
        <v>88225.883333333186</v>
      </c>
      <c r="N32" s="1026">
        <v>99226.181999999797</v>
      </c>
      <c r="O32" s="709"/>
      <c r="P32" s="709"/>
    </row>
    <row r="33" spans="1:16" ht="15" customHeight="1" x14ac:dyDescent="0.25">
      <c r="A33" s="888" t="s">
        <v>1003</v>
      </c>
      <c r="B33" s="1016" t="s">
        <v>994</v>
      </c>
      <c r="C33" s="913">
        <v>12719</v>
      </c>
      <c r="D33" s="903">
        <v>12747</v>
      </c>
      <c r="E33" s="903">
        <v>12855</v>
      </c>
      <c r="F33" s="903">
        <v>14169</v>
      </c>
      <c r="G33" s="903">
        <v>16180</v>
      </c>
      <c r="H33" s="903">
        <v>15509</v>
      </c>
      <c r="I33" s="903">
        <v>3641</v>
      </c>
      <c r="J33" s="903">
        <v>2868</v>
      </c>
      <c r="K33" s="903">
        <v>11042</v>
      </c>
      <c r="L33" s="1026">
        <v>12158</v>
      </c>
      <c r="M33" s="1026">
        <v>11517.366612</v>
      </c>
      <c r="N33" s="1026">
        <v>13264.613023</v>
      </c>
      <c r="O33" s="709"/>
      <c r="P33" s="709"/>
    </row>
    <row r="34" spans="1:16" ht="15" customHeight="1" x14ac:dyDescent="0.25">
      <c r="A34" s="1017" t="s">
        <v>1004</v>
      </c>
      <c r="B34" s="1016" t="s">
        <v>1005</v>
      </c>
      <c r="C34" s="913">
        <v>79.67</v>
      </c>
      <c r="D34" s="903">
        <v>80.459999999999994</v>
      </c>
      <c r="E34" s="903">
        <v>80.58</v>
      </c>
      <c r="F34" s="903">
        <v>82.45</v>
      </c>
      <c r="G34" s="903">
        <v>83.28</v>
      </c>
      <c r="H34" s="903">
        <v>82.93</v>
      </c>
      <c r="I34" s="903">
        <v>55.92</v>
      </c>
      <c r="J34" s="903">
        <v>35.79</v>
      </c>
      <c r="K34" s="903">
        <v>74.03</v>
      </c>
      <c r="L34" s="1026">
        <v>79.680000000000007</v>
      </c>
      <c r="M34" s="1026">
        <v>77.395167649876498</v>
      </c>
      <c r="N34" s="1026">
        <v>83.412151745525705</v>
      </c>
      <c r="O34" s="709"/>
      <c r="P34" s="709"/>
    </row>
    <row r="35" spans="1:16" ht="15" customHeight="1" x14ac:dyDescent="0.25">
      <c r="A35" s="888" t="s">
        <v>1006</v>
      </c>
      <c r="B35" s="1016" t="s">
        <v>1005</v>
      </c>
      <c r="C35" s="913">
        <v>51.42</v>
      </c>
      <c r="D35" s="903">
        <v>49.93</v>
      </c>
      <c r="E35" s="903">
        <v>55.67</v>
      </c>
      <c r="F35" s="903">
        <v>73.66</v>
      </c>
      <c r="G35" s="903">
        <v>75.069999999999993</v>
      </c>
      <c r="H35" s="903">
        <v>74.150000000000006</v>
      </c>
      <c r="I35" s="903">
        <v>61.67</v>
      </c>
      <c r="J35" s="903">
        <v>73.73</v>
      </c>
      <c r="K35" s="903">
        <v>63.55</v>
      </c>
      <c r="L35" s="1026">
        <v>60.42</v>
      </c>
      <c r="M35" s="1026">
        <v>69.3453561027642</v>
      </c>
      <c r="N35" s="1026">
        <v>72.232671198479295</v>
      </c>
      <c r="O35" s="709"/>
      <c r="P35" s="709"/>
    </row>
    <row r="36" spans="1:16" ht="15" customHeight="1" x14ac:dyDescent="0.25">
      <c r="A36" s="919" t="s">
        <v>1007</v>
      </c>
      <c r="B36" s="1027" t="s">
        <v>390</v>
      </c>
      <c r="C36" s="921">
        <v>96</v>
      </c>
      <c r="D36" s="1028">
        <v>103</v>
      </c>
      <c r="E36" s="1028">
        <v>113.30802199999999</v>
      </c>
      <c r="F36" s="1028">
        <v>124.381</v>
      </c>
      <c r="G36" s="1028">
        <v>135.636</v>
      </c>
      <c r="H36" s="1028">
        <v>122.816</v>
      </c>
      <c r="I36" s="1028">
        <v>56.151000000000003</v>
      </c>
      <c r="J36" s="1028">
        <v>93.194999999999993</v>
      </c>
      <c r="K36" s="1028">
        <v>88.17</v>
      </c>
      <c r="L36" s="1029">
        <v>79.347999999999999</v>
      </c>
      <c r="M36" s="1029">
        <v>93.032062629999999</v>
      </c>
      <c r="N36" s="1029">
        <v>80.399380030000003</v>
      </c>
      <c r="O36" s="709"/>
      <c r="P36" s="709"/>
    </row>
    <row r="37" spans="1:16" ht="15" customHeight="1" x14ac:dyDescent="0.25">
      <c r="A37" s="771" t="s">
        <v>399</v>
      </c>
      <c r="B37" s="771"/>
      <c r="C37" s="771"/>
      <c r="D37" s="94"/>
      <c r="E37" s="94"/>
      <c r="F37" s="94"/>
      <c r="G37" s="94"/>
      <c r="H37" s="94"/>
      <c r="K37" s="831" t="s">
        <v>400</v>
      </c>
      <c r="L37" s="1030" t="s">
        <v>1008</v>
      </c>
      <c r="M37" s="94"/>
      <c r="N37" s="94"/>
      <c r="O37" s="709"/>
      <c r="P37" s="709"/>
    </row>
    <row r="38" spans="1:16" ht="15" customHeight="1" x14ac:dyDescent="0.25">
      <c r="A38" s="771" t="s">
        <v>335</v>
      </c>
      <c r="B38" s="771"/>
      <c r="C38" s="771"/>
      <c r="D38" s="94"/>
      <c r="E38" s="94"/>
      <c r="F38" s="94"/>
      <c r="G38" s="94"/>
      <c r="H38" s="94"/>
      <c r="K38" s="94"/>
      <c r="L38" s="1030" t="s">
        <v>990</v>
      </c>
      <c r="M38" s="94"/>
      <c r="N38" s="94"/>
    </row>
    <row r="39" spans="1:16" ht="15" customHeight="1" x14ac:dyDescent="0.25">
      <c r="A39" s="94" t="s">
        <v>1009</v>
      </c>
      <c r="B39" s="771"/>
      <c r="C39" s="771"/>
      <c r="D39" s="94"/>
      <c r="E39" s="94"/>
      <c r="F39" s="94"/>
      <c r="G39" s="94"/>
      <c r="H39" s="94"/>
      <c r="K39" s="94"/>
      <c r="L39" s="94" t="s">
        <v>999</v>
      </c>
      <c r="M39" s="94"/>
      <c r="N39" s="94"/>
    </row>
    <row r="40" spans="1:16" ht="15" customHeight="1" x14ac:dyDescent="0.25">
      <c r="A40" s="94"/>
      <c r="B40" s="771"/>
      <c r="C40" s="771"/>
      <c r="D40" s="94"/>
      <c r="E40" s="94"/>
      <c r="F40" s="94"/>
      <c r="G40" s="94"/>
      <c r="H40" s="94"/>
      <c r="K40" s="94"/>
      <c r="L40" s="94" t="s">
        <v>1010</v>
      </c>
      <c r="M40" s="94"/>
      <c r="N40" s="94"/>
    </row>
    <row r="41" spans="1:16" x14ac:dyDescent="0.25">
      <c r="B41" s="773"/>
      <c r="C41" s="773"/>
    </row>
    <row r="42" spans="1:16" x14ac:dyDescent="0.25">
      <c r="A42" s="1031"/>
      <c r="B42" s="1032"/>
      <c r="C42" s="1032"/>
    </row>
    <row r="43" spans="1:16" x14ac:dyDescent="0.25">
      <c r="A43" s="773"/>
      <c r="B43" s="709"/>
      <c r="C43" s="709"/>
    </row>
    <row r="44" spans="1:16" x14ac:dyDescent="0.25">
      <c r="A44" s="773"/>
      <c r="B44" s="709"/>
      <c r="C44" s="709"/>
    </row>
    <row r="45" spans="1:16" x14ac:dyDescent="0.25">
      <c r="B45" s="709"/>
      <c r="C45" s="709"/>
    </row>
    <row r="46" spans="1:16" x14ac:dyDescent="0.25">
      <c r="B46" s="709"/>
      <c r="C46" s="709"/>
    </row>
    <row r="47" spans="1:16" x14ac:dyDescent="0.25">
      <c r="B47" s="709"/>
      <c r="C47" s="709"/>
    </row>
    <row r="48" spans="1:16" x14ac:dyDescent="0.25">
      <c r="A48" s="1033"/>
      <c r="B48" s="709"/>
      <c r="C48" s="709"/>
    </row>
    <row r="49" spans="1:3" x14ac:dyDescent="0.25">
      <c r="A49" s="1033"/>
      <c r="B49" s="709"/>
      <c r="C49" s="709"/>
    </row>
    <row r="50" spans="1:3" x14ac:dyDescent="0.25">
      <c r="A50" s="773"/>
    </row>
    <row r="51" spans="1:3" x14ac:dyDescent="0.25">
      <c r="A51" s="1034"/>
      <c r="B51" s="1033"/>
      <c r="C51" s="1033"/>
    </row>
    <row r="52" spans="1:3" x14ac:dyDescent="0.25">
      <c r="A52" s="1034"/>
    </row>
    <row r="53" spans="1:3" x14ac:dyDescent="0.25">
      <c r="A53" s="1034"/>
    </row>
    <row r="55" spans="1:3" x14ac:dyDescent="0.25">
      <c r="A55" s="1034"/>
    </row>
    <row r="56" spans="1:3" x14ac:dyDescent="0.25">
      <c r="A56" s="1034"/>
    </row>
    <row r="57" spans="1:3" x14ac:dyDescent="0.25">
      <c r="A57" s="1034"/>
    </row>
    <row r="58" spans="1:3" x14ac:dyDescent="0.25">
      <c r="A58" s="1034"/>
    </row>
    <row r="59" spans="1:3" x14ac:dyDescent="0.25">
      <c r="A59" s="1034"/>
    </row>
    <row r="60" spans="1:3" x14ac:dyDescent="0.25">
      <c r="A60" s="1034"/>
    </row>
    <row r="61" spans="1:3" x14ac:dyDescent="0.25">
      <c r="A61" s="773"/>
    </row>
    <row r="62" spans="1:3" x14ac:dyDescent="0.25">
      <c r="A62" s="773"/>
    </row>
    <row r="63" spans="1:3" x14ac:dyDescent="0.25">
      <c r="A63" s="773"/>
    </row>
    <row r="64" spans="1:3" x14ac:dyDescent="0.25">
      <c r="A64" s="773"/>
    </row>
    <row r="65" spans="1:3" x14ac:dyDescent="0.25">
      <c r="A65" s="773"/>
    </row>
    <row r="66" spans="1:3" x14ac:dyDescent="0.25">
      <c r="A66" s="773"/>
    </row>
    <row r="67" spans="1:3" x14ac:dyDescent="0.25">
      <c r="A67" s="773"/>
      <c r="B67" s="1033"/>
      <c r="C67" s="1033"/>
    </row>
    <row r="68" spans="1:3" x14ac:dyDescent="0.25">
      <c r="A68" s="773"/>
      <c r="B68" s="1033"/>
      <c r="C68" s="1033"/>
    </row>
    <row r="69" spans="1:3" x14ac:dyDescent="0.25">
      <c r="A69" s="773"/>
      <c r="B69" s="773"/>
      <c r="C69" s="773"/>
    </row>
    <row r="70" spans="1:3" x14ac:dyDescent="0.25">
      <c r="A70" s="773"/>
      <c r="B70" s="773"/>
      <c r="C70" s="773"/>
    </row>
    <row r="71" spans="1:3" x14ac:dyDescent="0.25">
      <c r="A71" s="773"/>
      <c r="B71" s="1033"/>
      <c r="C71" s="1033"/>
    </row>
    <row r="72" spans="1:3" x14ac:dyDescent="0.25">
      <c r="A72" s="773"/>
      <c r="B72" s="1033"/>
      <c r="C72" s="1033"/>
    </row>
    <row r="73" spans="1:3" x14ac:dyDescent="0.25">
      <c r="A73" s="773"/>
      <c r="B73" s="1033"/>
      <c r="C73" s="1033"/>
    </row>
    <row r="74" spans="1:3" x14ac:dyDescent="0.25">
      <c r="A74" s="773"/>
      <c r="B74" s="773"/>
      <c r="C74" s="773"/>
    </row>
    <row r="75" spans="1:3" x14ac:dyDescent="0.25">
      <c r="A75" s="773"/>
      <c r="B75" s="773"/>
      <c r="C75" s="773"/>
    </row>
    <row r="76" spans="1:3" x14ac:dyDescent="0.25">
      <c r="A76" s="773"/>
      <c r="B76" s="773"/>
      <c r="C76" s="773"/>
    </row>
    <row r="77" spans="1:3" x14ac:dyDescent="0.25">
      <c r="A77" s="773"/>
      <c r="B77" s="773"/>
      <c r="C77" s="773"/>
    </row>
    <row r="78" spans="1:3" x14ac:dyDescent="0.25">
      <c r="A78" s="773"/>
      <c r="B78" s="773"/>
      <c r="C78" s="773"/>
    </row>
  </sheetData>
  <mergeCells count="1">
    <mergeCell ref="A3:N3"/>
  </mergeCells>
  <hyperlinks>
    <hyperlink ref="N2" location="Contents!A1" display="Back to Contents ç" xr:uid="{0417014B-0ECA-4886-978F-DC2A2A1B9AC1}"/>
  </hyperlinks>
  <printOptions horizontalCentered="1"/>
  <pageMargins left="0.15763888888888888" right="0" top="0.98402777777777783" bottom="0.98402777777777795" header="0.51180555555555562" footer="0.51180555555555562"/>
  <pageSetup paperSize="9" scale="73" firstPageNumber="0" orientation="landscape" r:id="rId1"/>
  <headerFooter alignWithMargins="0">
    <oddHeader>&amp;L&amp;"Calibri"&amp;10&amp;K000000 [Limited Sharing]&amp;1#_x000D_</oddHeader>
    <oddFooter>&amp;R&amp;F  / &amp;D</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AA6D0-BCC1-4757-B53C-1ADC2C7E6203}">
  <sheetPr codeName="Sheet39">
    <pageSetUpPr fitToPage="1"/>
  </sheetPr>
  <dimension ref="A1:U42"/>
  <sheetViews>
    <sheetView zoomScaleNormal="100" workbookViewId="0">
      <pane xSplit="1" topLeftCell="B1" activePane="topRight" state="frozen"/>
      <selection activeCell="O76" sqref="O76"/>
      <selection pane="topRight" activeCell="M2" sqref="M2"/>
    </sheetView>
  </sheetViews>
  <sheetFormatPr defaultColWidth="10" defaultRowHeight="15.75" x14ac:dyDescent="0.25"/>
  <cols>
    <col min="1" max="1" width="47.28515625" style="905" customWidth="1"/>
    <col min="2" max="13" width="11.5703125" style="905" customWidth="1"/>
    <col min="14" max="14" width="7.7109375" style="905" customWidth="1"/>
    <col min="15" max="16384" width="10" style="905"/>
  </cols>
  <sheetData>
    <row r="1" spans="1:21" x14ac:dyDescent="0.25">
      <c r="A1" s="880" t="s">
        <v>60</v>
      </c>
      <c r="B1" s="880"/>
      <c r="C1" s="1035"/>
      <c r="D1" s="1036"/>
      <c r="E1" s="1035"/>
      <c r="F1" s="1035"/>
      <c r="G1" s="1035"/>
      <c r="H1" s="1035"/>
      <c r="I1" s="1035"/>
      <c r="J1" s="1035"/>
      <c r="K1" s="1035"/>
      <c r="M1" s="665" t="s">
        <v>1011</v>
      </c>
    </row>
    <row r="2" spans="1:21" x14ac:dyDescent="0.25">
      <c r="A2" s="1035"/>
      <c r="B2" s="1035"/>
      <c r="C2" s="1035"/>
      <c r="D2" s="1035"/>
      <c r="E2" s="1035"/>
      <c r="F2" s="1035"/>
      <c r="G2" s="1035"/>
      <c r="H2" s="1035"/>
      <c r="I2" s="1035"/>
      <c r="J2" s="1035"/>
      <c r="K2" s="1035"/>
      <c r="M2" s="405" t="s">
        <v>62</v>
      </c>
    </row>
    <row r="3" spans="1:21" x14ac:dyDescent="0.25">
      <c r="A3" s="1721" t="s">
        <v>46</v>
      </c>
      <c r="B3" s="1721"/>
      <c r="C3" s="1721"/>
      <c r="D3" s="1721"/>
      <c r="E3" s="1721"/>
      <c r="F3" s="1721"/>
      <c r="G3" s="1721"/>
      <c r="H3" s="1721"/>
      <c r="I3" s="1721"/>
      <c r="J3" s="1721"/>
      <c r="K3" s="1721"/>
      <c r="L3" s="1721"/>
      <c r="M3" s="1721"/>
    </row>
    <row r="5" spans="1:21" s="1038" customFormat="1" x14ac:dyDescent="0.25">
      <c r="A5" s="1037" t="s">
        <v>237</v>
      </c>
      <c r="B5" s="882">
        <v>2014</v>
      </c>
      <c r="C5" s="883">
        <v>2015</v>
      </c>
      <c r="D5" s="883">
        <v>2016</v>
      </c>
      <c r="E5" s="883">
        <v>2017</v>
      </c>
      <c r="F5" s="883">
        <v>2018</v>
      </c>
      <c r="G5" s="883">
        <v>2019</v>
      </c>
      <c r="H5" s="883">
        <v>2020</v>
      </c>
      <c r="I5" s="883">
        <v>2021</v>
      </c>
      <c r="J5" s="883">
        <v>2022</v>
      </c>
      <c r="K5" s="883">
        <v>2023</v>
      </c>
      <c r="L5" s="883" t="s">
        <v>350</v>
      </c>
      <c r="M5" s="883" t="s">
        <v>121</v>
      </c>
    </row>
    <row r="6" spans="1:21" x14ac:dyDescent="0.25">
      <c r="A6" s="1039"/>
      <c r="B6" s="1040"/>
      <c r="C6" s="1041"/>
      <c r="D6" s="1041"/>
      <c r="E6" s="1041"/>
      <c r="F6" s="1041"/>
      <c r="G6" s="1041"/>
      <c r="H6" s="1041"/>
      <c r="I6" s="1041"/>
      <c r="J6" s="1041"/>
      <c r="K6" s="1041"/>
      <c r="L6" s="1041"/>
      <c r="M6" s="1041"/>
    </row>
    <row r="7" spans="1:21" x14ac:dyDescent="0.25">
      <c r="A7" s="1039" t="s">
        <v>1012</v>
      </c>
      <c r="B7" s="902">
        <f t="shared" ref="B7:M7" si="0">B8+B9+B10+B11</f>
        <v>4264</v>
      </c>
      <c r="C7" s="902">
        <f t="shared" si="0"/>
        <v>4728</v>
      </c>
      <c r="D7" s="902">
        <f t="shared" si="0"/>
        <v>4998</v>
      </c>
      <c r="E7" s="902">
        <f t="shared" si="0"/>
        <v>4879</v>
      </c>
      <c r="F7" s="902">
        <f t="shared" si="0"/>
        <v>4874</v>
      </c>
      <c r="G7" s="902">
        <f t="shared" si="0"/>
        <v>4697</v>
      </c>
      <c r="H7" s="902">
        <f t="shared" si="0"/>
        <v>4337</v>
      </c>
      <c r="I7" s="902">
        <f t="shared" si="0"/>
        <v>4180</v>
      </c>
      <c r="J7" s="902">
        <f t="shared" si="0"/>
        <v>4073</v>
      </c>
      <c r="K7" s="902">
        <f t="shared" si="0"/>
        <v>4809</v>
      </c>
      <c r="L7" s="902">
        <f t="shared" si="0"/>
        <v>4564</v>
      </c>
      <c r="M7" s="902">
        <f t="shared" si="0"/>
        <v>5115</v>
      </c>
      <c r="O7" s="710"/>
      <c r="P7" s="710"/>
      <c r="Q7" s="710"/>
      <c r="R7" s="710"/>
      <c r="S7" s="710"/>
      <c r="T7" s="710"/>
      <c r="U7" s="710"/>
    </row>
    <row r="8" spans="1:21" x14ac:dyDescent="0.25">
      <c r="A8" s="1042" t="s">
        <v>486</v>
      </c>
      <c r="B8" s="916">
        <v>3742</v>
      </c>
      <c r="C8" s="917">
        <v>4197</v>
      </c>
      <c r="D8" s="917">
        <v>4405</v>
      </c>
      <c r="E8" s="917">
        <v>4329</v>
      </c>
      <c r="F8" s="917">
        <v>4331</v>
      </c>
      <c r="G8" s="917">
        <v>4198</v>
      </c>
      <c r="H8" s="917">
        <v>3806</v>
      </c>
      <c r="I8" s="917">
        <v>3675</v>
      </c>
      <c r="J8" s="917">
        <v>3648</v>
      </c>
      <c r="K8" s="917">
        <v>4237</v>
      </c>
      <c r="L8" s="917">
        <v>3968</v>
      </c>
      <c r="M8" s="917">
        <v>4102</v>
      </c>
      <c r="O8" s="710"/>
      <c r="P8" s="710"/>
      <c r="Q8" s="710"/>
      <c r="R8" s="710"/>
      <c r="S8" s="710"/>
      <c r="T8" s="710"/>
      <c r="U8" s="710"/>
    </row>
    <row r="9" spans="1:21" x14ac:dyDescent="0.25">
      <c r="A9" s="1042" t="s">
        <v>511</v>
      </c>
      <c r="B9" s="916">
        <v>60</v>
      </c>
      <c r="C9" s="917">
        <v>72</v>
      </c>
      <c r="D9" s="917">
        <v>96</v>
      </c>
      <c r="E9" s="917">
        <v>87</v>
      </c>
      <c r="F9" s="917">
        <v>84</v>
      </c>
      <c r="G9" s="917">
        <v>43</v>
      </c>
      <c r="H9" s="917">
        <v>22</v>
      </c>
      <c r="I9" s="917">
        <v>14</v>
      </c>
      <c r="J9" s="917">
        <v>7</v>
      </c>
      <c r="K9" s="917">
        <v>23</v>
      </c>
      <c r="L9" s="938">
        <v>8</v>
      </c>
      <c r="M9" s="917">
        <v>8</v>
      </c>
      <c r="O9" s="710"/>
      <c r="P9" s="710"/>
      <c r="Q9" s="710"/>
      <c r="R9" s="710"/>
      <c r="S9" s="710"/>
      <c r="T9" s="710"/>
      <c r="U9" s="710"/>
    </row>
    <row r="10" spans="1:21" x14ac:dyDescent="0.25">
      <c r="A10" s="1042" t="s">
        <v>491</v>
      </c>
      <c r="B10" s="916">
        <v>127</v>
      </c>
      <c r="C10" s="917">
        <v>164</v>
      </c>
      <c r="D10" s="917">
        <v>216</v>
      </c>
      <c r="E10" s="917">
        <v>233</v>
      </c>
      <c r="F10" s="917">
        <v>189</v>
      </c>
      <c r="G10" s="917">
        <v>142</v>
      </c>
      <c r="H10" s="917">
        <v>135</v>
      </c>
      <c r="I10" s="917">
        <v>117</v>
      </c>
      <c r="J10" s="917">
        <v>95</v>
      </c>
      <c r="K10" s="917">
        <v>102</v>
      </c>
      <c r="L10" s="917">
        <v>116</v>
      </c>
      <c r="M10" s="917">
        <v>124</v>
      </c>
      <c r="O10" s="710"/>
      <c r="P10" s="710"/>
      <c r="Q10" s="710"/>
      <c r="R10" s="710"/>
      <c r="S10" s="710"/>
      <c r="T10" s="710"/>
      <c r="U10" s="710"/>
    </row>
    <row r="11" spans="1:21" x14ac:dyDescent="0.25">
      <c r="A11" s="1042" t="s">
        <v>487</v>
      </c>
      <c r="B11" s="1043">
        <v>335</v>
      </c>
      <c r="C11" s="918">
        <v>295</v>
      </c>
      <c r="D11" s="918">
        <v>281</v>
      </c>
      <c r="E11" s="918">
        <v>230</v>
      </c>
      <c r="F11" s="918">
        <v>270</v>
      </c>
      <c r="G11" s="918">
        <v>314</v>
      </c>
      <c r="H11" s="918">
        <v>374</v>
      </c>
      <c r="I11" s="918">
        <v>374</v>
      </c>
      <c r="J11" s="918">
        <v>323</v>
      </c>
      <c r="K11" s="918">
        <v>447</v>
      </c>
      <c r="L11" s="918">
        <v>472</v>
      </c>
      <c r="M11" s="918">
        <v>881</v>
      </c>
      <c r="O11" s="710"/>
      <c r="P11" s="710"/>
      <c r="Q11" s="710"/>
      <c r="R11" s="710"/>
      <c r="S11" s="710"/>
      <c r="T11" s="710"/>
      <c r="U11" s="710"/>
    </row>
    <row r="12" spans="1:21" x14ac:dyDescent="0.25">
      <c r="A12" s="1039" t="s">
        <v>1013</v>
      </c>
      <c r="B12" s="916">
        <f t="shared" ref="B12:M12" si="1">B13+B14+B15+B16</f>
        <v>74410</v>
      </c>
      <c r="C12" s="917">
        <f t="shared" si="1"/>
        <v>77579.387000000017</v>
      </c>
      <c r="D12" s="917">
        <f t="shared" si="1"/>
        <v>86518.963999999993</v>
      </c>
      <c r="E12" s="917">
        <f t="shared" si="1"/>
        <v>93857.476999999999</v>
      </c>
      <c r="F12" s="917">
        <f t="shared" si="1"/>
        <v>104934</v>
      </c>
      <c r="G12" s="917">
        <f t="shared" si="1"/>
        <v>106979.058</v>
      </c>
      <c r="H12" s="917">
        <f t="shared" si="1"/>
        <v>102907.633</v>
      </c>
      <c r="I12" s="917">
        <f t="shared" si="1"/>
        <v>109369.19600000001</v>
      </c>
      <c r="J12" s="917">
        <f t="shared" si="1"/>
        <v>100375.52499999999</v>
      </c>
      <c r="K12" s="917">
        <f t="shared" si="1"/>
        <v>103793.62550000001</v>
      </c>
      <c r="L12" s="917">
        <f t="shared" si="1"/>
        <v>120239.16972999999</v>
      </c>
      <c r="M12" s="917">
        <f t="shared" si="1"/>
        <v>126355.427</v>
      </c>
      <c r="O12" s="710"/>
      <c r="P12" s="710"/>
      <c r="Q12" s="710"/>
      <c r="R12" s="710"/>
      <c r="S12" s="710"/>
      <c r="T12" s="710"/>
      <c r="U12" s="710"/>
    </row>
    <row r="13" spans="1:21" x14ac:dyDescent="0.25">
      <c r="A13" s="1042" t="s">
        <v>486</v>
      </c>
      <c r="B13" s="916">
        <v>70794</v>
      </c>
      <c r="C13" s="917">
        <v>73717.623000000007</v>
      </c>
      <c r="D13" s="917">
        <v>81878.899000000005</v>
      </c>
      <c r="E13" s="917">
        <v>89035</v>
      </c>
      <c r="F13" s="917">
        <v>100151</v>
      </c>
      <c r="G13" s="917">
        <v>101926.36500000001</v>
      </c>
      <c r="H13" s="917">
        <v>97681.290999999997</v>
      </c>
      <c r="I13" s="917">
        <v>103823.774</v>
      </c>
      <c r="J13" s="917">
        <v>96169.811000000002</v>
      </c>
      <c r="K13" s="917">
        <v>99673.588000000003</v>
      </c>
      <c r="L13" s="917">
        <v>114593.91</v>
      </c>
      <c r="M13" s="917">
        <v>115361.621</v>
      </c>
      <c r="O13" s="710"/>
      <c r="P13" s="710"/>
      <c r="Q13" s="710"/>
      <c r="R13" s="710"/>
      <c r="S13" s="710"/>
      <c r="T13" s="710"/>
      <c r="U13" s="710"/>
    </row>
    <row r="14" spans="1:21" x14ac:dyDescent="0.25">
      <c r="A14" s="1042" t="s">
        <v>511</v>
      </c>
      <c r="B14" s="916">
        <v>394</v>
      </c>
      <c r="C14" s="917">
        <v>541.77700000000004</v>
      </c>
      <c r="D14" s="917">
        <v>771.33299999999997</v>
      </c>
      <c r="E14" s="917">
        <v>712</v>
      </c>
      <c r="F14" s="917">
        <v>729</v>
      </c>
      <c r="G14" s="917">
        <v>509.88600000000002</v>
      </c>
      <c r="H14" s="917">
        <v>404.06</v>
      </c>
      <c r="I14" s="917">
        <v>106</v>
      </c>
      <c r="J14" s="1044">
        <v>1.169</v>
      </c>
      <c r="K14" s="1044">
        <v>0.83899999999999997</v>
      </c>
      <c r="L14" s="1044">
        <v>0.38700000000000001</v>
      </c>
      <c r="M14" s="1044">
        <v>0.27500000000000002</v>
      </c>
      <c r="O14" s="710"/>
      <c r="P14" s="710"/>
      <c r="Q14" s="710"/>
      <c r="R14" s="710"/>
      <c r="S14" s="710"/>
      <c r="T14" s="710"/>
      <c r="U14" s="710"/>
    </row>
    <row r="15" spans="1:21" x14ac:dyDescent="0.25">
      <c r="A15" s="1042" t="s">
        <v>491</v>
      </c>
      <c r="B15" s="916">
        <v>2748</v>
      </c>
      <c r="C15" s="917">
        <v>3027.4059999999999</v>
      </c>
      <c r="D15" s="917">
        <v>3514.0859999999998</v>
      </c>
      <c r="E15" s="917">
        <v>3897.31</v>
      </c>
      <c r="F15" s="917">
        <v>3560</v>
      </c>
      <c r="G15" s="917">
        <v>3303.6970000000001</v>
      </c>
      <c r="H15" s="917">
        <v>3072.33</v>
      </c>
      <c r="I15" s="917">
        <v>3190</v>
      </c>
      <c r="J15" s="917">
        <v>2088.7559999999999</v>
      </c>
      <c r="K15" s="917">
        <v>2013.4580000000001</v>
      </c>
      <c r="L15" s="917">
        <v>2612.7220000000002</v>
      </c>
      <c r="M15" s="917">
        <v>2868.721</v>
      </c>
      <c r="O15" s="710"/>
      <c r="P15" s="710"/>
      <c r="Q15" s="710"/>
      <c r="R15" s="710"/>
      <c r="S15" s="710"/>
      <c r="T15" s="710"/>
      <c r="U15" s="710"/>
    </row>
    <row r="16" spans="1:21" x14ac:dyDescent="0.25">
      <c r="A16" s="1042" t="s">
        <v>487</v>
      </c>
      <c r="B16" s="1043">
        <v>474</v>
      </c>
      <c r="C16" s="918">
        <v>292.58100000000002</v>
      </c>
      <c r="D16" s="918">
        <v>354.64600000000002</v>
      </c>
      <c r="E16" s="918">
        <v>213.167</v>
      </c>
      <c r="F16" s="918">
        <v>494</v>
      </c>
      <c r="G16" s="918">
        <v>1239.1099999999999</v>
      </c>
      <c r="H16" s="918">
        <v>1749.952</v>
      </c>
      <c r="I16" s="918">
        <v>2249.422</v>
      </c>
      <c r="J16" s="918">
        <v>2115.7890000000002</v>
      </c>
      <c r="K16" s="918">
        <v>2105.7404999999999</v>
      </c>
      <c r="L16" s="918">
        <v>3032.1507299999998</v>
      </c>
      <c r="M16" s="918">
        <v>8124.81</v>
      </c>
      <c r="O16" s="710"/>
      <c r="P16" s="710"/>
      <c r="Q16" s="710"/>
      <c r="R16" s="710"/>
      <c r="S16" s="710"/>
      <c r="T16" s="710"/>
      <c r="U16" s="710"/>
    </row>
    <row r="17" spans="1:21" x14ac:dyDescent="0.25">
      <c r="A17" s="1039" t="s">
        <v>1014</v>
      </c>
      <c r="B17" s="917">
        <f t="shared" ref="B17:L17" si="2">B18+B19+B20</f>
        <v>4907.915</v>
      </c>
      <c r="C17" s="917">
        <f t="shared" si="2"/>
        <v>5185.4669999999996</v>
      </c>
      <c r="D17" s="917">
        <f t="shared" si="2"/>
        <v>5734.9230000000007</v>
      </c>
      <c r="E17" s="917">
        <f t="shared" si="2"/>
        <v>6209.0680000000002</v>
      </c>
      <c r="F17" s="917">
        <f t="shared" si="2"/>
        <v>7047.485999999999</v>
      </c>
      <c r="G17" s="917">
        <f t="shared" si="2"/>
        <v>7228.3379999999997</v>
      </c>
      <c r="H17" s="917">
        <f t="shared" si="2"/>
        <v>6854.7619999999997</v>
      </c>
      <c r="I17" s="917">
        <f t="shared" si="2"/>
        <v>7249.3580000000002</v>
      </c>
      <c r="J17" s="917">
        <f t="shared" si="2"/>
        <v>6862.1839999999993</v>
      </c>
      <c r="K17" s="917">
        <f t="shared" si="2"/>
        <v>6949.9120000000003</v>
      </c>
      <c r="L17" s="917">
        <f t="shared" si="2"/>
        <v>7792.0689999999995</v>
      </c>
      <c r="M17" s="917">
        <f>M18+M19+M20+M21</f>
        <v>8301.2099999999991</v>
      </c>
      <c r="O17" s="710"/>
      <c r="P17" s="710"/>
      <c r="Q17" s="710"/>
      <c r="R17" s="710"/>
      <c r="S17" s="710"/>
      <c r="T17" s="710"/>
      <c r="U17" s="710"/>
    </row>
    <row r="18" spans="1:21" x14ac:dyDescent="0.25">
      <c r="A18" s="1042" t="s">
        <v>1015</v>
      </c>
      <c r="B18" s="916">
        <v>1661.94</v>
      </c>
      <c r="C18" s="917">
        <v>1371.2449999999999</v>
      </c>
      <c r="D18" s="917">
        <v>1632.2070000000001</v>
      </c>
      <c r="E18" s="917">
        <v>1809.835</v>
      </c>
      <c r="F18" s="917">
        <v>2066.7579999999998</v>
      </c>
      <c r="G18" s="917">
        <v>2052.1529999999998</v>
      </c>
      <c r="H18" s="917">
        <v>1872.0519999999999</v>
      </c>
      <c r="I18" s="917">
        <v>1838.693</v>
      </c>
      <c r="J18" s="917">
        <v>1752.2360000000001</v>
      </c>
      <c r="K18" s="917">
        <v>1763.8630000000001</v>
      </c>
      <c r="L18" s="917">
        <v>2025.84</v>
      </c>
      <c r="M18" s="917">
        <v>1948.9349999999999</v>
      </c>
      <c r="O18" s="710"/>
      <c r="P18" s="710"/>
      <c r="Q18" s="710"/>
      <c r="R18" s="710"/>
      <c r="S18" s="710"/>
      <c r="T18" s="710"/>
      <c r="U18" s="710"/>
    </row>
    <row r="19" spans="1:21" x14ac:dyDescent="0.25">
      <c r="A19" s="1042" t="s">
        <v>1016</v>
      </c>
      <c r="B19" s="916">
        <v>686.63599999999997</v>
      </c>
      <c r="C19" s="917">
        <v>1561.8989999999999</v>
      </c>
      <c r="D19" s="917">
        <v>2002.5989999999999</v>
      </c>
      <c r="E19" s="917">
        <v>2388.5309999999999</v>
      </c>
      <c r="F19" s="917">
        <v>2676.194</v>
      </c>
      <c r="G19" s="917">
        <v>2893.5659999999998</v>
      </c>
      <c r="H19" s="917">
        <v>2884.9059999999999</v>
      </c>
      <c r="I19" s="917">
        <v>3212.3310000000001</v>
      </c>
      <c r="J19" s="917">
        <v>3184.0529999999999</v>
      </c>
      <c r="K19" s="917">
        <v>3220.9180000000001</v>
      </c>
      <c r="L19" s="917">
        <v>3353.067</v>
      </c>
      <c r="M19" s="917">
        <v>3251.91</v>
      </c>
      <c r="O19" s="710"/>
      <c r="P19" s="710"/>
      <c r="Q19" s="710"/>
      <c r="R19" s="710"/>
      <c r="S19" s="710"/>
      <c r="T19" s="710"/>
      <c r="U19" s="710"/>
    </row>
    <row r="20" spans="1:21" x14ac:dyDescent="0.25">
      <c r="A20" s="1042" t="s">
        <v>1017</v>
      </c>
      <c r="B20" s="916">
        <v>2559.3389999999999</v>
      </c>
      <c r="C20" s="917">
        <v>2252.3229999999999</v>
      </c>
      <c r="D20" s="917">
        <v>2100.1170000000002</v>
      </c>
      <c r="E20" s="917">
        <v>2010.702</v>
      </c>
      <c r="F20" s="917">
        <v>2304.5340000000001</v>
      </c>
      <c r="G20" s="917">
        <v>2282.6190000000001</v>
      </c>
      <c r="H20" s="917">
        <v>2097.8040000000001</v>
      </c>
      <c r="I20" s="917">
        <v>2198.3339999999998</v>
      </c>
      <c r="J20" s="917">
        <v>1925.895</v>
      </c>
      <c r="K20" s="917">
        <v>1965.1310000000001</v>
      </c>
      <c r="L20" s="917">
        <v>2413.1619999999998</v>
      </c>
      <c r="M20" s="917">
        <v>2383.1390000000001</v>
      </c>
      <c r="O20" s="710"/>
      <c r="P20" s="710"/>
      <c r="Q20" s="710"/>
      <c r="R20" s="710"/>
      <c r="S20" s="710"/>
      <c r="T20" s="710"/>
      <c r="U20" s="710"/>
    </row>
    <row r="21" spans="1:21" x14ac:dyDescent="0.25">
      <c r="A21" s="1042" t="s">
        <v>1018</v>
      </c>
      <c r="B21" s="916"/>
      <c r="C21" s="917"/>
      <c r="D21" s="917"/>
      <c r="E21" s="917"/>
      <c r="F21" s="917"/>
      <c r="G21" s="917"/>
      <c r="H21" s="917"/>
      <c r="I21" s="917"/>
      <c r="J21" s="917"/>
      <c r="K21" s="917"/>
      <c r="L21" s="917"/>
      <c r="M21" s="917">
        <v>717.226</v>
      </c>
      <c r="O21" s="710"/>
      <c r="P21" s="710"/>
      <c r="Q21" s="710"/>
      <c r="R21" s="710"/>
      <c r="S21" s="710"/>
      <c r="T21" s="710"/>
      <c r="U21" s="710"/>
    </row>
    <row r="22" spans="1:21" x14ac:dyDescent="0.25">
      <c r="A22" s="1039" t="s">
        <v>1019</v>
      </c>
      <c r="B22" s="917">
        <f t="shared" ref="B22:L22" si="3">B23+B24+B25</f>
        <v>3780.93</v>
      </c>
      <c r="C22" s="917">
        <f t="shared" si="3"/>
        <v>3967.4960000000001</v>
      </c>
      <c r="D22" s="917">
        <f t="shared" si="3"/>
        <v>4435.0730000000003</v>
      </c>
      <c r="E22" s="917">
        <f t="shared" si="3"/>
        <v>4825.5169999999998</v>
      </c>
      <c r="F22" s="917">
        <f t="shared" si="3"/>
        <v>5704.2369999999992</v>
      </c>
      <c r="G22" s="917">
        <f t="shared" si="3"/>
        <v>5955.0050000000001</v>
      </c>
      <c r="H22" s="917">
        <f t="shared" si="3"/>
        <v>5765.0929999999998</v>
      </c>
      <c r="I22" s="917">
        <f t="shared" si="3"/>
        <v>6050.3029999999999</v>
      </c>
      <c r="J22" s="917">
        <f t="shared" si="3"/>
        <v>5831.9540000000006</v>
      </c>
      <c r="K22" s="917">
        <f t="shared" si="3"/>
        <v>5959.9060000000009</v>
      </c>
      <c r="L22" s="917">
        <f t="shared" si="3"/>
        <v>6622.8140000000003</v>
      </c>
      <c r="M22" s="917">
        <f>M23+M24+M25+M26</f>
        <v>6971.6639999999989</v>
      </c>
      <c r="O22" s="710"/>
      <c r="P22" s="710"/>
      <c r="Q22" s="710"/>
      <c r="R22" s="710"/>
      <c r="S22" s="710"/>
      <c r="T22" s="710"/>
      <c r="U22" s="710"/>
    </row>
    <row r="23" spans="1:21" x14ac:dyDescent="0.25">
      <c r="A23" s="1042" t="s">
        <v>1015</v>
      </c>
      <c r="B23" s="916">
        <v>1324.586</v>
      </c>
      <c r="C23" s="917">
        <v>1043.4949999999999</v>
      </c>
      <c r="D23" s="917">
        <v>1314.5</v>
      </c>
      <c r="E23" s="917">
        <v>1433.8910000000001</v>
      </c>
      <c r="F23" s="917">
        <v>1686.819</v>
      </c>
      <c r="G23" s="917">
        <v>1650.972</v>
      </c>
      <c r="H23" s="917">
        <v>1606.8630000000001</v>
      </c>
      <c r="I23" s="917">
        <v>1573.4079999999999</v>
      </c>
      <c r="J23" s="917">
        <v>1522.5250000000001</v>
      </c>
      <c r="K23" s="917">
        <v>1570.771</v>
      </c>
      <c r="L23" s="917">
        <v>1796.549</v>
      </c>
      <c r="M23" s="917">
        <v>1727.894</v>
      </c>
      <c r="O23" s="710"/>
      <c r="P23" s="710"/>
      <c r="Q23" s="710"/>
      <c r="R23" s="710"/>
      <c r="S23" s="710"/>
      <c r="T23" s="710"/>
      <c r="U23" s="710"/>
    </row>
    <row r="24" spans="1:21" x14ac:dyDescent="0.25">
      <c r="A24" s="1042" t="s">
        <v>1016</v>
      </c>
      <c r="B24" s="916">
        <v>540.322</v>
      </c>
      <c r="C24" s="917">
        <v>1212.83</v>
      </c>
      <c r="D24" s="917">
        <v>1503.5650000000001</v>
      </c>
      <c r="E24" s="917">
        <v>1769.2059999999999</v>
      </c>
      <c r="F24" s="917">
        <v>2041.6969999999999</v>
      </c>
      <c r="G24" s="917">
        <v>2296.1489999999999</v>
      </c>
      <c r="H24" s="917">
        <v>2291.4789999999998</v>
      </c>
      <c r="I24" s="917">
        <v>2599.6819999999998</v>
      </c>
      <c r="J24" s="917">
        <v>2639.8519999999999</v>
      </c>
      <c r="K24" s="917">
        <v>2632.3870000000002</v>
      </c>
      <c r="L24" s="917">
        <v>2698.3069999999998</v>
      </c>
      <c r="M24" s="917">
        <v>2593.1079999999997</v>
      </c>
      <c r="O24" s="710"/>
      <c r="P24" s="710"/>
      <c r="Q24" s="710"/>
      <c r="R24" s="710"/>
      <c r="S24" s="710"/>
      <c r="T24" s="710"/>
      <c r="U24" s="710"/>
    </row>
    <row r="25" spans="1:21" x14ac:dyDescent="0.25">
      <c r="A25" s="1042" t="s">
        <v>1017</v>
      </c>
      <c r="B25" s="916">
        <v>1916.0219999999999</v>
      </c>
      <c r="C25" s="917">
        <v>1711.171</v>
      </c>
      <c r="D25" s="917">
        <v>1617.008</v>
      </c>
      <c r="E25" s="917">
        <v>1622.42</v>
      </c>
      <c r="F25" s="917">
        <v>1975.721</v>
      </c>
      <c r="G25" s="917">
        <v>2007.884</v>
      </c>
      <c r="H25" s="917">
        <v>1866.751</v>
      </c>
      <c r="I25" s="917">
        <v>1877.213</v>
      </c>
      <c r="J25" s="917">
        <v>1669.577</v>
      </c>
      <c r="K25" s="917">
        <v>1756.748</v>
      </c>
      <c r="L25" s="917">
        <v>2127.9580000000001</v>
      </c>
      <c r="M25" s="917">
        <v>1993.136</v>
      </c>
      <c r="O25" s="710"/>
      <c r="P25" s="710"/>
      <c r="Q25" s="710"/>
      <c r="R25" s="710"/>
      <c r="S25" s="710"/>
      <c r="T25" s="710"/>
      <c r="U25" s="710"/>
    </row>
    <row r="26" spans="1:21" x14ac:dyDescent="0.25">
      <c r="A26" s="1042" t="s">
        <v>1018</v>
      </c>
      <c r="B26" s="916"/>
      <c r="C26" s="917"/>
      <c r="D26" s="917"/>
      <c r="E26" s="917"/>
      <c r="F26" s="917"/>
      <c r="G26" s="917"/>
      <c r="H26" s="917"/>
      <c r="I26" s="917"/>
      <c r="J26" s="917"/>
      <c r="K26" s="917"/>
      <c r="L26" s="917"/>
      <c r="M26" s="917">
        <v>657.52599999999995</v>
      </c>
      <c r="O26" s="710"/>
      <c r="P26" s="710"/>
      <c r="Q26" s="710"/>
      <c r="R26" s="710"/>
      <c r="S26" s="710"/>
      <c r="T26" s="710"/>
      <c r="U26" s="710"/>
    </row>
    <row r="27" spans="1:21" x14ac:dyDescent="0.25">
      <c r="A27" s="1039" t="s">
        <v>1020</v>
      </c>
      <c r="B27" s="916">
        <v>36775.895454999998</v>
      </c>
      <c r="C27" s="917">
        <v>40164.337412000001</v>
      </c>
      <c r="D27" s="917">
        <v>42994.022211999996</v>
      </c>
      <c r="E27" s="917">
        <v>42513.657708999999</v>
      </c>
      <c r="F27" s="917">
        <f>(38546124.626+11577478.847)/1000</f>
        <v>50123.603473000003</v>
      </c>
      <c r="G27" s="917">
        <v>40769.627956999997</v>
      </c>
      <c r="H27" s="917">
        <v>38930.948197999998</v>
      </c>
      <c r="I27" s="917">
        <v>45454.580320000001</v>
      </c>
      <c r="J27" s="917">
        <v>68696.429000000004</v>
      </c>
      <c r="K27" s="917">
        <v>63261.171026000004</v>
      </c>
      <c r="L27" s="917">
        <v>74567.391881999996</v>
      </c>
      <c r="M27" s="917">
        <v>81768.490311999994</v>
      </c>
      <c r="N27" s="1045"/>
      <c r="O27" s="710"/>
      <c r="P27" s="710"/>
      <c r="Q27" s="710"/>
      <c r="R27" s="710"/>
      <c r="S27" s="710"/>
      <c r="T27" s="710"/>
      <c r="U27" s="710"/>
    </row>
    <row r="28" spans="1:21" x14ac:dyDescent="0.25">
      <c r="A28" s="1039" t="s">
        <v>1021</v>
      </c>
      <c r="B28" s="916">
        <v>24929.679462</v>
      </c>
      <c r="C28" s="917">
        <v>30984.734923999997</v>
      </c>
      <c r="D28" s="917">
        <v>28659.955289999998</v>
      </c>
      <c r="E28" s="917">
        <v>27918.673445</v>
      </c>
      <c r="F28" s="917">
        <f>(21112085.564+8868026.841)/1000</f>
        <v>29980.112405</v>
      </c>
      <c r="G28" s="917">
        <f>22385.572957+15024.666434</f>
        <v>37410.239391000003</v>
      </c>
      <c r="H28" s="917">
        <f>21945.954266+7770.276063</f>
        <v>29716.230329000002</v>
      </c>
      <c r="I28" s="917">
        <f>23860.76784+9038.708964</f>
        <v>32899.476803999998</v>
      </c>
      <c r="J28" s="917">
        <f>30721.47445+13024.28114</f>
        <v>43745.755590000001</v>
      </c>
      <c r="K28" s="917">
        <f>34088.857992+13202.914952</f>
        <v>47291.772943999997</v>
      </c>
      <c r="L28" s="938">
        <f>36487.583466+15443.796059</f>
        <v>51931.379524999997</v>
      </c>
      <c r="M28" s="917">
        <f>36732.668881+18643.437361</f>
        <v>55376.106241999994</v>
      </c>
      <c r="N28" s="1045"/>
      <c r="O28" s="710"/>
      <c r="P28" s="710"/>
      <c r="Q28" s="710"/>
      <c r="R28" s="710"/>
      <c r="S28" s="710"/>
      <c r="T28" s="710"/>
      <c r="U28" s="710"/>
    </row>
    <row r="29" spans="1:21" x14ac:dyDescent="0.25">
      <c r="A29" s="1039" t="s">
        <v>1022</v>
      </c>
      <c r="B29" s="916">
        <f t="shared" ref="B29:M29" si="4">B30+B31+B32+B33</f>
        <v>9598</v>
      </c>
      <c r="C29" s="917">
        <f t="shared" si="4"/>
        <v>9550</v>
      </c>
      <c r="D29" s="917">
        <f t="shared" si="4"/>
        <v>9651</v>
      </c>
      <c r="E29" s="917">
        <f t="shared" si="4"/>
        <v>9377</v>
      </c>
      <c r="F29" s="917">
        <f t="shared" si="4"/>
        <v>9710</v>
      </c>
      <c r="G29" s="917">
        <f t="shared" si="4"/>
        <v>9937</v>
      </c>
      <c r="H29" s="917">
        <f t="shared" si="4"/>
        <v>9484</v>
      </c>
      <c r="I29" s="917">
        <f t="shared" si="4"/>
        <v>9203</v>
      </c>
      <c r="J29" s="917">
        <f t="shared" si="4"/>
        <v>8706</v>
      </c>
      <c r="K29" s="917">
        <f t="shared" si="4"/>
        <v>8243</v>
      </c>
      <c r="L29" s="917">
        <f t="shared" si="4"/>
        <v>7815</v>
      </c>
      <c r="M29" s="917">
        <f t="shared" si="4"/>
        <v>7397</v>
      </c>
      <c r="N29" s="1045"/>
      <c r="O29" s="710"/>
      <c r="P29" s="710"/>
      <c r="Q29" s="710"/>
      <c r="R29" s="710"/>
      <c r="S29" s="710"/>
      <c r="T29" s="710"/>
      <c r="U29" s="710"/>
    </row>
    <row r="30" spans="1:21" x14ac:dyDescent="0.25">
      <c r="A30" s="1042" t="s">
        <v>486</v>
      </c>
      <c r="B30" s="916">
        <v>8747</v>
      </c>
      <c r="C30" s="917">
        <v>8725</v>
      </c>
      <c r="D30" s="917">
        <v>8856</v>
      </c>
      <c r="E30" s="917">
        <v>8588</v>
      </c>
      <c r="F30" s="917">
        <v>8910</v>
      </c>
      <c r="G30" s="917">
        <v>8975</v>
      </c>
      <c r="H30" s="917">
        <v>8567</v>
      </c>
      <c r="I30" s="917">
        <v>8285</v>
      </c>
      <c r="J30" s="917">
        <v>7838</v>
      </c>
      <c r="K30" s="917">
        <v>7433</v>
      </c>
      <c r="L30" s="917">
        <v>7042</v>
      </c>
      <c r="M30" s="917">
        <v>6596</v>
      </c>
      <c r="O30" s="710"/>
      <c r="P30" s="710"/>
      <c r="Q30" s="710"/>
      <c r="R30" s="710"/>
      <c r="S30" s="710"/>
      <c r="T30" s="710"/>
      <c r="U30" s="710"/>
    </row>
    <row r="31" spans="1:21" x14ac:dyDescent="0.25">
      <c r="A31" s="1042" t="s">
        <v>511</v>
      </c>
      <c r="B31" s="916">
        <v>373</v>
      </c>
      <c r="C31" s="917">
        <v>355</v>
      </c>
      <c r="D31" s="917">
        <v>348</v>
      </c>
      <c r="E31" s="917">
        <v>351</v>
      </c>
      <c r="F31" s="917">
        <v>362</v>
      </c>
      <c r="G31" s="917">
        <v>384</v>
      </c>
      <c r="H31" s="917">
        <v>339</v>
      </c>
      <c r="I31" s="917">
        <v>331</v>
      </c>
      <c r="J31" s="917">
        <v>315</v>
      </c>
      <c r="K31" s="917">
        <v>276</v>
      </c>
      <c r="L31" s="917">
        <v>255</v>
      </c>
      <c r="M31" s="917">
        <v>238</v>
      </c>
      <c r="O31" s="710"/>
      <c r="P31" s="710"/>
      <c r="Q31" s="710"/>
      <c r="R31" s="710"/>
      <c r="S31" s="710"/>
      <c r="T31" s="710"/>
      <c r="U31" s="710"/>
    </row>
    <row r="32" spans="1:21" x14ac:dyDescent="0.25">
      <c r="A32" s="1042" t="s">
        <v>491</v>
      </c>
      <c r="B32" s="916">
        <v>419</v>
      </c>
      <c r="C32" s="917">
        <v>417</v>
      </c>
      <c r="D32" s="917">
        <v>402</v>
      </c>
      <c r="E32" s="917">
        <v>401</v>
      </c>
      <c r="F32" s="917">
        <v>400</v>
      </c>
      <c r="G32" s="917">
        <v>400</v>
      </c>
      <c r="H32" s="917">
        <v>387</v>
      </c>
      <c r="I32" s="917">
        <v>381</v>
      </c>
      <c r="J32" s="917">
        <v>363</v>
      </c>
      <c r="K32" s="917">
        <v>341</v>
      </c>
      <c r="L32" s="917">
        <v>327</v>
      </c>
      <c r="M32" s="917">
        <v>305</v>
      </c>
      <c r="O32" s="710"/>
      <c r="P32" s="710"/>
      <c r="Q32" s="710"/>
      <c r="R32" s="710"/>
      <c r="S32" s="710"/>
      <c r="T32" s="710"/>
      <c r="U32" s="710"/>
    </row>
    <row r="33" spans="1:21" x14ac:dyDescent="0.25">
      <c r="A33" s="1046" t="s">
        <v>487</v>
      </c>
      <c r="B33" s="1047">
        <v>59</v>
      </c>
      <c r="C33" s="1048">
        <v>53</v>
      </c>
      <c r="D33" s="1048">
        <v>45</v>
      </c>
      <c r="E33" s="1048">
        <v>37</v>
      </c>
      <c r="F33" s="1048">
        <v>38</v>
      </c>
      <c r="G33" s="1048">
        <v>178</v>
      </c>
      <c r="H33" s="1048">
        <v>191</v>
      </c>
      <c r="I33" s="1048">
        <v>206</v>
      </c>
      <c r="J33" s="1048">
        <v>190</v>
      </c>
      <c r="K33" s="1048">
        <v>193</v>
      </c>
      <c r="L33" s="1048">
        <v>191</v>
      </c>
      <c r="M33" s="1048">
        <v>258</v>
      </c>
      <c r="O33" s="710"/>
      <c r="P33" s="710"/>
      <c r="Q33" s="710"/>
      <c r="R33" s="710"/>
      <c r="S33" s="710"/>
      <c r="T33" s="710"/>
      <c r="U33" s="710"/>
    </row>
    <row r="34" spans="1:21" x14ac:dyDescent="0.25">
      <c r="A34" s="1009" t="s">
        <v>399</v>
      </c>
      <c r="B34" s="1009"/>
      <c r="C34" s="1049"/>
      <c r="D34" s="1049"/>
      <c r="E34" s="1049"/>
      <c r="F34" s="1049"/>
      <c r="G34" s="1049"/>
      <c r="I34" s="1050" t="s">
        <v>400</v>
      </c>
      <c r="J34" s="1051" t="s">
        <v>1017</v>
      </c>
      <c r="K34" s="1052"/>
      <c r="L34" s="1052"/>
      <c r="M34" s="1052"/>
    </row>
    <row r="35" spans="1:21" x14ac:dyDescent="0.25">
      <c r="A35" s="1009" t="s">
        <v>335</v>
      </c>
      <c r="B35" s="1009"/>
      <c r="C35" s="1053"/>
      <c r="D35" s="1049"/>
      <c r="E35" s="1054"/>
      <c r="F35" s="1049"/>
      <c r="G35" s="1049"/>
      <c r="I35" s="1055"/>
      <c r="J35" s="1051" t="s">
        <v>1023</v>
      </c>
      <c r="K35" s="1052"/>
      <c r="L35" s="1052"/>
      <c r="M35" s="1052"/>
    </row>
    <row r="36" spans="1:21" x14ac:dyDescent="0.25">
      <c r="A36" s="1049" t="s">
        <v>1024</v>
      </c>
      <c r="B36" s="1049"/>
      <c r="C36" s="1053"/>
      <c r="D36" s="1049"/>
      <c r="E36" s="708"/>
      <c r="F36" s="708"/>
      <c r="G36" s="1055"/>
      <c r="H36" s="1055"/>
      <c r="I36" s="1052"/>
      <c r="J36" s="1052"/>
      <c r="K36" s="1052"/>
      <c r="L36" s="1052"/>
      <c r="M36" s="1052"/>
    </row>
    <row r="37" spans="1:21" x14ac:dyDescent="0.25">
      <c r="A37" s="1049" t="s">
        <v>1025</v>
      </c>
      <c r="B37" s="1049"/>
      <c r="C37" s="1009"/>
      <c r="D37" s="1009"/>
      <c r="E37" s="1009"/>
      <c r="F37" s="1009"/>
      <c r="G37" s="1049"/>
      <c r="H37" s="1049"/>
      <c r="I37" s="1009"/>
      <c r="J37" s="1009"/>
      <c r="K37" s="1009"/>
      <c r="L37" s="1009"/>
      <c r="M37" s="1009"/>
    </row>
    <row r="38" spans="1:21" x14ac:dyDescent="0.25">
      <c r="A38" s="1049" t="s">
        <v>1026</v>
      </c>
      <c r="B38" s="1049"/>
      <c r="C38" s="1049"/>
      <c r="D38" s="922"/>
      <c r="E38" s="708"/>
      <c r="F38" s="708"/>
      <c r="G38" s="1049"/>
      <c r="H38" s="1049"/>
      <c r="I38" s="1009"/>
      <c r="J38" s="1009"/>
      <c r="K38" s="1009"/>
      <c r="L38" s="1009"/>
      <c r="M38" s="1009"/>
    </row>
    <row r="39" spans="1:21" x14ac:dyDescent="0.25">
      <c r="A39" s="1049" t="s">
        <v>1027</v>
      </c>
      <c r="B39" s="1049"/>
      <c r="C39" s="1049"/>
      <c r="D39" s="922"/>
      <c r="E39" s="708"/>
      <c r="F39" s="708"/>
      <c r="G39" s="1049"/>
      <c r="H39" s="1049"/>
      <c r="I39" s="1009"/>
      <c r="J39" s="1049"/>
      <c r="K39" s="1049"/>
      <c r="L39" s="1049"/>
      <c r="M39" s="1049"/>
    </row>
    <row r="40" spans="1:21" x14ac:dyDescent="0.25">
      <c r="A40" s="1049" t="s">
        <v>1028</v>
      </c>
      <c r="C40" s="1056"/>
      <c r="D40" s="1056"/>
      <c r="E40" s="1056"/>
      <c r="G40" s="1057"/>
      <c r="H40" s="1057"/>
      <c r="I40" s="1057"/>
    </row>
    <row r="41" spans="1:21" x14ac:dyDescent="0.25">
      <c r="C41" s="1056"/>
      <c r="D41" s="1056"/>
      <c r="E41" s="1056"/>
      <c r="G41" s="1057"/>
      <c r="H41" s="1057"/>
      <c r="I41" s="1057"/>
    </row>
    <row r="42" spans="1:21" x14ac:dyDescent="0.25">
      <c r="C42" s="1056"/>
      <c r="D42" s="1056"/>
      <c r="E42" s="1056"/>
      <c r="F42" s="1057"/>
      <c r="G42" s="1057"/>
      <c r="H42" s="1057"/>
      <c r="I42" s="1057"/>
    </row>
  </sheetData>
  <mergeCells count="1">
    <mergeCell ref="A3:M3"/>
  </mergeCells>
  <hyperlinks>
    <hyperlink ref="M2" location="Contents!A1" display="Back to Contents ç" xr:uid="{3113347F-E1AE-46BC-80CB-F7611B5E2401}"/>
  </hyperlinks>
  <pageMargins left="0.85972222222222228" right="0" top="0.3298611111111111" bottom="0.55972222222222223" header="0.51180555555555562" footer="0.51180555555555562"/>
  <pageSetup paperSize="9" scale="85" firstPageNumber="0" orientation="landscape" r:id="rId1"/>
  <headerFooter alignWithMargins="0">
    <oddHeader>&amp;L&amp;"Calibri"&amp;10&amp;K000000 [Public]&amp;1#_x000D_</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BBDDB-50FD-4161-836B-A845E7099798}">
  <sheetPr codeName="Sheet40"/>
  <dimension ref="A1:M67"/>
  <sheetViews>
    <sheetView zoomScaleNormal="100" workbookViewId="0">
      <pane xSplit="1" ySplit="5" topLeftCell="B6" activePane="bottomRight" state="frozen"/>
      <selection activeCell="O76" sqref="O76"/>
      <selection pane="topRight" activeCell="O76" sqref="O76"/>
      <selection pane="bottomLeft" activeCell="O76" sqref="O76"/>
      <selection pane="bottomRight" activeCell="M1" sqref="M1"/>
    </sheetView>
  </sheetViews>
  <sheetFormatPr defaultColWidth="11.140625" defaultRowHeight="15.75" x14ac:dyDescent="0.25"/>
  <cols>
    <col min="1" max="1" width="48.5703125" style="92" customWidth="1"/>
    <col min="2" max="12" width="11.5703125" style="92" customWidth="1"/>
    <col min="13" max="16384" width="11.140625" style="92"/>
  </cols>
  <sheetData>
    <row r="1" spans="1:13" x14ac:dyDescent="0.25">
      <c r="A1" s="10" t="s">
        <v>60</v>
      </c>
      <c r="B1" s="10"/>
      <c r="C1" s="10"/>
      <c r="D1" s="10"/>
      <c r="E1" s="10"/>
      <c r="F1" s="10"/>
      <c r="G1" s="10"/>
      <c r="H1" s="1058"/>
      <c r="I1" s="1058"/>
      <c r="J1" s="10"/>
      <c r="K1" s="10"/>
      <c r="M1" s="93" t="s">
        <v>1029</v>
      </c>
    </row>
    <row r="2" spans="1:13" x14ac:dyDescent="0.25">
      <c r="A2" s="10"/>
      <c r="B2" s="10"/>
      <c r="C2" s="10"/>
      <c r="D2" s="923"/>
      <c r="E2" s="923"/>
      <c r="F2" s="923"/>
      <c r="G2" s="923"/>
      <c r="H2" s="1058"/>
      <c r="I2" s="1058"/>
      <c r="J2" s="10"/>
      <c r="K2" s="10"/>
      <c r="M2" s="405" t="s">
        <v>62</v>
      </c>
    </row>
    <row r="3" spans="1:13" x14ac:dyDescent="0.25">
      <c r="A3" s="1722" t="s">
        <v>47</v>
      </c>
      <c r="B3" s="1722"/>
      <c r="C3" s="1722"/>
      <c r="D3" s="1722"/>
      <c r="E3" s="1722"/>
      <c r="F3" s="1722"/>
      <c r="G3" s="1722"/>
      <c r="H3" s="1722"/>
      <c r="I3" s="1722"/>
      <c r="J3" s="1722"/>
      <c r="K3" s="1722"/>
      <c r="L3" s="1722"/>
      <c r="M3" s="1722"/>
    </row>
    <row r="4" spans="1:13" x14ac:dyDescent="0.25">
      <c r="D4" s="925"/>
      <c r="E4" s="967"/>
      <c r="F4" s="967"/>
      <c r="G4" s="967"/>
      <c r="H4" s="1059"/>
    </row>
    <row r="5" spans="1:13" s="1061" customFormat="1" x14ac:dyDescent="0.25">
      <c r="A5" s="1060" t="s">
        <v>237</v>
      </c>
      <c r="B5" s="928">
        <v>2014</v>
      </c>
      <c r="C5" s="928">
        <v>2015</v>
      </c>
      <c r="D5" s="928">
        <v>2016</v>
      </c>
      <c r="E5" s="928">
        <v>2017</v>
      </c>
      <c r="F5" s="928">
        <v>2018</v>
      </c>
      <c r="G5" s="928">
        <v>2019</v>
      </c>
      <c r="H5" s="928">
        <v>2020</v>
      </c>
      <c r="I5" s="883">
        <v>2021</v>
      </c>
      <c r="J5" s="928">
        <v>2022</v>
      </c>
      <c r="K5" s="883" t="s">
        <v>349</v>
      </c>
      <c r="L5" s="883" t="s">
        <v>1030</v>
      </c>
      <c r="M5" s="883">
        <v>2025</v>
      </c>
    </row>
    <row r="6" spans="1:13" x14ac:dyDescent="0.25">
      <c r="A6" s="1062"/>
      <c r="B6" s="1063"/>
      <c r="C6" s="1063"/>
      <c r="D6" s="1063"/>
      <c r="E6" s="1063"/>
      <c r="F6" s="1064"/>
      <c r="G6" s="1065"/>
      <c r="H6" s="1065"/>
      <c r="I6" s="1065"/>
      <c r="J6" s="1065"/>
      <c r="K6" s="1065"/>
      <c r="L6" s="1065"/>
      <c r="M6" s="1065"/>
    </row>
    <row r="7" spans="1:13" x14ac:dyDescent="0.25">
      <c r="A7" s="1062" t="s">
        <v>913</v>
      </c>
      <c r="B7" s="1063"/>
      <c r="C7" s="1063"/>
      <c r="D7" s="1063"/>
      <c r="E7" s="1063"/>
      <c r="F7" s="1063"/>
      <c r="G7" s="1063"/>
      <c r="H7" s="1063"/>
      <c r="I7" s="1063"/>
      <c r="J7" s="1063"/>
      <c r="K7" s="1066"/>
      <c r="L7" s="1066"/>
      <c r="M7" s="1066"/>
    </row>
    <row r="8" spans="1:13" x14ac:dyDescent="0.25">
      <c r="A8" s="1067" t="s">
        <v>1031</v>
      </c>
      <c r="B8" s="953">
        <v>601</v>
      </c>
      <c r="C8" s="953">
        <v>610</v>
      </c>
      <c r="D8" s="953">
        <v>610</v>
      </c>
      <c r="E8" s="953">
        <v>612</v>
      </c>
      <c r="F8" s="953">
        <v>612</v>
      </c>
      <c r="G8" s="953">
        <v>603</v>
      </c>
      <c r="H8" s="953">
        <v>609</v>
      </c>
      <c r="I8" s="953">
        <v>618</v>
      </c>
      <c r="J8" s="953">
        <v>617</v>
      </c>
      <c r="K8" s="1068">
        <v>672</v>
      </c>
      <c r="L8" s="1068">
        <v>688</v>
      </c>
      <c r="M8" s="1068" t="s">
        <v>368</v>
      </c>
    </row>
    <row r="9" spans="1:13" x14ac:dyDescent="0.25">
      <c r="A9" s="1067" t="s">
        <v>1032</v>
      </c>
      <c r="B9" s="953">
        <v>76918</v>
      </c>
      <c r="C9" s="953">
        <v>76781</v>
      </c>
      <c r="D9" s="953">
        <v>76829</v>
      </c>
      <c r="E9" s="953">
        <v>76569</v>
      </c>
      <c r="F9" s="953">
        <v>76824</v>
      </c>
      <c r="G9" s="953">
        <v>77964</v>
      </c>
      <c r="H9" s="953">
        <v>77121</v>
      </c>
      <c r="I9" s="953">
        <v>78228</v>
      </c>
      <c r="J9" s="953">
        <v>78228</v>
      </c>
      <c r="K9" s="1068">
        <v>90392</v>
      </c>
      <c r="L9" s="1068">
        <v>91159</v>
      </c>
      <c r="M9" s="1068" t="s">
        <v>368</v>
      </c>
    </row>
    <row r="10" spans="1:13" x14ac:dyDescent="0.25">
      <c r="A10" s="1067" t="s">
        <v>1033</v>
      </c>
      <c r="B10" s="953">
        <v>484</v>
      </c>
      <c r="C10" s="953">
        <v>475</v>
      </c>
      <c r="D10" s="953">
        <v>475</v>
      </c>
      <c r="E10" s="953">
        <v>506</v>
      </c>
      <c r="F10" s="953">
        <v>506</v>
      </c>
      <c r="G10" s="953">
        <v>499</v>
      </c>
      <c r="H10" s="953">
        <v>514</v>
      </c>
      <c r="I10" s="953">
        <v>542</v>
      </c>
      <c r="J10" s="953">
        <v>544</v>
      </c>
      <c r="K10" s="1068">
        <v>543</v>
      </c>
      <c r="L10" s="1068">
        <v>551</v>
      </c>
      <c r="M10" s="1068" t="s">
        <v>368</v>
      </c>
    </row>
    <row r="11" spans="1:13" x14ac:dyDescent="0.25">
      <c r="A11" s="1067" t="s">
        <v>1034</v>
      </c>
      <c r="B11" s="953">
        <v>17903</v>
      </c>
      <c r="C11" s="953" t="s">
        <v>1035</v>
      </c>
      <c r="D11" s="953">
        <v>20458</v>
      </c>
      <c r="E11" s="953">
        <v>20349</v>
      </c>
      <c r="F11" s="953">
        <v>19692</v>
      </c>
      <c r="G11" s="953">
        <v>18130</v>
      </c>
      <c r="H11" s="953">
        <v>19615</v>
      </c>
      <c r="I11" s="953">
        <v>18992</v>
      </c>
      <c r="J11" s="953">
        <v>20209</v>
      </c>
      <c r="K11" s="1068">
        <v>23999</v>
      </c>
      <c r="L11" s="1068">
        <v>24058</v>
      </c>
      <c r="M11" s="1068" t="s">
        <v>368</v>
      </c>
    </row>
    <row r="12" spans="1:13" x14ac:dyDescent="0.25">
      <c r="A12" s="1067" t="s">
        <v>1036</v>
      </c>
      <c r="B12" s="953">
        <v>1055</v>
      </c>
      <c r="C12" s="953">
        <v>1017</v>
      </c>
      <c r="D12" s="953">
        <v>1011</v>
      </c>
      <c r="E12" s="953">
        <v>910</v>
      </c>
      <c r="F12" s="953">
        <v>895</v>
      </c>
      <c r="G12" s="953">
        <v>756</v>
      </c>
      <c r="H12" s="953">
        <v>656</v>
      </c>
      <c r="I12" s="953">
        <v>650</v>
      </c>
      <c r="J12" s="953">
        <v>648</v>
      </c>
      <c r="K12" s="1068">
        <v>535</v>
      </c>
      <c r="L12" s="1068">
        <v>428</v>
      </c>
      <c r="M12" s="1068" t="s">
        <v>368</v>
      </c>
    </row>
    <row r="13" spans="1:13" x14ac:dyDescent="0.25">
      <c r="A13" s="1067" t="s">
        <v>1037</v>
      </c>
      <c r="B13" s="953">
        <v>31964</v>
      </c>
      <c r="C13" s="953">
        <v>32272</v>
      </c>
      <c r="D13" s="953">
        <v>32499</v>
      </c>
      <c r="E13" s="953">
        <v>34221</v>
      </c>
      <c r="F13" s="953">
        <v>34714</v>
      </c>
      <c r="G13" s="953">
        <v>38276</v>
      </c>
      <c r="H13" s="953">
        <v>37634</v>
      </c>
      <c r="I13" s="953">
        <v>38743</v>
      </c>
      <c r="J13" s="953">
        <v>39091</v>
      </c>
      <c r="K13" s="1068">
        <v>53283</v>
      </c>
      <c r="L13" s="1068">
        <v>49665</v>
      </c>
      <c r="M13" s="1068" t="s">
        <v>368</v>
      </c>
    </row>
    <row r="14" spans="1:13" x14ac:dyDescent="0.25">
      <c r="A14" s="1067" t="s">
        <v>1038</v>
      </c>
      <c r="B14" s="953">
        <v>8215</v>
      </c>
      <c r="C14" s="953">
        <v>8689</v>
      </c>
      <c r="D14" s="953">
        <v>8268</v>
      </c>
      <c r="E14" s="953">
        <v>9218</v>
      </c>
      <c r="F14" s="953">
        <v>8614</v>
      </c>
      <c r="G14" s="953">
        <v>8531</v>
      </c>
      <c r="H14" s="953">
        <v>8384</v>
      </c>
      <c r="I14" s="953">
        <v>8176</v>
      </c>
      <c r="J14" s="953">
        <v>8334</v>
      </c>
      <c r="K14" s="1068">
        <v>7819</v>
      </c>
      <c r="L14" s="1068">
        <v>7404</v>
      </c>
      <c r="M14" s="1068" t="s">
        <v>368</v>
      </c>
    </row>
    <row r="15" spans="1:13" x14ac:dyDescent="0.25">
      <c r="A15" s="1067" t="s">
        <v>1039</v>
      </c>
      <c r="B15" s="953">
        <v>6120.47</v>
      </c>
      <c r="C15" s="953">
        <v>6322.28</v>
      </c>
      <c r="D15" s="953">
        <v>6493.4549999999999</v>
      </c>
      <c r="E15" s="953">
        <v>6910.2510000000002</v>
      </c>
      <c r="F15" s="953">
        <v>7116</v>
      </c>
      <c r="G15" s="953" t="s">
        <v>1040</v>
      </c>
      <c r="H15" s="953" t="s">
        <v>1041</v>
      </c>
      <c r="I15" s="953">
        <v>5314</v>
      </c>
      <c r="J15" s="953">
        <v>6350</v>
      </c>
      <c r="K15" s="953">
        <v>6950</v>
      </c>
      <c r="L15" s="953">
        <v>7195</v>
      </c>
      <c r="M15" s="953" t="s">
        <v>368</v>
      </c>
    </row>
    <row r="16" spans="1:13" x14ac:dyDescent="0.25">
      <c r="A16" s="1067" t="s">
        <v>1042</v>
      </c>
      <c r="B16" s="953">
        <v>55105.214</v>
      </c>
      <c r="C16" s="953">
        <v>54652.07</v>
      </c>
      <c r="D16" s="953">
        <v>53043.811999999998</v>
      </c>
      <c r="E16" s="953">
        <v>55519.695</v>
      </c>
      <c r="F16" s="953">
        <v>57410</v>
      </c>
      <c r="G16" s="953" t="s">
        <v>1043</v>
      </c>
      <c r="H16" s="953" t="s">
        <v>1044</v>
      </c>
      <c r="I16" s="953">
        <v>26095</v>
      </c>
      <c r="J16" s="953">
        <v>44362</v>
      </c>
      <c r="K16" s="953">
        <v>55219</v>
      </c>
      <c r="L16" s="953">
        <v>55425</v>
      </c>
      <c r="M16" s="953" t="s">
        <v>368</v>
      </c>
    </row>
    <row r="17" spans="1:13" x14ac:dyDescent="0.25">
      <c r="A17" s="1062" t="s">
        <v>1045</v>
      </c>
      <c r="B17" s="953"/>
      <c r="C17" s="953"/>
      <c r="D17" s="953"/>
      <c r="E17" s="953"/>
      <c r="F17" s="953"/>
      <c r="G17" s="953"/>
      <c r="H17" s="953"/>
      <c r="I17" s="953"/>
      <c r="J17" s="953"/>
      <c r="K17" s="1068"/>
      <c r="L17" s="1068"/>
      <c r="M17" s="1068"/>
    </row>
    <row r="18" spans="1:13" x14ac:dyDescent="0.25">
      <c r="A18" s="1067" t="s">
        <v>1046</v>
      </c>
      <c r="B18" s="953" t="s">
        <v>398</v>
      </c>
      <c r="C18" s="953" t="s">
        <v>398</v>
      </c>
      <c r="D18" s="953" t="s">
        <v>398</v>
      </c>
      <c r="E18" s="953">
        <v>104</v>
      </c>
      <c r="F18" s="953">
        <v>109</v>
      </c>
      <c r="G18" s="953">
        <v>116</v>
      </c>
      <c r="H18" s="953">
        <v>118</v>
      </c>
      <c r="I18" s="953">
        <v>118</v>
      </c>
      <c r="J18" s="953">
        <v>119</v>
      </c>
      <c r="K18" s="1068">
        <v>112</v>
      </c>
      <c r="L18" s="1068">
        <v>194</v>
      </c>
      <c r="M18" s="953" t="s">
        <v>368</v>
      </c>
    </row>
    <row r="19" spans="1:13" x14ac:dyDescent="0.25">
      <c r="A19" s="1067" t="s">
        <v>1047</v>
      </c>
      <c r="B19" s="953" t="s">
        <v>398</v>
      </c>
      <c r="C19" s="953" t="s">
        <v>398</v>
      </c>
      <c r="D19" s="953" t="s">
        <v>398</v>
      </c>
      <c r="E19" s="953">
        <v>5169</v>
      </c>
      <c r="F19" s="953">
        <v>4365</v>
      </c>
      <c r="G19" s="953">
        <v>5052</v>
      </c>
      <c r="H19" s="953">
        <v>5022</v>
      </c>
      <c r="I19" s="953">
        <v>5444</v>
      </c>
      <c r="J19" s="953">
        <v>5345</v>
      </c>
      <c r="K19" s="1068">
        <v>4556</v>
      </c>
      <c r="L19" s="1068">
        <v>4913</v>
      </c>
      <c r="M19" s="953" t="s">
        <v>368</v>
      </c>
    </row>
    <row r="20" spans="1:13" x14ac:dyDescent="0.25">
      <c r="A20" s="1067" t="s">
        <v>1048</v>
      </c>
      <c r="B20" s="953">
        <v>22422</v>
      </c>
      <c r="C20" s="953">
        <v>22672</v>
      </c>
      <c r="D20" s="953">
        <v>23082</v>
      </c>
      <c r="E20" s="953">
        <v>23206</v>
      </c>
      <c r="F20" s="953">
        <v>25431</v>
      </c>
      <c r="G20" s="953">
        <v>25783</v>
      </c>
      <c r="H20" s="953">
        <v>26061</v>
      </c>
      <c r="I20" s="953">
        <v>26183</v>
      </c>
      <c r="J20" s="953">
        <v>26650</v>
      </c>
      <c r="K20" s="1068">
        <v>27205</v>
      </c>
      <c r="L20" s="1068">
        <v>27644</v>
      </c>
      <c r="M20" s="953" t="s">
        <v>368</v>
      </c>
    </row>
    <row r="21" spans="1:13" x14ac:dyDescent="0.25">
      <c r="A21" s="1062" t="s">
        <v>1049</v>
      </c>
      <c r="B21" s="953">
        <v>138403</v>
      </c>
      <c r="C21" s="953">
        <v>177789.4</v>
      </c>
      <c r="D21" s="953">
        <v>186149</v>
      </c>
      <c r="E21" s="953">
        <v>196820.2</v>
      </c>
      <c r="F21" s="953">
        <v>218461.6</v>
      </c>
      <c r="G21" s="953">
        <v>244307</v>
      </c>
      <c r="H21" s="953" t="s">
        <v>368</v>
      </c>
      <c r="I21" s="953">
        <v>387120.67023940716</v>
      </c>
      <c r="J21" s="953">
        <v>323536.50372560608</v>
      </c>
      <c r="K21" s="1068">
        <v>415233.71845527104</v>
      </c>
      <c r="L21" s="1068" t="s">
        <v>368</v>
      </c>
      <c r="M21" s="1068" t="s">
        <v>368</v>
      </c>
    </row>
    <row r="22" spans="1:13" x14ac:dyDescent="0.25">
      <c r="A22" s="1067" t="s">
        <v>1050</v>
      </c>
      <c r="B22" s="953">
        <v>116151</v>
      </c>
      <c r="C22" s="953">
        <v>140559.70000000001</v>
      </c>
      <c r="D22" s="953">
        <v>155401.70000000001</v>
      </c>
      <c r="E22" s="953">
        <v>161311.70000000001</v>
      </c>
      <c r="F22" s="953">
        <v>180568.2</v>
      </c>
      <c r="G22" s="953">
        <v>211555</v>
      </c>
      <c r="H22" s="953" t="s">
        <v>368</v>
      </c>
      <c r="I22" s="953">
        <v>275165.10647473251</v>
      </c>
      <c r="J22" s="953">
        <v>279802.50219818653</v>
      </c>
      <c r="K22" s="1068">
        <v>374328.60384046065</v>
      </c>
      <c r="L22" s="1068" t="s">
        <v>368</v>
      </c>
      <c r="M22" s="1068" t="s">
        <v>368</v>
      </c>
    </row>
    <row r="23" spans="1:13" x14ac:dyDescent="0.25">
      <c r="A23" s="1067" t="s">
        <v>1051</v>
      </c>
      <c r="B23" s="953">
        <v>22252</v>
      </c>
      <c r="C23" s="953">
        <v>37229.699999999997</v>
      </c>
      <c r="D23" s="953">
        <v>30747.3</v>
      </c>
      <c r="E23" s="953">
        <v>35508.5</v>
      </c>
      <c r="F23" s="953">
        <v>37893.300000000003</v>
      </c>
      <c r="G23" s="953">
        <v>32752</v>
      </c>
      <c r="H23" s="953" t="s">
        <v>368</v>
      </c>
      <c r="I23" s="953">
        <v>111955.56376467463</v>
      </c>
      <c r="J23" s="953">
        <v>43734.001527419547</v>
      </c>
      <c r="K23" s="1068">
        <v>40905.114614810387</v>
      </c>
      <c r="L23" s="1068" t="s">
        <v>368</v>
      </c>
      <c r="M23" s="1068" t="s">
        <v>368</v>
      </c>
    </row>
    <row r="24" spans="1:13" x14ac:dyDescent="0.25">
      <c r="A24" s="1069" t="s">
        <v>1052</v>
      </c>
      <c r="B24" s="1070">
        <v>1.34</v>
      </c>
      <c r="C24" s="1070">
        <v>1.62</v>
      </c>
      <c r="D24" s="1070">
        <v>1.55</v>
      </c>
      <c r="E24" s="1070">
        <v>1.47</v>
      </c>
      <c r="F24" s="1070">
        <v>1.51</v>
      </c>
      <c r="G24" s="1070">
        <v>1.63</v>
      </c>
      <c r="H24" s="1070" t="s">
        <v>368</v>
      </c>
      <c r="I24" s="1070">
        <v>2.2000000000000002</v>
      </c>
      <c r="J24" s="1070">
        <v>1.3444967705281066</v>
      </c>
      <c r="K24" s="1071">
        <v>1.5028546961007316</v>
      </c>
      <c r="L24" s="1071" t="s">
        <v>368</v>
      </c>
      <c r="M24" s="1071" t="s">
        <v>368</v>
      </c>
    </row>
    <row r="25" spans="1:13" x14ac:dyDescent="0.25">
      <c r="A25" s="120" t="s">
        <v>1053</v>
      </c>
      <c r="B25" s="120"/>
      <c r="C25" s="120"/>
      <c r="D25" s="120"/>
      <c r="E25" s="120"/>
      <c r="F25" s="120"/>
      <c r="G25" s="144"/>
      <c r="H25" s="120"/>
      <c r="I25" s="1072" t="s">
        <v>203</v>
      </c>
      <c r="J25" s="120" t="s">
        <v>1054</v>
      </c>
      <c r="L25" s="120"/>
    </row>
    <row r="26" spans="1:13" x14ac:dyDescent="0.25">
      <c r="A26" s="120" t="s">
        <v>335</v>
      </c>
      <c r="B26" s="120"/>
      <c r="C26" s="120"/>
      <c r="D26" s="120"/>
      <c r="E26" s="120"/>
      <c r="F26" s="120"/>
      <c r="G26" s="144"/>
      <c r="H26" s="120"/>
      <c r="I26" s="120"/>
      <c r="J26" s="120" t="s">
        <v>1055</v>
      </c>
      <c r="L26" s="120"/>
    </row>
    <row r="27" spans="1:13" x14ac:dyDescent="0.25">
      <c r="A27" s="120" t="s">
        <v>1056</v>
      </c>
      <c r="B27" s="120"/>
      <c r="C27" s="120"/>
      <c r="D27" s="120"/>
      <c r="E27" s="120"/>
      <c r="F27" s="120"/>
      <c r="G27" s="144"/>
      <c r="H27" s="120"/>
      <c r="I27" s="120"/>
      <c r="J27" s="120" t="s">
        <v>1057</v>
      </c>
      <c r="L27" s="120"/>
    </row>
    <row r="28" spans="1:13" x14ac:dyDescent="0.25">
      <c r="A28" s="120" t="s">
        <v>1058</v>
      </c>
      <c r="B28" s="120"/>
      <c r="C28" s="120"/>
      <c r="D28" s="120"/>
      <c r="E28" s="120"/>
      <c r="F28" s="120"/>
      <c r="G28" s="144"/>
      <c r="H28" s="120"/>
      <c r="I28" s="120"/>
      <c r="J28" s="120" t="s">
        <v>406</v>
      </c>
      <c r="L28" s="120"/>
    </row>
    <row r="29" spans="1:13" ht="15.75" customHeight="1" x14ac:dyDescent="0.25">
      <c r="A29" s="120" t="s">
        <v>1059</v>
      </c>
      <c r="B29" s="120"/>
      <c r="C29" s="239"/>
      <c r="D29" s="239"/>
      <c r="E29" s="239"/>
      <c r="F29" s="239"/>
      <c r="G29" s="239"/>
      <c r="H29" s="239"/>
      <c r="J29" s="144"/>
      <c r="L29" s="120"/>
    </row>
    <row r="30" spans="1:13" x14ac:dyDescent="0.25">
      <c r="A30" s="120" t="s">
        <v>1060</v>
      </c>
      <c r="B30" s="120"/>
      <c r="C30" s="239"/>
      <c r="D30" s="239"/>
      <c r="E30" s="239"/>
      <c r="F30" s="239"/>
      <c r="G30" s="239"/>
      <c r="H30" s="239"/>
      <c r="I30" s="1073"/>
      <c r="J30" s="120"/>
      <c r="K30" s="120"/>
      <c r="L30" s="120"/>
    </row>
    <row r="31" spans="1:13" x14ac:dyDescent="0.25">
      <c r="A31" s="238" t="s">
        <v>1061</v>
      </c>
      <c r="B31" s="238"/>
      <c r="C31" s="239"/>
      <c r="D31" s="239"/>
      <c r="E31" s="239"/>
      <c r="F31" s="239"/>
      <c r="G31" s="239"/>
      <c r="H31" s="239"/>
      <c r="I31" s="1073"/>
      <c r="J31" s="120"/>
      <c r="K31" s="120"/>
      <c r="L31" s="120"/>
    </row>
    <row r="32" spans="1:13" x14ac:dyDescent="0.25">
      <c r="A32" s="238" t="s">
        <v>1062</v>
      </c>
      <c r="B32" s="238"/>
      <c r="C32" s="1074"/>
      <c r="D32" s="144"/>
      <c r="E32" s="144"/>
      <c r="F32" s="144"/>
      <c r="G32" s="144"/>
      <c r="H32" s="1075"/>
      <c r="I32" s="1073"/>
      <c r="J32" s="120"/>
      <c r="K32" s="120"/>
      <c r="L32" s="120"/>
    </row>
    <row r="33" spans="1:9" x14ac:dyDescent="0.25">
      <c r="A33" s="238" t="s">
        <v>1063</v>
      </c>
      <c r="B33" s="238"/>
      <c r="C33" s="1076"/>
      <c r="D33" s="925"/>
      <c r="E33" s="925"/>
      <c r="F33" s="925"/>
      <c r="G33" s="925"/>
      <c r="H33" s="1077"/>
      <c r="I33" s="1078"/>
    </row>
    <row r="34" spans="1:9" x14ac:dyDescent="0.25">
      <c r="B34" s="120"/>
      <c r="C34" s="1076"/>
      <c r="D34" s="925"/>
      <c r="E34" s="925"/>
      <c r="F34" s="925"/>
      <c r="G34" s="925"/>
      <c r="H34" s="1077"/>
      <c r="I34" s="1078"/>
    </row>
    <row r="35" spans="1:9" x14ac:dyDescent="0.25">
      <c r="C35" s="1076"/>
      <c r="D35" s="925"/>
      <c r="E35" s="925"/>
      <c r="F35" s="925"/>
      <c r="G35" s="925"/>
      <c r="H35" s="1077"/>
      <c r="I35" s="1078"/>
    </row>
    <row r="36" spans="1:9" x14ac:dyDescent="0.25">
      <c r="D36" s="925"/>
      <c r="E36" s="925"/>
      <c r="F36" s="925"/>
      <c r="G36" s="925"/>
    </row>
    <row r="37" spans="1:9" x14ac:dyDescent="0.25">
      <c r="C37" s="1076"/>
      <c r="D37" s="925"/>
      <c r="E37" s="925"/>
      <c r="F37" s="925"/>
      <c r="G37" s="925"/>
      <c r="H37" s="1077"/>
      <c r="I37" s="1078"/>
    </row>
    <row r="38" spans="1:9" x14ac:dyDescent="0.25">
      <c r="C38" s="1079"/>
      <c r="D38" s="925"/>
      <c r="E38" s="925"/>
      <c r="F38" s="925"/>
      <c r="G38" s="925"/>
    </row>
    <row r="39" spans="1:9" x14ac:dyDescent="0.25">
      <c r="C39" s="1079"/>
      <c r="D39" s="925"/>
      <c r="E39" s="925"/>
      <c r="F39" s="925"/>
      <c r="G39" s="925"/>
    </row>
    <row r="40" spans="1:9" x14ac:dyDescent="0.25">
      <c r="C40" s="925"/>
    </row>
    <row r="41" spans="1:9" x14ac:dyDescent="0.25">
      <c r="C41" s="1079"/>
      <c r="E41" s="925"/>
      <c r="F41" s="925"/>
      <c r="G41" s="925"/>
    </row>
    <row r="42" spans="1:9" x14ac:dyDescent="0.25">
      <c r="A42" s="1080"/>
      <c r="B42" s="1080"/>
      <c r="C42" s="1079"/>
    </row>
    <row r="43" spans="1:9" x14ac:dyDescent="0.25">
      <c r="C43" s="1079"/>
    </row>
    <row r="44" spans="1:9" x14ac:dyDescent="0.25">
      <c r="C44" s="1079"/>
    </row>
    <row r="47" spans="1:9" x14ac:dyDescent="0.25">
      <c r="C47" s="925"/>
    </row>
    <row r="48" spans="1:9" x14ac:dyDescent="0.25">
      <c r="C48" s="925"/>
    </row>
    <row r="50" spans="4:7" x14ac:dyDescent="0.25">
      <c r="D50" s="925"/>
      <c r="E50" s="925"/>
      <c r="F50" s="925"/>
      <c r="G50" s="925"/>
    </row>
    <row r="51" spans="4:7" x14ac:dyDescent="0.25">
      <c r="D51" s="925"/>
      <c r="E51" s="925"/>
      <c r="F51" s="925"/>
      <c r="G51" s="925"/>
    </row>
    <row r="55" spans="4:7" x14ac:dyDescent="0.25">
      <c r="D55" s="925"/>
      <c r="E55" s="925"/>
      <c r="F55" s="925"/>
      <c r="G55" s="925"/>
    </row>
    <row r="56" spans="4:7" x14ac:dyDescent="0.25">
      <c r="D56" s="925"/>
      <c r="E56" s="925"/>
      <c r="F56" s="925"/>
      <c r="G56" s="925"/>
    </row>
    <row r="57" spans="4:7" x14ac:dyDescent="0.25">
      <c r="D57" s="925"/>
      <c r="E57" s="925"/>
      <c r="F57" s="925"/>
      <c r="G57" s="925"/>
    </row>
    <row r="58" spans="4:7" x14ac:dyDescent="0.25">
      <c r="D58" s="925"/>
      <c r="E58" s="925"/>
      <c r="F58" s="925"/>
      <c r="G58" s="925"/>
    </row>
    <row r="59" spans="4:7" x14ac:dyDescent="0.25">
      <c r="D59" s="925"/>
      <c r="E59" s="925"/>
      <c r="F59" s="925"/>
      <c r="G59" s="925"/>
    </row>
    <row r="60" spans="4:7" x14ac:dyDescent="0.25">
      <c r="D60" s="925"/>
      <c r="E60" s="925"/>
      <c r="F60" s="925"/>
      <c r="G60" s="925"/>
    </row>
    <row r="61" spans="4:7" x14ac:dyDescent="0.25">
      <c r="D61" s="925"/>
      <c r="E61" s="925"/>
      <c r="F61" s="925"/>
      <c r="G61" s="925"/>
    </row>
    <row r="62" spans="4:7" x14ac:dyDescent="0.25">
      <c r="D62" s="925"/>
      <c r="E62" s="925"/>
      <c r="F62" s="925"/>
      <c r="G62" s="925"/>
    </row>
    <row r="63" spans="4:7" x14ac:dyDescent="0.25">
      <c r="D63" s="925"/>
      <c r="E63" s="925"/>
      <c r="F63" s="925"/>
      <c r="G63" s="925"/>
    </row>
    <row r="64" spans="4:7" x14ac:dyDescent="0.25">
      <c r="D64" s="925"/>
      <c r="E64" s="925"/>
      <c r="F64" s="925"/>
      <c r="G64" s="925"/>
    </row>
    <row r="65" spans="4:7" x14ac:dyDescent="0.25">
      <c r="D65" s="925"/>
      <c r="E65" s="925"/>
      <c r="F65" s="925"/>
      <c r="G65" s="925"/>
    </row>
    <row r="66" spans="4:7" x14ac:dyDescent="0.25">
      <c r="D66" s="925"/>
      <c r="E66" s="925"/>
      <c r="F66" s="925"/>
      <c r="G66" s="925"/>
    </row>
    <row r="67" spans="4:7" x14ac:dyDescent="0.25">
      <c r="D67" s="925"/>
      <c r="E67" s="925"/>
      <c r="F67" s="925"/>
      <c r="G67" s="925"/>
    </row>
  </sheetData>
  <mergeCells count="1">
    <mergeCell ref="A3:M3"/>
  </mergeCells>
  <hyperlinks>
    <hyperlink ref="M2" location="Contents!A1" display="Back to Contents ç" xr:uid="{4ED5900F-3BE4-4A64-BEFC-29965FA69FCA}"/>
  </hyperlinks>
  <pageMargins left="0.74791666666666701" right="0.74791666666666701" top="0.98402777777777795" bottom="0.98402777777777795" header="0.51180555555555596" footer="0.5"/>
  <pageSetup paperSize="9" scale="78" firstPageNumber="0" orientation="landscape" r:id="rId1"/>
  <headerFooter alignWithMargins="0">
    <oddHeader>&amp;L&amp;"Calibri"&amp;10&amp;K000000 [Public]&amp;1#_x000D_</oddHeader>
    <oddFooter xml:space="preserve">&amp;R&amp;F / &amp;D          </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3E9DA-4D5B-4278-891C-23BC5EC9B720}">
  <sheetPr codeName="Sheet41">
    <pageSetUpPr fitToPage="1"/>
  </sheetPr>
  <dimension ref="A1:U104"/>
  <sheetViews>
    <sheetView zoomScaleNormal="100" zoomScaleSheetLayoutView="80" workbookViewId="0">
      <pane xSplit="1" ySplit="5" topLeftCell="B6" activePane="bottomRight" state="frozen"/>
      <selection activeCell="O76" sqref="O76"/>
      <selection pane="topRight" activeCell="O76" sqref="O76"/>
      <selection pane="bottomLeft" activeCell="O76" sqref="O76"/>
      <selection pane="bottomRight" activeCell="M2" sqref="M2"/>
    </sheetView>
  </sheetViews>
  <sheetFormatPr defaultColWidth="11.140625" defaultRowHeight="15.75" x14ac:dyDescent="0.25"/>
  <cols>
    <col min="1" max="1" width="58.28515625" style="92" customWidth="1"/>
    <col min="2" max="13" width="11.5703125" style="92" customWidth="1"/>
    <col min="14" max="16384" width="11.140625" style="92"/>
  </cols>
  <sheetData>
    <row r="1" spans="1:20" x14ac:dyDescent="0.25">
      <c r="A1" s="10" t="s">
        <v>60</v>
      </c>
      <c r="B1" s="10"/>
      <c r="C1" s="10"/>
      <c r="D1" s="93"/>
      <c r="E1" s="10"/>
      <c r="F1" s="10"/>
      <c r="G1" s="10"/>
      <c r="H1" s="10"/>
      <c r="I1" s="10"/>
      <c r="J1" s="10"/>
      <c r="K1" s="10"/>
      <c r="M1" s="93" t="s">
        <v>1064</v>
      </c>
    </row>
    <row r="2" spans="1:20" x14ac:dyDescent="0.25">
      <c r="A2" s="10"/>
      <c r="B2" s="10"/>
      <c r="C2" s="10"/>
      <c r="D2" s="93"/>
      <c r="E2" s="10"/>
      <c r="F2" s="10"/>
      <c r="G2" s="10"/>
      <c r="H2" s="10"/>
      <c r="I2" s="10"/>
      <c r="J2" s="10"/>
      <c r="K2" s="10"/>
      <c r="M2" s="405" t="s">
        <v>62</v>
      </c>
    </row>
    <row r="3" spans="1:20" x14ac:dyDescent="0.25">
      <c r="A3" s="1722" t="s">
        <v>48</v>
      </c>
      <c r="B3" s="1722"/>
      <c r="C3" s="1722"/>
      <c r="D3" s="1722"/>
      <c r="E3" s="1722"/>
      <c r="F3" s="1722"/>
      <c r="G3" s="1722"/>
      <c r="H3" s="1722"/>
      <c r="I3" s="1722"/>
      <c r="J3" s="1722"/>
      <c r="K3" s="1722"/>
      <c r="L3" s="1722"/>
      <c r="M3" s="1722"/>
    </row>
    <row r="5" spans="1:20" s="1061" customFormat="1" x14ac:dyDescent="0.25">
      <c r="A5" s="928" t="s">
        <v>237</v>
      </c>
      <c r="B5" s="928">
        <v>2014</v>
      </c>
      <c r="C5" s="928">
        <v>2015</v>
      </c>
      <c r="D5" s="928">
        <v>2016</v>
      </c>
      <c r="E5" s="928">
        <v>2017</v>
      </c>
      <c r="F5" s="928">
        <v>2018</v>
      </c>
      <c r="G5" s="928">
        <v>2019</v>
      </c>
      <c r="H5" s="928">
        <v>2020</v>
      </c>
      <c r="I5" s="883">
        <v>2021</v>
      </c>
      <c r="J5" s="883">
        <v>2022</v>
      </c>
      <c r="K5" s="928" t="s">
        <v>349</v>
      </c>
      <c r="L5" s="928" t="s">
        <v>350</v>
      </c>
      <c r="M5" s="928" t="s">
        <v>121</v>
      </c>
    </row>
    <row r="6" spans="1:20" x14ac:dyDescent="0.25">
      <c r="A6" s="1062" t="s">
        <v>1065</v>
      </c>
      <c r="B6" s="1081"/>
      <c r="C6" s="1081"/>
      <c r="D6" s="1081"/>
      <c r="E6" s="1081"/>
      <c r="F6" s="1081"/>
      <c r="G6" s="1081"/>
      <c r="H6" s="1081"/>
      <c r="I6" s="1081"/>
      <c r="J6" s="1081"/>
      <c r="K6" s="1081"/>
      <c r="L6" s="1081"/>
      <c r="M6" s="1081"/>
    </row>
    <row r="7" spans="1:20" x14ac:dyDescent="0.25">
      <c r="A7" s="1067" t="s">
        <v>1066</v>
      </c>
      <c r="B7" s="934">
        <f t="shared" ref="B7:G7" si="0">B8+B10</f>
        <v>10971</v>
      </c>
      <c r="C7" s="1082">
        <f t="shared" si="0"/>
        <v>10997</v>
      </c>
      <c r="D7" s="1082">
        <f t="shared" si="0"/>
        <v>11021</v>
      </c>
      <c r="E7" s="1082">
        <f t="shared" si="0"/>
        <v>11053</v>
      </c>
      <c r="F7" s="1082">
        <f t="shared" si="0"/>
        <v>11044</v>
      </c>
      <c r="G7" s="1082">
        <f t="shared" si="0"/>
        <v>11084</v>
      </c>
      <c r="H7" s="1082">
        <f>H8+H10</f>
        <v>11091</v>
      </c>
      <c r="I7" s="1082">
        <f>I8+I10</f>
        <v>11088</v>
      </c>
      <c r="J7" s="1082">
        <f>J8+J10</f>
        <v>11074</v>
      </c>
      <c r="K7" s="1082">
        <v>11045</v>
      </c>
      <c r="L7" s="934">
        <v>11020</v>
      </c>
      <c r="M7" s="934">
        <v>10991</v>
      </c>
      <c r="N7"/>
    </row>
    <row r="8" spans="1:20" x14ac:dyDescent="0.25">
      <c r="A8" s="1083" t="s">
        <v>1067</v>
      </c>
      <c r="B8" s="934">
        <v>10121</v>
      </c>
      <c r="C8" s="1082">
        <v>10144</v>
      </c>
      <c r="D8" s="1082">
        <v>10162</v>
      </c>
      <c r="E8" s="1082">
        <v>10194</v>
      </c>
      <c r="F8" s="1082">
        <v>10175</v>
      </c>
      <c r="G8" s="1082">
        <v>10165</v>
      </c>
      <c r="H8" s="1082">
        <v>10155</v>
      </c>
      <c r="I8" s="1082">
        <v>10146</v>
      </c>
      <c r="J8" s="1082">
        <v>10126</v>
      </c>
      <c r="K8" s="1082">
        <v>10096</v>
      </c>
      <c r="L8" s="934">
        <v>10076</v>
      </c>
      <c r="M8" s="934">
        <v>10047</v>
      </c>
      <c r="N8" s="1084"/>
      <c r="O8" s="1085"/>
    </row>
    <row r="9" spans="1:20" x14ac:dyDescent="0.25">
      <c r="A9" s="1086" t="s">
        <v>1068</v>
      </c>
      <c r="B9" s="1082">
        <v>352</v>
      </c>
      <c r="C9" s="1082">
        <v>352</v>
      </c>
      <c r="D9" s="1082">
        <v>353</v>
      </c>
      <c r="E9" s="1082">
        <v>353</v>
      </c>
      <c r="F9" s="1082">
        <v>353</v>
      </c>
      <c r="G9" s="1082">
        <v>373</v>
      </c>
      <c r="H9" s="1082">
        <v>373</v>
      </c>
      <c r="I9" s="1082">
        <v>396</v>
      </c>
      <c r="J9" s="1082">
        <v>396</v>
      </c>
      <c r="K9" s="1082">
        <v>396</v>
      </c>
      <c r="L9" s="934">
        <v>396</v>
      </c>
      <c r="M9" s="934">
        <v>396</v>
      </c>
      <c r="N9"/>
    </row>
    <row r="10" spans="1:20" x14ac:dyDescent="0.25">
      <c r="A10" s="1083" t="s">
        <v>1069</v>
      </c>
      <c r="B10" s="934">
        <f t="shared" ref="B10:I10" si="1">B12+B11</f>
        <v>850</v>
      </c>
      <c r="C10" s="1082">
        <f t="shared" si="1"/>
        <v>853</v>
      </c>
      <c r="D10" s="1082">
        <f t="shared" si="1"/>
        <v>859</v>
      </c>
      <c r="E10" s="1082">
        <f t="shared" si="1"/>
        <v>859</v>
      </c>
      <c r="F10" s="1082">
        <f t="shared" si="1"/>
        <v>869</v>
      </c>
      <c r="G10" s="1082">
        <f t="shared" si="1"/>
        <v>919</v>
      </c>
      <c r="H10" s="1082">
        <f t="shared" si="1"/>
        <v>936</v>
      </c>
      <c r="I10" s="1082">
        <f t="shared" si="1"/>
        <v>942</v>
      </c>
      <c r="J10" s="1082">
        <f>J12+J11</f>
        <v>948</v>
      </c>
      <c r="K10" s="1082">
        <v>949</v>
      </c>
      <c r="L10" s="934">
        <v>944</v>
      </c>
      <c r="M10" s="934">
        <v>944</v>
      </c>
      <c r="N10"/>
    </row>
    <row r="11" spans="1:20" x14ac:dyDescent="0.25">
      <c r="A11" s="1086" t="s">
        <v>1070</v>
      </c>
      <c r="B11" s="934">
        <v>103</v>
      </c>
      <c r="C11" s="934">
        <v>104</v>
      </c>
      <c r="D11" s="934">
        <v>105</v>
      </c>
      <c r="E11" s="1082">
        <v>106</v>
      </c>
      <c r="F11" s="1082">
        <f>80+26</f>
        <v>106</v>
      </c>
      <c r="G11" s="1082">
        <f>89+29</f>
        <v>118</v>
      </c>
      <c r="H11" s="1082">
        <f>90+30</f>
        <v>120</v>
      </c>
      <c r="I11" s="1082">
        <f>93+30</f>
        <v>123</v>
      </c>
      <c r="J11" s="1082">
        <f>95+31</f>
        <v>126</v>
      </c>
      <c r="K11" s="1082">
        <f>95+32</f>
        <v>127</v>
      </c>
      <c r="L11" s="1082">
        <f>95+27</f>
        <v>122</v>
      </c>
      <c r="M11" s="934">
        <f>95+27</f>
        <v>122</v>
      </c>
      <c r="N11"/>
    </row>
    <row r="12" spans="1:20" x14ac:dyDescent="0.25">
      <c r="A12" s="1086" t="s">
        <v>1071</v>
      </c>
      <c r="B12" s="934">
        <v>747</v>
      </c>
      <c r="C12" s="934">
        <v>749</v>
      </c>
      <c r="D12" s="934">
        <v>754</v>
      </c>
      <c r="E12" s="1082">
        <v>753</v>
      </c>
      <c r="F12" s="1082">
        <v>763</v>
      </c>
      <c r="G12" s="1082">
        <v>801</v>
      </c>
      <c r="H12" s="1082">
        <v>816</v>
      </c>
      <c r="I12" s="1082">
        <v>819</v>
      </c>
      <c r="J12" s="1082">
        <v>822</v>
      </c>
      <c r="K12" s="1082">
        <v>822</v>
      </c>
      <c r="L12" s="934">
        <v>822</v>
      </c>
      <c r="M12" s="934">
        <v>822</v>
      </c>
    </row>
    <row r="13" spans="1:20" x14ac:dyDescent="0.25">
      <c r="A13" s="1087"/>
      <c r="B13" s="934"/>
      <c r="C13" s="934"/>
      <c r="D13" s="934"/>
      <c r="E13" s="1082"/>
      <c r="F13" s="1082"/>
      <c r="G13" s="1082"/>
      <c r="H13" s="1082"/>
      <c r="I13" s="1082"/>
      <c r="J13" s="1082"/>
      <c r="K13" s="1082"/>
      <c r="L13" s="1082"/>
      <c r="M13" s="1082"/>
      <c r="R13"/>
      <c r="S13"/>
      <c r="T13"/>
    </row>
    <row r="14" spans="1:20" x14ac:dyDescent="0.25">
      <c r="A14" s="1067" t="s">
        <v>1072</v>
      </c>
      <c r="B14" s="934">
        <f>B15+B16+B19</f>
        <v>4354011</v>
      </c>
      <c r="C14" s="934">
        <f>C15+C16+C19</f>
        <v>4418173</v>
      </c>
      <c r="D14" s="934" t="s">
        <v>1073</v>
      </c>
      <c r="E14" s="1082">
        <f>E15+E16+E19</f>
        <v>4446401</v>
      </c>
      <c r="F14" s="1082">
        <f>F15+F16+F19</f>
        <v>4538148</v>
      </c>
      <c r="G14" s="1082">
        <f>G15+G16+G19</f>
        <v>4408262</v>
      </c>
      <c r="H14" s="934" t="s">
        <v>1074</v>
      </c>
      <c r="I14" s="934" t="s">
        <v>1075</v>
      </c>
      <c r="J14" s="934" t="s">
        <v>1076</v>
      </c>
      <c r="K14" s="934" t="s">
        <v>1077</v>
      </c>
      <c r="L14" s="934" t="s">
        <v>1078</v>
      </c>
      <c r="M14" s="934" t="s">
        <v>1079</v>
      </c>
      <c r="N14" s="1088"/>
      <c r="R14"/>
      <c r="S14"/>
      <c r="T14"/>
    </row>
    <row r="15" spans="1:20" x14ac:dyDescent="0.25">
      <c r="A15" s="1083" t="s">
        <v>1067</v>
      </c>
      <c r="B15" s="934">
        <v>4078798</v>
      </c>
      <c r="C15" s="934">
        <v>4129534</v>
      </c>
      <c r="D15" s="934">
        <v>4143107</v>
      </c>
      <c r="E15" s="1082">
        <v>4165964</v>
      </c>
      <c r="F15" s="1082">
        <v>4214772</v>
      </c>
      <c r="G15" s="1082">
        <v>4061653</v>
      </c>
      <c r="H15" s="1082">
        <v>4063685</v>
      </c>
      <c r="I15" s="1082">
        <v>4048937</v>
      </c>
      <c r="J15" s="1082">
        <v>3969597</v>
      </c>
      <c r="K15" s="1082">
        <v>3882688</v>
      </c>
      <c r="L15" s="934">
        <v>3816234</v>
      </c>
      <c r="M15" s="934">
        <v>3747544</v>
      </c>
      <c r="N15" s="1089"/>
      <c r="R15"/>
      <c r="S15"/>
      <c r="T15"/>
    </row>
    <row r="16" spans="1:20" x14ac:dyDescent="0.25">
      <c r="A16" s="1083" t="s">
        <v>1069</v>
      </c>
      <c r="B16" s="934">
        <f>B17+B18</f>
        <v>194294</v>
      </c>
      <c r="C16" s="934">
        <f>C17+C18</f>
        <v>201034</v>
      </c>
      <c r="D16" s="934">
        <f t="shared" ref="D16:M16" si="2">D17+D18</f>
        <v>202410</v>
      </c>
      <c r="E16" s="1082">
        <f t="shared" si="2"/>
        <v>199334</v>
      </c>
      <c r="F16" s="1082">
        <f t="shared" si="2"/>
        <v>202907</v>
      </c>
      <c r="G16" s="1082">
        <f t="shared" si="2"/>
        <v>206386</v>
      </c>
      <c r="H16" s="1082">
        <f t="shared" si="2"/>
        <v>208604</v>
      </c>
      <c r="I16" s="1082">
        <f t="shared" si="2"/>
        <v>211529</v>
      </c>
      <c r="J16" s="1082">
        <f t="shared" si="2"/>
        <v>210853</v>
      </c>
      <c r="K16" s="1082">
        <f t="shared" si="2"/>
        <v>209215</v>
      </c>
      <c r="L16" s="1082">
        <f t="shared" si="2"/>
        <v>209586</v>
      </c>
      <c r="M16" s="1082">
        <f t="shared" si="2"/>
        <v>206909</v>
      </c>
      <c r="N16" s="1077"/>
      <c r="R16"/>
      <c r="S16"/>
      <c r="T16"/>
    </row>
    <row r="17" spans="1:20" x14ac:dyDescent="0.25">
      <c r="A17" s="1086" t="s">
        <v>1070</v>
      </c>
      <c r="B17" s="934">
        <v>131397</v>
      </c>
      <c r="C17" s="934">
        <v>136228</v>
      </c>
      <c r="D17" s="934">
        <v>136407</v>
      </c>
      <c r="E17" s="1082">
        <v>136462</v>
      </c>
      <c r="F17" s="1082">
        <f>139581+2451</f>
        <v>142032</v>
      </c>
      <c r="G17" s="1082">
        <f>135600+2467</f>
        <v>138067</v>
      </c>
      <c r="H17" s="1082">
        <f>136230+2496</f>
        <v>138726</v>
      </c>
      <c r="I17" s="1082">
        <f>138828+2391</f>
        <v>141219</v>
      </c>
      <c r="J17" s="1082">
        <f>139412+2307</f>
        <v>141719</v>
      </c>
      <c r="K17" s="1082">
        <f>137869+2238</f>
        <v>140107</v>
      </c>
      <c r="L17" s="934">
        <f>137886+1956</f>
        <v>139842</v>
      </c>
      <c r="M17" s="934">
        <f>138190+1879</f>
        <v>140069</v>
      </c>
      <c r="N17" s="1085"/>
      <c r="R17"/>
      <c r="S17"/>
      <c r="T17"/>
    </row>
    <row r="18" spans="1:20" x14ac:dyDescent="0.25">
      <c r="A18" s="1086" t="s">
        <v>1071</v>
      </c>
      <c r="B18" s="934">
        <v>62897</v>
      </c>
      <c r="C18" s="934">
        <v>64806</v>
      </c>
      <c r="D18" s="934">
        <v>66003</v>
      </c>
      <c r="E18" s="1082">
        <v>62872</v>
      </c>
      <c r="F18" s="1082">
        <v>60875</v>
      </c>
      <c r="G18" s="1082">
        <v>68319</v>
      </c>
      <c r="H18" s="1082">
        <v>69878</v>
      </c>
      <c r="I18" s="1082">
        <v>70310</v>
      </c>
      <c r="J18" s="1082">
        <v>69134</v>
      </c>
      <c r="K18" s="1082">
        <v>69108</v>
      </c>
      <c r="L18" s="934">
        <v>69744</v>
      </c>
      <c r="M18" s="934">
        <v>66840</v>
      </c>
      <c r="R18"/>
      <c r="S18"/>
      <c r="T18"/>
    </row>
    <row r="19" spans="1:20" x14ac:dyDescent="0.25">
      <c r="A19" s="1083" t="s">
        <v>1080</v>
      </c>
      <c r="B19" s="934">
        <v>80919</v>
      </c>
      <c r="C19" s="934">
        <v>87605</v>
      </c>
      <c r="D19" s="934" t="s">
        <v>368</v>
      </c>
      <c r="E19" s="934">
        <v>81103</v>
      </c>
      <c r="F19" s="934">
        <v>120469</v>
      </c>
      <c r="G19" s="934">
        <v>140223</v>
      </c>
      <c r="H19" s="934" t="s">
        <v>368</v>
      </c>
      <c r="I19" s="934" t="s">
        <v>368</v>
      </c>
      <c r="J19" s="934" t="s">
        <v>368</v>
      </c>
      <c r="K19" s="934" t="s">
        <v>368</v>
      </c>
      <c r="L19" s="934" t="s">
        <v>368</v>
      </c>
      <c r="M19" s="934" t="s">
        <v>368</v>
      </c>
      <c r="R19"/>
      <c r="S19"/>
      <c r="T19"/>
    </row>
    <row r="20" spans="1:20" x14ac:dyDescent="0.25">
      <c r="A20" s="1087"/>
      <c r="B20" s="934"/>
      <c r="C20" s="934"/>
      <c r="D20" s="934"/>
      <c r="E20" s="1082"/>
      <c r="F20" s="1082"/>
      <c r="G20" s="1082"/>
      <c r="H20" s="1082"/>
      <c r="I20" s="1082"/>
      <c r="J20" s="1082"/>
      <c r="K20" s="1082"/>
      <c r="L20" s="1082"/>
      <c r="M20" s="1082"/>
      <c r="R20"/>
      <c r="S20"/>
      <c r="T20"/>
    </row>
    <row r="21" spans="1:20" x14ac:dyDescent="0.25">
      <c r="A21" s="1067" t="s">
        <v>1081</v>
      </c>
      <c r="B21" s="934">
        <v>348288</v>
      </c>
      <c r="C21" s="934">
        <v>323337</v>
      </c>
      <c r="D21" s="934">
        <v>326966</v>
      </c>
      <c r="E21" s="1082">
        <v>322135</v>
      </c>
      <c r="F21" s="1082">
        <v>328632</v>
      </c>
      <c r="G21" s="934">
        <v>333074</v>
      </c>
      <c r="H21" s="1082">
        <v>319405</v>
      </c>
      <c r="I21" s="1082">
        <v>304105</v>
      </c>
      <c r="J21" s="1082">
        <v>292517</v>
      </c>
      <c r="K21" s="1082">
        <v>287639</v>
      </c>
      <c r="L21" s="934">
        <v>282293</v>
      </c>
      <c r="M21" s="934">
        <v>266281</v>
      </c>
      <c r="R21"/>
      <c r="S21"/>
      <c r="T21"/>
    </row>
    <row r="22" spans="1:20" x14ac:dyDescent="0.25">
      <c r="A22" s="1087"/>
      <c r="B22" s="934"/>
      <c r="C22" s="934"/>
      <c r="D22" s="934"/>
      <c r="E22" s="1082"/>
      <c r="F22" s="1082"/>
      <c r="G22" s="1082"/>
      <c r="H22" s="1082"/>
      <c r="I22" s="1082"/>
      <c r="J22" s="1082"/>
      <c r="K22" s="1082"/>
      <c r="L22" s="1082"/>
      <c r="M22" s="1082"/>
      <c r="R22"/>
      <c r="S22"/>
      <c r="T22"/>
    </row>
    <row r="23" spans="1:20" x14ac:dyDescent="0.25">
      <c r="A23" s="1067" t="s">
        <v>1082</v>
      </c>
      <c r="B23" s="934">
        <f>B24+B25+B26</f>
        <v>253649</v>
      </c>
      <c r="C23" s="934">
        <f>C24+C25+C26</f>
        <v>259967</v>
      </c>
      <c r="D23" s="934" t="s">
        <v>1083</v>
      </c>
      <c r="E23" s="1082">
        <f>E24+E25+E26</f>
        <v>263934</v>
      </c>
      <c r="F23" s="1082">
        <f>F24+F25+F26</f>
        <v>272998</v>
      </c>
      <c r="G23" s="1082">
        <f>G24+G25+G26</f>
        <v>275371</v>
      </c>
      <c r="H23" s="934" t="s">
        <v>1084</v>
      </c>
      <c r="I23" s="934" t="s">
        <v>1085</v>
      </c>
      <c r="J23" s="934" t="s">
        <v>1086</v>
      </c>
      <c r="K23" s="934" t="s">
        <v>1087</v>
      </c>
      <c r="L23" s="934" t="s">
        <v>1088</v>
      </c>
      <c r="M23" s="934" t="s">
        <v>1089</v>
      </c>
      <c r="N23" s="1088"/>
      <c r="R23"/>
      <c r="S23"/>
      <c r="T23"/>
    </row>
    <row r="24" spans="1:20" x14ac:dyDescent="0.25">
      <c r="A24" s="1083" t="s">
        <v>1090</v>
      </c>
      <c r="B24" s="934">
        <v>232990</v>
      </c>
      <c r="C24" s="934">
        <v>236999</v>
      </c>
      <c r="D24" s="934">
        <v>235999</v>
      </c>
      <c r="E24" s="1082">
        <v>241591</v>
      </c>
      <c r="F24" s="1082">
        <v>247334</v>
      </c>
      <c r="G24" s="1082">
        <v>246592</v>
      </c>
      <c r="H24" s="1082">
        <v>249494</v>
      </c>
      <c r="I24" s="1082">
        <v>241054</v>
      </c>
      <c r="J24" s="934">
        <v>236738</v>
      </c>
      <c r="K24" s="934">
        <v>237787</v>
      </c>
      <c r="L24" s="934">
        <v>238506</v>
      </c>
      <c r="M24" s="934">
        <v>242309</v>
      </c>
      <c r="N24" s="1077"/>
    </row>
    <row r="25" spans="1:20" x14ac:dyDescent="0.25">
      <c r="A25" s="1083" t="s">
        <v>1069</v>
      </c>
      <c r="B25" s="934">
        <f>6461+6471</f>
        <v>12932</v>
      </c>
      <c r="C25" s="934">
        <f>6776+7075</f>
        <v>13851</v>
      </c>
      <c r="D25" s="934">
        <f>6503+6872</f>
        <v>13375</v>
      </c>
      <c r="E25" s="934">
        <f>6414+6555</f>
        <v>12969</v>
      </c>
      <c r="F25" s="934">
        <v>14151</v>
      </c>
      <c r="G25" s="934">
        <v>15211</v>
      </c>
      <c r="H25" s="934">
        <v>15900</v>
      </c>
      <c r="I25" s="934">
        <f>7347+7776+499</f>
        <v>15622</v>
      </c>
      <c r="J25" s="934">
        <f>7128+7551+489</f>
        <v>15168</v>
      </c>
      <c r="K25" s="934">
        <f>7118+8170+485</f>
        <v>15773</v>
      </c>
      <c r="L25" s="934">
        <f>7289+8312+468</f>
        <v>16069</v>
      </c>
      <c r="M25" s="934">
        <f>7331+8306+454</f>
        <v>16091</v>
      </c>
      <c r="N25" s="1077"/>
    </row>
    <row r="26" spans="1:20" x14ac:dyDescent="0.25">
      <c r="A26" s="1083" t="s">
        <v>1080</v>
      </c>
      <c r="B26" s="934">
        <v>7727</v>
      </c>
      <c r="C26" s="934">
        <v>9117</v>
      </c>
      <c r="D26" s="934" t="s">
        <v>368</v>
      </c>
      <c r="E26" s="934">
        <v>9374</v>
      </c>
      <c r="F26" s="934">
        <v>11513</v>
      </c>
      <c r="G26" s="934">
        <v>13568</v>
      </c>
      <c r="H26" s="934" t="s">
        <v>368</v>
      </c>
      <c r="I26" s="934" t="s">
        <v>368</v>
      </c>
      <c r="J26" s="934" t="s">
        <v>368</v>
      </c>
      <c r="K26" s="934" t="s">
        <v>368</v>
      </c>
      <c r="L26" s="934" t="s">
        <v>368</v>
      </c>
      <c r="M26" s="934" t="s">
        <v>368</v>
      </c>
      <c r="N26" s="1077"/>
    </row>
    <row r="27" spans="1:20" x14ac:dyDescent="0.25">
      <c r="A27" s="1067" t="s">
        <v>1091</v>
      </c>
      <c r="B27" s="934">
        <v>7</v>
      </c>
      <c r="C27" s="934">
        <v>8</v>
      </c>
      <c r="D27" s="934">
        <v>8</v>
      </c>
      <c r="E27" s="934">
        <v>8</v>
      </c>
      <c r="F27" s="934">
        <v>8</v>
      </c>
      <c r="G27" s="934">
        <v>8</v>
      </c>
      <c r="H27" s="934">
        <v>8</v>
      </c>
      <c r="I27" s="934">
        <v>8</v>
      </c>
      <c r="J27" s="934">
        <v>8</v>
      </c>
      <c r="K27" s="934">
        <v>8</v>
      </c>
      <c r="L27" s="934">
        <v>8</v>
      </c>
      <c r="M27" s="934" t="s">
        <v>368</v>
      </c>
    </row>
    <row r="28" spans="1:20" x14ac:dyDescent="0.25">
      <c r="A28" s="1067" t="s">
        <v>1092</v>
      </c>
      <c r="B28" s="934"/>
      <c r="C28" s="934"/>
      <c r="D28" s="934"/>
      <c r="E28" s="934"/>
      <c r="F28" s="934"/>
      <c r="G28" s="934"/>
      <c r="H28" s="934"/>
      <c r="I28" s="934"/>
      <c r="J28" s="934"/>
      <c r="K28" s="934"/>
      <c r="L28" s="934"/>
      <c r="M28" s="934"/>
      <c r="N28" s="1077"/>
    </row>
    <row r="29" spans="1:20" x14ac:dyDescent="0.25">
      <c r="A29" s="1083" t="s">
        <v>1090</v>
      </c>
      <c r="B29" s="934">
        <f t="shared" ref="B29:L30" si="3">B15/B24</f>
        <v>17.506322159749345</v>
      </c>
      <c r="C29" s="934">
        <f t="shared" si="3"/>
        <v>17.424267612943513</v>
      </c>
      <c r="D29" s="934">
        <f t="shared" si="3"/>
        <v>17.555612523781882</v>
      </c>
      <c r="E29" s="934">
        <f t="shared" si="3"/>
        <v>17.24387083955942</v>
      </c>
      <c r="F29" s="934">
        <f t="shared" si="3"/>
        <v>17.040811210751453</v>
      </c>
      <c r="G29" s="934">
        <f t="shared" si="3"/>
        <v>16.471146671424865</v>
      </c>
      <c r="H29" s="934">
        <f t="shared" si="3"/>
        <v>16.287706317586796</v>
      </c>
      <c r="I29" s="934">
        <f t="shared" si="3"/>
        <v>16.79680486529989</v>
      </c>
      <c r="J29" s="934">
        <f t="shared" si="3"/>
        <v>16.767891086348623</v>
      </c>
      <c r="K29" s="934">
        <f t="shared" si="3"/>
        <v>16.32842838338513</v>
      </c>
      <c r="L29" s="934">
        <f t="shared" si="3"/>
        <v>16.000578601796182</v>
      </c>
      <c r="M29" s="934">
        <f>M15/M24</f>
        <v>15.46597113602879</v>
      </c>
      <c r="N29" s="1090"/>
    </row>
    <row r="30" spans="1:20" x14ac:dyDescent="0.25">
      <c r="A30" s="1083" t="s">
        <v>1069</v>
      </c>
      <c r="B30" s="934">
        <f t="shared" si="3"/>
        <v>15.024280853696258</v>
      </c>
      <c r="C30" s="934">
        <f t="shared" si="3"/>
        <v>14.514042307414627</v>
      </c>
      <c r="D30" s="934">
        <f t="shared" si="3"/>
        <v>15.133457943925233</v>
      </c>
      <c r="E30" s="934">
        <f t="shared" si="3"/>
        <v>15.370036240265248</v>
      </c>
      <c r="F30" s="934">
        <f t="shared" si="3"/>
        <v>14.338703978517419</v>
      </c>
      <c r="G30" s="934">
        <f t="shared" si="3"/>
        <v>13.568207218460325</v>
      </c>
      <c r="H30" s="934">
        <f t="shared" si="3"/>
        <v>13.119748427672956</v>
      </c>
      <c r="I30" s="934">
        <f>I16/I25</f>
        <v>13.540455767507362</v>
      </c>
      <c r="J30" s="934">
        <f>J16/J25</f>
        <v>13.901173523206751</v>
      </c>
      <c r="K30" s="934">
        <f>K16/K25</f>
        <v>13.26412223419768</v>
      </c>
      <c r="L30" s="934">
        <f>L16/L25</f>
        <v>13.042877590391438</v>
      </c>
      <c r="M30" s="934">
        <f>M16/M25</f>
        <v>12.858678764526754</v>
      </c>
      <c r="N30" s="1077"/>
    </row>
    <row r="31" spans="1:20" x14ac:dyDescent="0.25">
      <c r="A31" s="1083" t="s">
        <v>1080</v>
      </c>
      <c r="B31" s="934">
        <f>B19/B26</f>
        <v>10.472240196712825</v>
      </c>
      <c r="C31" s="934">
        <f>C19/C26</f>
        <v>9.6089722496435233</v>
      </c>
      <c r="D31" s="934" t="s">
        <v>368</v>
      </c>
      <c r="E31" s="934">
        <f>E19/E26</f>
        <v>8.651909537017282</v>
      </c>
      <c r="F31" s="934">
        <f>F19/F26</f>
        <v>10.463736645531139</v>
      </c>
      <c r="G31" s="934">
        <f>G19/G26</f>
        <v>10.33483195754717</v>
      </c>
      <c r="H31" s="934" t="s">
        <v>368</v>
      </c>
      <c r="I31" s="934" t="s">
        <v>368</v>
      </c>
      <c r="J31" s="934" t="s">
        <v>368</v>
      </c>
      <c r="K31" s="934" t="s">
        <v>368</v>
      </c>
      <c r="L31" s="934" t="s">
        <v>368</v>
      </c>
      <c r="M31" s="934" t="s">
        <v>368</v>
      </c>
      <c r="N31" s="1091"/>
    </row>
    <row r="32" spans="1:20" x14ac:dyDescent="0.25">
      <c r="A32" s="1062"/>
      <c r="B32" s="934"/>
      <c r="C32" s="934"/>
      <c r="D32" s="934"/>
      <c r="E32" s="934"/>
      <c r="F32" s="934"/>
      <c r="G32" s="934"/>
      <c r="H32" s="934"/>
      <c r="I32" s="934"/>
      <c r="J32" s="934"/>
      <c r="K32" s="934"/>
      <c r="L32" s="934"/>
      <c r="M32" s="934"/>
    </row>
    <row r="33" spans="1:13" x14ac:dyDescent="0.25">
      <c r="A33" s="1062" t="s">
        <v>1093</v>
      </c>
      <c r="B33" s="934"/>
      <c r="C33" s="934"/>
      <c r="D33" s="934"/>
      <c r="E33" s="934"/>
      <c r="F33" s="934"/>
      <c r="G33" s="934"/>
      <c r="H33" s="934"/>
      <c r="I33" s="934"/>
      <c r="J33" s="934"/>
      <c r="K33" s="934"/>
      <c r="L33" s="934"/>
      <c r="M33" s="934"/>
    </row>
    <row r="34" spans="1:13" x14ac:dyDescent="0.25">
      <c r="A34" s="1067" t="s">
        <v>1094</v>
      </c>
      <c r="B34" s="934">
        <v>15</v>
      </c>
      <c r="C34" s="934">
        <v>15</v>
      </c>
      <c r="D34" s="934">
        <v>15</v>
      </c>
      <c r="E34" s="934">
        <v>15</v>
      </c>
      <c r="F34" s="934">
        <v>15</v>
      </c>
      <c r="G34" s="934">
        <v>15</v>
      </c>
      <c r="H34" s="934">
        <v>15</v>
      </c>
      <c r="I34" s="934">
        <v>17</v>
      </c>
      <c r="J34" s="934">
        <v>17</v>
      </c>
      <c r="K34" s="934">
        <v>17</v>
      </c>
      <c r="L34" s="934">
        <v>17</v>
      </c>
      <c r="M34" s="934">
        <v>17</v>
      </c>
    </row>
    <row r="35" spans="1:13" x14ac:dyDescent="0.25">
      <c r="A35" s="1067" t="s">
        <v>1095</v>
      </c>
      <c r="B35" s="934">
        <v>80222</v>
      </c>
      <c r="C35" s="934">
        <v>83778</v>
      </c>
      <c r="D35" s="934">
        <v>84451</v>
      </c>
      <c r="E35" s="934">
        <v>88527</v>
      </c>
      <c r="F35" s="934">
        <v>93787</v>
      </c>
      <c r="G35" s="934">
        <v>100944</v>
      </c>
      <c r="H35" s="934">
        <v>106641</v>
      </c>
      <c r="I35" s="934">
        <v>119068</v>
      </c>
      <c r="J35" s="934">
        <v>128236</v>
      </c>
      <c r="K35" s="934">
        <v>139180</v>
      </c>
      <c r="L35" s="934">
        <v>153747</v>
      </c>
      <c r="M35" s="934">
        <v>148562</v>
      </c>
    </row>
    <row r="36" spans="1:13" x14ac:dyDescent="0.25">
      <c r="A36" s="1067" t="s">
        <v>1096</v>
      </c>
      <c r="B36" s="934">
        <f t="shared" ref="B36:K36" si="4">SUM(B37:B38)</f>
        <v>17563</v>
      </c>
      <c r="C36" s="934">
        <f t="shared" si="4"/>
        <v>15925</v>
      </c>
      <c r="D36" s="934">
        <f t="shared" si="4"/>
        <v>16505</v>
      </c>
      <c r="E36" s="934">
        <f t="shared" si="4"/>
        <v>17307</v>
      </c>
      <c r="F36" s="934">
        <f t="shared" si="4"/>
        <v>18653</v>
      </c>
      <c r="G36" s="934">
        <f t="shared" si="4"/>
        <v>19350</v>
      </c>
      <c r="H36" s="934">
        <f t="shared" si="4"/>
        <v>19346</v>
      </c>
      <c r="I36" s="934">
        <f t="shared" si="4"/>
        <v>20168</v>
      </c>
      <c r="J36" s="934">
        <f t="shared" si="4"/>
        <v>19843</v>
      </c>
      <c r="K36" s="934">
        <f t="shared" si="4"/>
        <v>19047</v>
      </c>
      <c r="L36" s="934">
        <f>SUM(L37:L38)</f>
        <v>17378</v>
      </c>
      <c r="M36" s="934">
        <f>SUM(M37:M38)</f>
        <v>17403</v>
      </c>
    </row>
    <row r="37" spans="1:13" x14ac:dyDescent="0.25">
      <c r="A37" s="1083" t="s">
        <v>1097</v>
      </c>
      <c r="B37" s="934">
        <v>5610</v>
      </c>
      <c r="C37" s="934">
        <v>5199</v>
      </c>
      <c r="D37" s="934">
        <v>5440</v>
      </c>
      <c r="E37" s="934">
        <v>5669</v>
      </c>
      <c r="F37" s="934">
        <v>6003</v>
      </c>
      <c r="G37" s="934">
        <v>6321</v>
      </c>
      <c r="H37" s="934">
        <v>6525</v>
      </c>
      <c r="I37" s="934">
        <v>7004</v>
      </c>
      <c r="J37" s="934">
        <v>7022</v>
      </c>
      <c r="K37" s="934">
        <v>6926</v>
      </c>
      <c r="L37" s="934">
        <v>6836</v>
      </c>
      <c r="M37" s="934">
        <v>6899</v>
      </c>
    </row>
    <row r="38" spans="1:13" x14ac:dyDescent="0.25">
      <c r="A38" s="1083" t="s">
        <v>1098</v>
      </c>
      <c r="B38" s="934">
        <v>11953</v>
      </c>
      <c r="C38" s="934">
        <v>10726</v>
      </c>
      <c r="D38" s="934">
        <v>11065</v>
      </c>
      <c r="E38" s="934">
        <v>11638</v>
      </c>
      <c r="F38" s="934">
        <v>12650</v>
      </c>
      <c r="G38" s="934">
        <v>13029</v>
      </c>
      <c r="H38" s="934">
        <v>12821</v>
      </c>
      <c r="I38" s="934">
        <v>13164</v>
      </c>
      <c r="J38" s="934">
        <v>12821</v>
      </c>
      <c r="K38" s="934">
        <v>12121</v>
      </c>
      <c r="L38" s="934">
        <v>10542</v>
      </c>
      <c r="M38" s="934">
        <v>10504</v>
      </c>
    </row>
    <row r="39" spans="1:13" x14ac:dyDescent="0.25">
      <c r="A39" s="1067" t="s">
        <v>1099</v>
      </c>
      <c r="B39" s="934">
        <f t="shared" ref="B39:H39" si="5">SUM(B40:B41)</f>
        <v>36372</v>
      </c>
      <c r="C39" s="934">
        <f t="shared" si="5"/>
        <v>37058</v>
      </c>
      <c r="D39" s="934">
        <f t="shared" si="5"/>
        <v>36382</v>
      </c>
      <c r="E39" s="934">
        <f t="shared" si="5"/>
        <v>36136</v>
      </c>
      <c r="F39" s="934">
        <f t="shared" si="5"/>
        <v>36983</v>
      </c>
      <c r="G39" s="934">
        <f t="shared" si="5"/>
        <v>34881</v>
      </c>
      <c r="H39" s="934">
        <f t="shared" si="5"/>
        <v>32066</v>
      </c>
      <c r="I39" s="934">
        <f>SUM(I40:I41)</f>
        <v>36011</v>
      </c>
      <c r="J39" s="934">
        <f>SUM(J40:J41)</f>
        <v>40677</v>
      </c>
      <c r="K39" s="934">
        <f>SUM(K40:K41)</f>
        <v>40261</v>
      </c>
      <c r="L39" s="934">
        <f>SUM(L40:L41)</f>
        <v>41428</v>
      </c>
      <c r="M39" s="934" t="s">
        <v>368</v>
      </c>
    </row>
    <row r="40" spans="1:13" x14ac:dyDescent="0.25">
      <c r="A40" s="1083" t="s">
        <v>1100</v>
      </c>
      <c r="B40" s="934">
        <v>8141</v>
      </c>
      <c r="C40" s="934">
        <v>7513</v>
      </c>
      <c r="D40" s="934">
        <v>7574</v>
      </c>
      <c r="E40" s="934">
        <v>10121</v>
      </c>
      <c r="F40" s="934">
        <v>10959</v>
      </c>
      <c r="G40" s="934">
        <v>9991</v>
      </c>
      <c r="H40" s="934">
        <v>7501</v>
      </c>
      <c r="I40" s="934">
        <v>10122</v>
      </c>
      <c r="J40" s="934">
        <v>10348</v>
      </c>
      <c r="K40" s="934">
        <v>6955</v>
      </c>
      <c r="L40" s="934">
        <v>9902</v>
      </c>
      <c r="M40" s="934" t="s">
        <v>368</v>
      </c>
    </row>
    <row r="41" spans="1:13" x14ac:dyDescent="0.25">
      <c r="A41" s="1083" t="s">
        <v>1101</v>
      </c>
      <c r="B41" s="934">
        <f>SUM(B42:B53)</f>
        <v>28231</v>
      </c>
      <c r="C41" s="934">
        <f t="shared" ref="C41:L41" si="6">SUM(C42:C53)</f>
        <v>29545</v>
      </c>
      <c r="D41" s="934">
        <f t="shared" si="6"/>
        <v>28808</v>
      </c>
      <c r="E41" s="934">
        <f t="shared" si="6"/>
        <v>26015</v>
      </c>
      <c r="F41" s="934">
        <f t="shared" si="6"/>
        <v>26024</v>
      </c>
      <c r="G41" s="934">
        <f t="shared" si="6"/>
        <v>24890</v>
      </c>
      <c r="H41" s="934">
        <f t="shared" si="6"/>
        <v>24565</v>
      </c>
      <c r="I41" s="934">
        <f t="shared" si="6"/>
        <v>25889</v>
      </c>
      <c r="J41" s="934">
        <f t="shared" si="6"/>
        <v>30329</v>
      </c>
      <c r="K41" s="934">
        <f t="shared" si="6"/>
        <v>33306</v>
      </c>
      <c r="L41" s="934">
        <f t="shared" si="6"/>
        <v>31526</v>
      </c>
      <c r="M41" s="934" t="s">
        <v>368</v>
      </c>
    </row>
    <row r="42" spans="1:13" x14ac:dyDescent="0.25">
      <c r="A42" s="1086" t="s">
        <v>1102</v>
      </c>
      <c r="B42" s="934">
        <v>14662</v>
      </c>
      <c r="C42" s="934">
        <v>16387</v>
      </c>
      <c r="D42" s="934">
        <v>14082</v>
      </c>
      <c r="E42" s="934">
        <v>10305</v>
      </c>
      <c r="F42" s="934">
        <v>12664</v>
      </c>
      <c r="G42" s="934">
        <v>9565</v>
      </c>
      <c r="H42" s="934">
        <v>11795</v>
      </c>
      <c r="I42" s="934">
        <v>11424</v>
      </c>
      <c r="J42" s="934">
        <v>10906</v>
      </c>
      <c r="K42" s="934">
        <v>13703</v>
      </c>
      <c r="L42" s="934">
        <v>11609</v>
      </c>
      <c r="M42" s="934" t="s">
        <v>368</v>
      </c>
    </row>
    <row r="43" spans="1:13" x14ac:dyDescent="0.25">
      <c r="A43" s="1086" t="s">
        <v>1103</v>
      </c>
      <c r="B43" s="934">
        <v>5726</v>
      </c>
      <c r="C43" s="934">
        <v>5152</v>
      </c>
      <c r="D43" s="934">
        <v>5630</v>
      </c>
      <c r="E43" s="934">
        <v>5648</v>
      </c>
      <c r="F43" s="934">
        <v>5849</v>
      </c>
      <c r="G43" s="934">
        <v>5445</v>
      </c>
      <c r="H43" s="934">
        <v>3842</v>
      </c>
      <c r="I43" s="934">
        <v>3427</v>
      </c>
      <c r="J43" s="934">
        <v>7232</v>
      </c>
      <c r="K43" s="934">
        <v>7673</v>
      </c>
      <c r="L43" s="934">
        <v>6437</v>
      </c>
      <c r="M43" s="934" t="s">
        <v>368</v>
      </c>
    </row>
    <row r="44" spans="1:13" x14ac:dyDescent="0.25">
      <c r="A44" s="1086" t="s">
        <v>1104</v>
      </c>
      <c r="B44" s="934">
        <v>239</v>
      </c>
      <c r="C44" s="934">
        <v>337</v>
      </c>
      <c r="D44" s="934">
        <v>414</v>
      </c>
      <c r="E44" s="934">
        <v>627</v>
      </c>
      <c r="F44" s="934">
        <v>728</v>
      </c>
      <c r="G44" s="934">
        <v>767</v>
      </c>
      <c r="H44" s="934">
        <v>814</v>
      </c>
      <c r="I44" s="934">
        <v>698</v>
      </c>
      <c r="J44" s="934">
        <v>379</v>
      </c>
      <c r="K44" s="934">
        <v>782</v>
      </c>
      <c r="L44" s="934">
        <v>733</v>
      </c>
      <c r="M44" s="934" t="s">
        <v>368</v>
      </c>
    </row>
    <row r="45" spans="1:13" x14ac:dyDescent="0.25">
      <c r="A45" s="1086" t="s">
        <v>1105</v>
      </c>
      <c r="B45" s="934">
        <v>2295</v>
      </c>
      <c r="C45" s="934">
        <v>2711</v>
      </c>
      <c r="D45" s="934">
        <v>3027</v>
      </c>
      <c r="E45" s="934">
        <v>3142</v>
      </c>
      <c r="F45" s="934">
        <v>2916</v>
      </c>
      <c r="G45" s="934">
        <v>3393</v>
      </c>
      <c r="H45" s="934">
        <v>1849</v>
      </c>
      <c r="I45" s="934">
        <v>2861</v>
      </c>
      <c r="J45" s="934">
        <v>3314</v>
      </c>
      <c r="K45" s="934">
        <v>3518</v>
      </c>
      <c r="L45" s="934">
        <v>3838</v>
      </c>
      <c r="M45" s="934" t="s">
        <v>368</v>
      </c>
    </row>
    <row r="46" spans="1:13" x14ac:dyDescent="0.25">
      <c r="A46" s="1086" t="s">
        <v>1106</v>
      </c>
      <c r="B46" s="934">
        <v>1438</v>
      </c>
      <c r="C46" s="934">
        <v>1344</v>
      </c>
      <c r="D46" s="934">
        <v>1617</v>
      </c>
      <c r="E46" s="934">
        <v>1713</v>
      </c>
      <c r="F46" s="934">
        <v>1053</v>
      </c>
      <c r="G46" s="934">
        <v>1026</v>
      </c>
      <c r="H46" s="934">
        <v>1516</v>
      </c>
      <c r="I46" s="934">
        <v>1943</v>
      </c>
      <c r="J46" s="934">
        <v>1603</v>
      </c>
      <c r="K46" s="934">
        <v>2173</v>
      </c>
      <c r="L46" s="934">
        <v>2111</v>
      </c>
      <c r="M46" s="934" t="s">
        <v>368</v>
      </c>
    </row>
    <row r="47" spans="1:13" x14ac:dyDescent="0.25">
      <c r="A47" s="1086" t="s">
        <v>1107</v>
      </c>
      <c r="B47" s="934">
        <v>1144</v>
      </c>
      <c r="C47" s="934">
        <v>1145</v>
      </c>
      <c r="D47" s="934">
        <v>1135</v>
      </c>
      <c r="E47" s="934">
        <v>1176</v>
      </c>
      <c r="F47" s="934">
        <v>182</v>
      </c>
      <c r="G47" s="934">
        <v>1188</v>
      </c>
      <c r="H47" s="934">
        <v>969</v>
      </c>
      <c r="I47" s="934">
        <v>1258</v>
      </c>
      <c r="J47" s="934">
        <v>1278</v>
      </c>
      <c r="K47" s="934">
        <v>1260</v>
      </c>
      <c r="L47" s="934">
        <v>1553</v>
      </c>
      <c r="M47" s="934" t="s">
        <v>368</v>
      </c>
    </row>
    <row r="48" spans="1:13" x14ac:dyDescent="0.25">
      <c r="A48" s="1086" t="s">
        <v>1108</v>
      </c>
      <c r="B48" s="934">
        <v>68</v>
      </c>
      <c r="C48" s="934">
        <v>79</v>
      </c>
      <c r="D48" s="934">
        <v>91</v>
      </c>
      <c r="E48" s="934">
        <v>148</v>
      </c>
      <c r="F48" s="934">
        <v>78</v>
      </c>
      <c r="G48" s="934">
        <v>87</v>
      </c>
      <c r="H48" s="934">
        <v>87</v>
      </c>
      <c r="I48" s="934" t="s">
        <v>368</v>
      </c>
      <c r="J48" s="934">
        <v>72</v>
      </c>
      <c r="K48" s="934" t="s">
        <v>368</v>
      </c>
      <c r="L48" s="934" t="s">
        <v>368</v>
      </c>
      <c r="M48" s="934" t="s">
        <v>368</v>
      </c>
    </row>
    <row r="49" spans="1:13" x14ac:dyDescent="0.25">
      <c r="A49" s="1086" t="s">
        <v>162</v>
      </c>
      <c r="B49" s="934">
        <v>867</v>
      </c>
      <c r="C49" s="934">
        <v>710</v>
      </c>
      <c r="D49" s="934">
        <v>799</v>
      </c>
      <c r="E49" s="934">
        <v>742</v>
      </c>
      <c r="F49" s="934">
        <v>428</v>
      </c>
      <c r="G49" s="934">
        <v>920</v>
      </c>
      <c r="H49" s="934">
        <v>1142</v>
      </c>
      <c r="I49" s="934">
        <v>943</v>
      </c>
      <c r="J49" s="934">
        <v>1209</v>
      </c>
      <c r="K49" s="934">
        <v>687</v>
      </c>
      <c r="L49" s="934">
        <v>1006</v>
      </c>
      <c r="M49" s="934" t="s">
        <v>368</v>
      </c>
    </row>
    <row r="50" spans="1:13" x14ac:dyDescent="0.25">
      <c r="A50" s="1086" t="s">
        <v>1109</v>
      </c>
      <c r="B50" s="934">
        <v>57</v>
      </c>
      <c r="C50" s="934">
        <v>69</v>
      </c>
      <c r="D50" s="934">
        <v>73</v>
      </c>
      <c r="E50" s="934">
        <v>79</v>
      </c>
      <c r="F50" s="934">
        <v>77</v>
      </c>
      <c r="G50" s="934">
        <v>54</v>
      </c>
      <c r="H50" s="934">
        <v>10</v>
      </c>
      <c r="I50" s="934">
        <v>5</v>
      </c>
      <c r="J50" s="934">
        <v>64</v>
      </c>
      <c r="K50" s="934">
        <v>80</v>
      </c>
      <c r="L50" s="934">
        <v>69</v>
      </c>
      <c r="M50" s="934" t="s">
        <v>368</v>
      </c>
    </row>
    <row r="51" spans="1:13" x14ac:dyDescent="0.25">
      <c r="A51" s="1086" t="s">
        <v>1110</v>
      </c>
      <c r="B51" s="934">
        <v>214</v>
      </c>
      <c r="C51" s="934">
        <v>77</v>
      </c>
      <c r="D51" s="934">
        <v>224</v>
      </c>
      <c r="E51" s="934">
        <v>355</v>
      </c>
      <c r="F51" s="934">
        <v>294</v>
      </c>
      <c r="G51" s="934">
        <v>242</v>
      </c>
      <c r="H51" s="934">
        <v>115</v>
      </c>
      <c r="I51" s="934">
        <v>310</v>
      </c>
      <c r="J51" s="934">
        <v>334</v>
      </c>
      <c r="K51" s="934">
        <v>348</v>
      </c>
      <c r="L51" s="934">
        <v>341</v>
      </c>
      <c r="M51" s="934" t="s">
        <v>368</v>
      </c>
    </row>
    <row r="52" spans="1:13" x14ac:dyDescent="0.25">
      <c r="A52" s="1086" t="s">
        <v>1111</v>
      </c>
      <c r="B52" s="934">
        <v>947</v>
      </c>
      <c r="C52" s="934">
        <v>1043</v>
      </c>
      <c r="D52" s="934">
        <v>946</v>
      </c>
      <c r="E52" s="934">
        <v>1153</v>
      </c>
      <c r="F52" s="934">
        <v>1030</v>
      </c>
      <c r="G52" s="934">
        <v>1210</v>
      </c>
      <c r="H52" s="934">
        <v>1175</v>
      </c>
      <c r="I52" s="934">
        <v>1409</v>
      </c>
      <c r="J52" s="934">
        <v>1425</v>
      </c>
      <c r="K52" s="934">
        <v>1314</v>
      </c>
      <c r="L52" s="934">
        <v>1275</v>
      </c>
      <c r="M52" s="934" t="s">
        <v>368</v>
      </c>
    </row>
    <row r="53" spans="1:13" x14ac:dyDescent="0.25">
      <c r="A53" s="1086" t="s">
        <v>1112</v>
      </c>
      <c r="B53" s="934">
        <f>399+175</f>
        <v>574</v>
      </c>
      <c r="C53" s="934">
        <f>264+227</f>
        <v>491</v>
      </c>
      <c r="D53" s="934">
        <f>601+169</f>
        <v>770</v>
      </c>
      <c r="E53" s="934">
        <f>741+186</f>
        <v>927</v>
      </c>
      <c r="F53" s="934">
        <f>555+170</f>
        <v>725</v>
      </c>
      <c r="G53" s="934">
        <f>745+248</f>
        <v>993</v>
      </c>
      <c r="H53" s="934">
        <f>1006+245</f>
        <v>1251</v>
      </c>
      <c r="I53" s="934">
        <f>930+113+568</f>
        <v>1611</v>
      </c>
      <c r="J53" s="934">
        <f>801+291+1421</f>
        <v>2513</v>
      </c>
      <c r="K53" s="934">
        <f>960+77+731</f>
        <v>1768</v>
      </c>
      <c r="L53" s="934">
        <f>950+305+1299</f>
        <v>2554</v>
      </c>
      <c r="M53" s="934" t="s">
        <v>368</v>
      </c>
    </row>
    <row r="54" spans="1:13" x14ac:dyDescent="0.25">
      <c r="A54" s="1067" t="s">
        <v>1113</v>
      </c>
      <c r="B54" s="934">
        <v>25200</v>
      </c>
      <c r="C54" s="934">
        <v>25676</v>
      </c>
      <c r="D54" s="934">
        <v>29083</v>
      </c>
      <c r="E54" s="934">
        <v>30668</v>
      </c>
      <c r="F54" s="934">
        <v>31451</v>
      </c>
      <c r="G54" s="934">
        <v>31902</v>
      </c>
      <c r="H54" s="934">
        <v>41669</v>
      </c>
      <c r="I54" s="934">
        <v>43927</v>
      </c>
      <c r="J54" s="934">
        <v>43568</v>
      </c>
      <c r="K54" s="934">
        <v>44005</v>
      </c>
      <c r="L54" s="934">
        <v>44881</v>
      </c>
      <c r="M54" s="934" t="s">
        <v>368</v>
      </c>
    </row>
    <row r="55" spans="1:13" x14ac:dyDescent="0.25">
      <c r="A55" s="1067" t="s">
        <v>1114</v>
      </c>
      <c r="B55" s="934">
        <v>143740</v>
      </c>
      <c r="C55" s="934">
        <v>149572</v>
      </c>
      <c r="D55" s="934">
        <v>155550</v>
      </c>
      <c r="E55" s="934">
        <v>160517</v>
      </c>
      <c r="F55" s="934">
        <v>163160</v>
      </c>
      <c r="G55" s="934">
        <v>167992</v>
      </c>
      <c r="H55" s="934">
        <v>181206</v>
      </c>
      <c r="I55" s="934">
        <v>194366</v>
      </c>
      <c r="J55" s="934">
        <v>171532</v>
      </c>
      <c r="K55" s="934">
        <v>166967</v>
      </c>
      <c r="L55" s="934">
        <v>173444</v>
      </c>
      <c r="M55" s="934">
        <v>177920</v>
      </c>
    </row>
    <row r="56" spans="1:13" x14ac:dyDescent="0.25">
      <c r="A56" s="1067"/>
      <c r="B56" s="934"/>
      <c r="C56" s="934"/>
      <c r="D56" s="934"/>
      <c r="E56" s="934"/>
      <c r="F56" s="934"/>
      <c r="G56" s="934"/>
      <c r="H56" s="934"/>
      <c r="I56" s="934"/>
      <c r="J56" s="934"/>
      <c r="K56" s="934"/>
      <c r="L56" s="934"/>
      <c r="M56" s="934"/>
    </row>
    <row r="57" spans="1:13" x14ac:dyDescent="0.25">
      <c r="A57" s="1062" t="s">
        <v>1115</v>
      </c>
      <c r="B57" s="934"/>
      <c r="C57" s="934"/>
      <c r="D57" s="934"/>
      <c r="E57" s="934"/>
      <c r="F57" s="934"/>
      <c r="G57" s="934"/>
      <c r="H57" s="934"/>
      <c r="I57" s="934"/>
      <c r="J57" s="934"/>
      <c r="K57" s="934"/>
      <c r="L57" s="934"/>
      <c r="M57" s="934"/>
    </row>
    <row r="58" spans="1:13" x14ac:dyDescent="0.25">
      <c r="A58" s="1067" t="s">
        <v>1116</v>
      </c>
      <c r="B58" s="934">
        <v>1191</v>
      </c>
      <c r="C58" s="934">
        <v>1353</v>
      </c>
      <c r="D58" s="934">
        <v>764</v>
      </c>
      <c r="E58" s="934">
        <v>819</v>
      </c>
      <c r="F58" s="934">
        <v>1147</v>
      </c>
      <c r="G58" s="934">
        <v>1290</v>
      </c>
      <c r="H58" s="934">
        <v>1239</v>
      </c>
      <c r="I58" s="934">
        <v>1071</v>
      </c>
      <c r="J58" s="934">
        <v>1136</v>
      </c>
      <c r="K58" s="934">
        <v>1410</v>
      </c>
      <c r="L58" s="934">
        <v>1696</v>
      </c>
      <c r="M58" s="934">
        <v>1588</v>
      </c>
    </row>
    <row r="59" spans="1:13" x14ac:dyDescent="0.25">
      <c r="A59" s="1083" t="s">
        <v>858</v>
      </c>
      <c r="B59" s="934">
        <v>531</v>
      </c>
      <c r="C59" s="934">
        <v>635</v>
      </c>
      <c r="D59" s="934">
        <v>313</v>
      </c>
      <c r="E59" s="934">
        <v>333</v>
      </c>
      <c r="F59" s="934">
        <v>525</v>
      </c>
      <c r="G59" s="934">
        <v>582</v>
      </c>
      <c r="H59" s="934">
        <v>570</v>
      </c>
      <c r="I59" s="934">
        <v>478</v>
      </c>
      <c r="J59" s="934">
        <v>526</v>
      </c>
      <c r="K59" s="934">
        <v>585</v>
      </c>
      <c r="L59" s="934">
        <v>621</v>
      </c>
      <c r="M59" s="934">
        <v>546</v>
      </c>
    </row>
    <row r="60" spans="1:13" x14ac:dyDescent="0.25">
      <c r="A60" s="1083" t="s">
        <v>1117</v>
      </c>
      <c r="B60" s="934">
        <v>660</v>
      </c>
      <c r="C60" s="934">
        <v>718</v>
      </c>
      <c r="D60" s="934">
        <v>451</v>
      </c>
      <c r="E60" s="934">
        <v>486</v>
      </c>
      <c r="F60" s="934">
        <v>622</v>
      </c>
      <c r="G60" s="934">
        <v>708</v>
      </c>
      <c r="H60" s="934">
        <v>669</v>
      </c>
      <c r="I60" s="934">
        <v>593</v>
      </c>
      <c r="J60" s="934">
        <v>610</v>
      </c>
      <c r="K60" s="934">
        <v>825</v>
      </c>
      <c r="L60" s="934">
        <v>1075</v>
      </c>
      <c r="M60" s="934">
        <v>1042</v>
      </c>
    </row>
    <row r="61" spans="1:13" x14ac:dyDescent="0.25">
      <c r="A61" s="1067"/>
      <c r="B61" s="934"/>
      <c r="C61" s="934"/>
      <c r="D61" s="934"/>
      <c r="E61" s="934"/>
      <c r="F61" s="934"/>
      <c r="G61" s="934"/>
      <c r="H61" s="934"/>
      <c r="I61" s="934"/>
      <c r="J61" s="934"/>
      <c r="K61" s="934"/>
      <c r="L61" s="934"/>
      <c r="M61" s="934"/>
    </row>
    <row r="62" spans="1:13" x14ac:dyDescent="0.25">
      <c r="A62" s="1067" t="s">
        <v>1118</v>
      </c>
      <c r="B62" s="934">
        <v>2277</v>
      </c>
      <c r="C62" s="934">
        <v>2291</v>
      </c>
      <c r="D62" s="934">
        <v>2659</v>
      </c>
      <c r="E62" s="934">
        <v>2972</v>
      </c>
      <c r="F62" s="934">
        <v>2089</v>
      </c>
      <c r="G62" s="934">
        <v>2691</v>
      </c>
      <c r="H62" s="934">
        <v>3413</v>
      </c>
      <c r="I62" s="934">
        <v>3014</v>
      </c>
      <c r="J62" s="934">
        <v>3043</v>
      </c>
      <c r="K62" s="934">
        <v>3417</v>
      </c>
      <c r="L62" s="934">
        <v>3972</v>
      </c>
      <c r="M62" s="934">
        <v>3249</v>
      </c>
    </row>
    <row r="63" spans="1:13" x14ac:dyDescent="0.25">
      <c r="A63" s="1083" t="s">
        <v>858</v>
      </c>
      <c r="B63" s="934">
        <v>1754</v>
      </c>
      <c r="C63" s="934">
        <v>1588</v>
      </c>
      <c r="D63" s="934">
        <v>1876</v>
      </c>
      <c r="E63" s="934">
        <v>2282</v>
      </c>
      <c r="F63" s="934">
        <v>1593</v>
      </c>
      <c r="G63" s="934">
        <v>2099</v>
      </c>
      <c r="H63" s="934">
        <v>2900</v>
      </c>
      <c r="I63" s="934">
        <v>2387</v>
      </c>
      <c r="J63" s="934">
        <v>2370</v>
      </c>
      <c r="K63" s="934">
        <v>2538</v>
      </c>
      <c r="L63" s="934">
        <v>2799</v>
      </c>
      <c r="M63" s="934">
        <v>2165</v>
      </c>
    </row>
    <row r="64" spans="1:13" x14ac:dyDescent="0.25">
      <c r="A64" s="1083" t="s">
        <v>1119</v>
      </c>
      <c r="B64" s="934">
        <v>523</v>
      </c>
      <c r="C64" s="934">
        <v>703</v>
      </c>
      <c r="D64" s="934">
        <v>783</v>
      </c>
      <c r="E64" s="934">
        <v>690</v>
      </c>
      <c r="F64" s="934">
        <v>496</v>
      </c>
      <c r="G64" s="934">
        <v>592</v>
      </c>
      <c r="H64" s="934">
        <v>513</v>
      </c>
      <c r="I64" s="934">
        <v>627</v>
      </c>
      <c r="J64" s="934">
        <v>673</v>
      </c>
      <c r="K64" s="934">
        <v>879</v>
      </c>
      <c r="L64" s="934">
        <v>1173</v>
      </c>
      <c r="M64" s="934">
        <v>1084</v>
      </c>
    </row>
    <row r="65" spans="1:21" x14ac:dyDescent="0.25">
      <c r="A65" s="1067"/>
      <c r="B65" s="934"/>
      <c r="C65" s="934"/>
      <c r="D65" s="934"/>
      <c r="E65" s="934"/>
      <c r="F65" s="934"/>
      <c r="G65" s="934"/>
      <c r="H65" s="934"/>
      <c r="I65" s="934"/>
      <c r="J65" s="934"/>
      <c r="K65" s="934"/>
      <c r="L65" s="934"/>
      <c r="M65" s="934"/>
    </row>
    <row r="66" spans="1:21" x14ac:dyDescent="0.25">
      <c r="A66" s="1067" t="s">
        <v>1120</v>
      </c>
      <c r="B66" s="934">
        <v>28535</v>
      </c>
      <c r="C66" s="934">
        <v>44148</v>
      </c>
      <c r="D66" s="934">
        <v>47017</v>
      </c>
      <c r="E66" s="934">
        <v>65212</v>
      </c>
      <c r="F66" s="934">
        <v>61150</v>
      </c>
      <c r="G66" s="934">
        <v>78007</v>
      </c>
      <c r="H66" s="934">
        <v>47621</v>
      </c>
      <c r="I66" s="934">
        <v>45033</v>
      </c>
      <c r="J66" s="934">
        <v>117954</v>
      </c>
      <c r="K66" s="934">
        <v>112369</v>
      </c>
      <c r="L66" s="934">
        <v>117187</v>
      </c>
      <c r="M66" s="934">
        <v>111352</v>
      </c>
    </row>
    <row r="67" spans="1:21" x14ac:dyDescent="0.25">
      <c r="A67" s="1083" t="s">
        <v>1121</v>
      </c>
      <c r="B67" s="934">
        <v>3481</v>
      </c>
      <c r="C67" s="934">
        <v>4171</v>
      </c>
      <c r="D67" s="934">
        <v>4169</v>
      </c>
      <c r="E67" s="934">
        <v>6104</v>
      </c>
      <c r="F67" s="934">
        <v>8818</v>
      </c>
      <c r="G67" s="934">
        <v>11199</v>
      </c>
      <c r="H67" s="934">
        <v>8670</v>
      </c>
      <c r="I67" s="934">
        <v>4633</v>
      </c>
      <c r="J67" s="934">
        <v>9782</v>
      </c>
      <c r="K67" s="934">
        <v>15980</v>
      </c>
      <c r="L67" s="934">
        <v>16292</v>
      </c>
      <c r="M67" s="934">
        <v>17828</v>
      </c>
    </row>
    <row r="68" spans="1:21" x14ac:dyDescent="0.25">
      <c r="A68" s="1083" t="s">
        <v>1122</v>
      </c>
      <c r="B68" s="934">
        <v>6185</v>
      </c>
      <c r="C68" s="934">
        <v>11787</v>
      </c>
      <c r="D68" s="934">
        <v>11182</v>
      </c>
      <c r="E68" s="934">
        <v>8798</v>
      </c>
      <c r="F68" s="934">
        <v>13755</v>
      </c>
      <c r="G68" s="934">
        <v>11387</v>
      </c>
      <c r="H68" s="934">
        <v>8266</v>
      </c>
      <c r="I68" s="934">
        <v>7441</v>
      </c>
      <c r="J68" s="934">
        <v>50029</v>
      </c>
      <c r="K68" s="934">
        <v>24430</v>
      </c>
      <c r="L68" s="934">
        <v>19508</v>
      </c>
      <c r="M68" s="934">
        <v>15271</v>
      </c>
    </row>
    <row r="69" spans="1:21" x14ac:dyDescent="0.25">
      <c r="A69" s="1083" t="s">
        <v>1123</v>
      </c>
      <c r="B69" s="934">
        <v>7711</v>
      </c>
      <c r="C69" s="934">
        <v>10484</v>
      </c>
      <c r="D69" s="934">
        <v>17517</v>
      </c>
      <c r="E69" s="934">
        <v>23890</v>
      </c>
      <c r="F69" s="934">
        <v>20810</v>
      </c>
      <c r="G69" s="934">
        <v>25696</v>
      </c>
      <c r="H69" s="934">
        <v>15608</v>
      </c>
      <c r="I69" s="934">
        <v>17253</v>
      </c>
      <c r="J69" s="934">
        <v>25432</v>
      </c>
      <c r="K69" s="934">
        <v>28191</v>
      </c>
      <c r="L69" s="934">
        <v>29578</v>
      </c>
      <c r="M69" s="934">
        <v>23757</v>
      </c>
    </row>
    <row r="70" spans="1:21" x14ac:dyDescent="0.25">
      <c r="A70" s="1083" t="s">
        <v>1124</v>
      </c>
      <c r="B70" s="934">
        <v>720</v>
      </c>
      <c r="C70" s="934">
        <v>1244</v>
      </c>
      <c r="D70" s="934">
        <v>1957</v>
      </c>
      <c r="E70" s="934">
        <v>1219</v>
      </c>
      <c r="F70" s="934">
        <v>1780</v>
      </c>
      <c r="G70" s="934">
        <v>1933</v>
      </c>
      <c r="H70" s="934">
        <v>2118</v>
      </c>
      <c r="I70" s="934">
        <v>3897</v>
      </c>
      <c r="J70" s="934">
        <v>4903</v>
      </c>
      <c r="K70" s="934">
        <v>6156</v>
      </c>
      <c r="L70" s="934">
        <v>7100</v>
      </c>
      <c r="M70" s="934">
        <v>5067</v>
      </c>
    </row>
    <row r="71" spans="1:21" x14ac:dyDescent="0.25">
      <c r="A71" s="1083" t="s">
        <v>861</v>
      </c>
      <c r="B71" s="934">
        <v>10438</v>
      </c>
      <c r="C71" s="934">
        <v>16462</v>
      </c>
      <c r="D71" s="934">
        <v>12192</v>
      </c>
      <c r="E71" s="934">
        <v>25201</v>
      </c>
      <c r="F71" s="934">
        <v>15987</v>
      </c>
      <c r="G71" s="934">
        <v>27792</v>
      </c>
      <c r="H71" s="934">
        <v>12959</v>
      </c>
      <c r="I71" s="934">
        <v>11809</v>
      </c>
      <c r="J71" s="934">
        <v>27808</v>
      </c>
      <c r="K71" s="934">
        <v>37612</v>
      </c>
      <c r="L71" s="934">
        <v>44709</v>
      </c>
      <c r="M71" s="934">
        <v>49429</v>
      </c>
    </row>
    <row r="72" spans="1:21" x14ac:dyDescent="0.25">
      <c r="A72" s="1067"/>
      <c r="B72" s="934"/>
      <c r="C72" s="934"/>
      <c r="D72" s="934"/>
      <c r="E72" s="934"/>
      <c r="F72" s="934"/>
      <c r="G72" s="934"/>
      <c r="H72" s="934"/>
      <c r="I72" s="934"/>
      <c r="J72" s="934"/>
      <c r="K72" s="934"/>
      <c r="L72" s="934"/>
      <c r="M72" s="934"/>
    </row>
    <row r="73" spans="1:21" x14ac:dyDescent="0.25">
      <c r="A73" s="1062" t="s">
        <v>1125</v>
      </c>
      <c r="B73" s="898"/>
      <c r="C73" s="934"/>
      <c r="D73" s="934"/>
      <c r="E73" s="934"/>
      <c r="F73" s="934"/>
      <c r="G73" s="934"/>
      <c r="H73" s="934"/>
      <c r="I73" s="934"/>
      <c r="J73" s="934"/>
      <c r="K73" s="934"/>
      <c r="L73" s="934"/>
      <c r="M73" s="934"/>
    </row>
    <row r="74" spans="1:21" x14ac:dyDescent="0.25">
      <c r="A74" s="1067" t="s">
        <v>1126</v>
      </c>
      <c r="B74" s="898">
        <v>190150</v>
      </c>
      <c r="C74" s="934">
        <v>225046.8</v>
      </c>
      <c r="D74" s="934">
        <v>238290</v>
      </c>
      <c r="E74" s="934">
        <v>257446.39999999999</v>
      </c>
      <c r="F74" s="934">
        <v>266916.35962275282</v>
      </c>
      <c r="G74" s="934">
        <v>290237</v>
      </c>
      <c r="H74" s="934" t="s">
        <v>368</v>
      </c>
      <c r="I74" s="934">
        <v>310613.44269961677</v>
      </c>
      <c r="J74" s="934">
        <v>367490.99029897619</v>
      </c>
      <c r="K74" s="934">
        <v>445767.04600683332</v>
      </c>
      <c r="L74" s="934" t="s">
        <v>368</v>
      </c>
      <c r="M74" s="934" t="s">
        <v>368</v>
      </c>
    </row>
    <row r="75" spans="1:21" s="1092" customFormat="1" x14ac:dyDescent="0.25">
      <c r="A75" s="1083" t="s">
        <v>1127</v>
      </c>
      <c r="B75" s="898">
        <v>139787</v>
      </c>
      <c r="C75" s="934">
        <v>169600.2</v>
      </c>
      <c r="D75" s="934">
        <v>179319.2</v>
      </c>
      <c r="E75" s="934">
        <v>187627.9</v>
      </c>
      <c r="F75" s="934">
        <v>195168.11981689912</v>
      </c>
      <c r="G75" s="934">
        <v>234392</v>
      </c>
      <c r="H75" s="934" t="s">
        <v>368</v>
      </c>
      <c r="I75" s="934">
        <v>261715.95544592279</v>
      </c>
      <c r="J75" s="934">
        <v>328969.41385328554</v>
      </c>
      <c r="K75" s="934">
        <v>394676.29417522845</v>
      </c>
      <c r="L75" s="934" t="s">
        <v>368</v>
      </c>
      <c r="M75" s="934" t="s">
        <v>368</v>
      </c>
      <c r="N75" s="92"/>
      <c r="O75" s="92"/>
      <c r="P75" s="92"/>
      <c r="Q75" s="92"/>
      <c r="R75" s="92"/>
      <c r="S75" s="92"/>
      <c r="T75" s="92"/>
      <c r="U75" s="92"/>
    </row>
    <row r="76" spans="1:21" s="1092" customFormat="1" x14ac:dyDescent="0.25">
      <c r="A76" s="1083" t="s">
        <v>1128</v>
      </c>
      <c r="B76" s="898">
        <v>50363</v>
      </c>
      <c r="C76" s="934">
        <v>55446.6</v>
      </c>
      <c r="D76" s="934">
        <v>58970.8</v>
      </c>
      <c r="E76" s="934">
        <v>69818.5</v>
      </c>
      <c r="F76" s="934">
        <v>71748.239805853693</v>
      </c>
      <c r="G76" s="934">
        <v>55845</v>
      </c>
      <c r="H76" s="934" t="s">
        <v>368</v>
      </c>
      <c r="I76" s="934">
        <v>48897.487253694009</v>
      </c>
      <c r="J76" s="934">
        <v>38521.57644569064</v>
      </c>
      <c r="K76" s="934">
        <v>51090.751831604844</v>
      </c>
      <c r="L76" s="934" t="s">
        <v>368</v>
      </c>
      <c r="M76" s="934" t="s">
        <v>368</v>
      </c>
      <c r="N76" s="92"/>
      <c r="O76" s="92"/>
      <c r="P76" s="92"/>
      <c r="Q76" s="92"/>
      <c r="R76" s="92"/>
      <c r="S76" s="92"/>
      <c r="T76" s="92"/>
      <c r="U76" s="92"/>
    </row>
    <row r="77" spans="1:21" s="1092" customFormat="1" x14ac:dyDescent="0.25">
      <c r="A77" s="1093" t="s">
        <v>1129</v>
      </c>
      <c r="B77" s="1094">
        <v>1.84</v>
      </c>
      <c r="C77" s="961">
        <v>2.06</v>
      </c>
      <c r="D77" s="961">
        <v>1.99</v>
      </c>
      <c r="E77" s="961">
        <v>1.93</v>
      </c>
      <c r="F77" s="961">
        <v>1.86</v>
      </c>
      <c r="G77" s="961">
        <v>1.93</v>
      </c>
      <c r="H77" s="1095" t="s">
        <v>368</v>
      </c>
      <c r="I77" s="961">
        <v>1.7636095304812323</v>
      </c>
      <c r="J77" s="961">
        <v>1.5271551864026798</v>
      </c>
      <c r="K77" s="961">
        <v>1.6133639169538792</v>
      </c>
      <c r="L77" s="961" t="s">
        <v>368</v>
      </c>
      <c r="M77" s="961" t="s">
        <v>368</v>
      </c>
      <c r="N77" s="92"/>
      <c r="O77" s="92"/>
      <c r="P77" s="92"/>
      <c r="Q77" s="92"/>
      <c r="R77" s="92"/>
      <c r="S77" s="92"/>
      <c r="T77" s="92"/>
      <c r="U77" s="92"/>
    </row>
    <row r="78" spans="1:21" s="1092" customFormat="1" x14ac:dyDescent="0.25">
      <c r="A78" s="120" t="s">
        <v>399</v>
      </c>
      <c r="B78" s="120"/>
      <c r="C78" s="120"/>
      <c r="D78" s="120"/>
      <c r="E78" s="120"/>
      <c r="F78" s="120"/>
      <c r="G78" s="120"/>
      <c r="I78" s="1072" t="s">
        <v>1130</v>
      </c>
      <c r="J78" s="161" t="s">
        <v>1131</v>
      </c>
      <c r="K78" s="120"/>
      <c r="L78" s="120"/>
      <c r="N78" s="92"/>
      <c r="O78" s="92"/>
      <c r="P78" s="92"/>
      <c r="Q78" s="92"/>
      <c r="R78" s="92"/>
      <c r="S78" s="92"/>
      <c r="T78" s="92"/>
      <c r="U78" s="92"/>
    </row>
    <row r="79" spans="1:21" s="1092" customFormat="1" x14ac:dyDescent="0.25">
      <c r="A79" s="120" t="s">
        <v>335</v>
      </c>
      <c r="B79" s="120"/>
      <c r="C79" s="120"/>
      <c r="D79" s="120"/>
      <c r="E79" s="120"/>
      <c r="F79" s="120"/>
      <c r="G79" s="120"/>
      <c r="H79" s="120"/>
      <c r="J79" s="120" t="s">
        <v>1132</v>
      </c>
      <c r="K79" s="120"/>
      <c r="L79" s="120"/>
      <c r="N79" s="92"/>
      <c r="O79" s="92"/>
      <c r="P79" s="92"/>
      <c r="Q79" s="92"/>
      <c r="R79" s="92"/>
      <c r="S79" s="92"/>
      <c r="T79" s="92"/>
      <c r="U79" s="92"/>
    </row>
    <row r="80" spans="1:21" x14ac:dyDescent="0.25">
      <c r="A80" s="120" t="s">
        <v>1133</v>
      </c>
      <c r="B80" s="120"/>
      <c r="C80" s="120"/>
      <c r="D80" s="120"/>
      <c r="E80" s="120"/>
      <c r="F80" s="120"/>
      <c r="G80" s="120"/>
      <c r="H80" s="120"/>
      <c r="J80" s="120" t="s">
        <v>1134</v>
      </c>
      <c r="K80" s="120"/>
      <c r="L80" s="120"/>
    </row>
    <row r="81" spans="1:13" x14ac:dyDescent="0.25">
      <c r="A81" s="1096" t="s">
        <v>1135</v>
      </c>
      <c r="B81" s="1096"/>
      <c r="C81" s="120"/>
      <c r="D81" s="120"/>
      <c r="E81" s="120"/>
      <c r="F81" s="120"/>
      <c r="G81" s="120"/>
      <c r="H81" s="120"/>
      <c r="J81" s="120" t="s">
        <v>1057</v>
      </c>
      <c r="K81" s="120"/>
      <c r="L81" s="120"/>
    </row>
    <row r="82" spans="1:13" x14ac:dyDescent="0.25">
      <c r="A82" s="120" t="s">
        <v>1136</v>
      </c>
      <c r="B82" s="120"/>
      <c r="C82" s="120"/>
      <c r="D82" s="120"/>
      <c r="E82" s="120"/>
      <c r="F82" s="120"/>
      <c r="G82" s="120"/>
      <c r="H82" s="120"/>
      <c r="J82" s="120" t="s">
        <v>406</v>
      </c>
      <c r="K82" s="120"/>
      <c r="L82" s="120"/>
    </row>
    <row r="83" spans="1:13" x14ac:dyDescent="0.25">
      <c r="A83" s="120" t="s">
        <v>1137</v>
      </c>
      <c r="B83" s="120"/>
      <c r="C83" s="120"/>
      <c r="D83" s="120"/>
      <c r="E83" s="120"/>
      <c r="F83" s="120"/>
      <c r="G83" s="120"/>
      <c r="H83" s="120"/>
      <c r="J83" s="120" t="s">
        <v>206</v>
      </c>
      <c r="K83" s="120"/>
      <c r="L83" s="120"/>
    </row>
    <row r="84" spans="1:13" x14ac:dyDescent="0.25">
      <c r="A84" s="1096" t="s">
        <v>1138</v>
      </c>
      <c r="B84" s="1096"/>
      <c r="C84" s="120"/>
      <c r="D84" s="120"/>
      <c r="E84" s="120"/>
      <c r="F84" s="120"/>
      <c r="G84" s="120"/>
      <c r="H84" s="120"/>
      <c r="K84" s="120"/>
      <c r="L84" s="120"/>
    </row>
    <row r="85" spans="1:13" x14ac:dyDescent="0.25">
      <c r="A85" s="1096" t="s">
        <v>1139</v>
      </c>
      <c r="B85" s="1096"/>
      <c r="C85" s="120"/>
      <c r="D85" s="120"/>
      <c r="E85" s="120"/>
      <c r="F85" s="120"/>
      <c r="G85" s="120"/>
      <c r="H85" s="120"/>
      <c r="I85" s="120"/>
      <c r="J85" s="120"/>
      <c r="K85" s="120"/>
      <c r="L85" s="120"/>
      <c r="M85" s="120"/>
    </row>
    <row r="86" spans="1:13" x14ac:dyDescent="0.25">
      <c r="A86" s="120" t="s">
        <v>1140</v>
      </c>
      <c r="B86" s="120"/>
      <c r="C86" s="120"/>
      <c r="D86" s="120"/>
      <c r="E86" s="120"/>
      <c r="F86" s="120"/>
      <c r="G86" s="120"/>
      <c r="H86" s="120"/>
      <c r="I86" s="120"/>
      <c r="J86" s="120"/>
      <c r="K86" s="120"/>
      <c r="L86" s="120"/>
      <c r="M86" s="120"/>
    </row>
    <row r="87" spans="1:13" x14ac:dyDescent="0.25">
      <c r="A87" s="120" t="s">
        <v>1141</v>
      </c>
      <c r="B87" s="120"/>
      <c r="C87" s="120"/>
      <c r="D87" s="120"/>
      <c r="E87" s="120"/>
      <c r="F87" s="120"/>
      <c r="G87" s="120"/>
      <c r="H87" s="120"/>
      <c r="I87" s="120"/>
      <c r="J87" s="120"/>
      <c r="K87" s="120"/>
      <c r="L87" s="120"/>
      <c r="M87" s="120"/>
    </row>
    <row r="88" spans="1:13" x14ac:dyDescent="0.25">
      <c r="A88" s="120" t="s">
        <v>1142</v>
      </c>
      <c r="B88" s="120"/>
      <c r="C88" s="120"/>
      <c r="D88" s="120"/>
      <c r="E88" s="120"/>
      <c r="F88" s="120"/>
      <c r="G88" s="120"/>
      <c r="H88" s="120"/>
      <c r="I88" s="120"/>
      <c r="J88" s="120"/>
      <c r="K88" s="120"/>
      <c r="L88" s="120"/>
      <c r="M88" s="120"/>
    </row>
    <row r="89" spans="1:13" x14ac:dyDescent="0.25">
      <c r="A89" s="120" t="s">
        <v>1143</v>
      </c>
      <c r="B89" s="120"/>
      <c r="C89" s="120"/>
      <c r="D89" s="120"/>
      <c r="E89" s="120"/>
      <c r="F89" s="120"/>
      <c r="G89" s="120"/>
      <c r="H89" s="120"/>
      <c r="I89" s="120"/>
      <c r="J89" s="120"/>
      <c r="K89" s="120"/>
      <c r="L89" s="120"/>
      <c r="M89" s="120"/>
    </row>
    <row r="90" spans="1:13" x14ac:dyDescent="0.25">
      <c r="A90" s="120" t="s">
        <v>1144</v>
      </c>
      <c r="B90" s="120"/>
      <c r="C90" s="120"/>
      <c r="D90" s="120"/>
      <c r="E90" s="120"/>
      <c r="F90" s="120"/>
      <c r="G90" s="120"/>
      <c r="H90" s="120"/>
      <c r="I90" s="120"/>
      <c r="J90" s="120"/>
      <c r="K90" s="120"/>
      <c r="L90" s="120"/>
      <c r="M90" s="120"/>
    </row>
    <row r="91" spans="1:13" x14ac:dyDescent="0.25">
      <c r="A91" s="120" t="s">
        <v>1145</v>
      </c>
      <c r="B91" s="120"/>
      <c r="C91" s="120"/>
      <c r="D91" s="120"/>
      <c r="E91" s="120"/>
      <c r="F91" s="120"/>
      <c r="G91" s="120"/>
      <c r="H91" s="120"/>
      <c r="I91" s="120"/>
      <c r="J91" s="120"/>
      <c r="K91" s="120"/>
      <c r="L91" s="120"/>
      <c r="M91" s="120"/>
    </row>
    <row r="92" spans="1:13" x14ac:dyDescent="0.25">
      <c r="A92" s="120" t="s">
        <v>1146</v>
      </c>
      <c r="B92" s="120"/>
      <c r="C92" s="1097"/>
      <c r="D92" s="120"/>
      <c r="E92" s="120"/>
      <c r="F92" s="120"/>
      <c r="G92" s="120"/>
      <c r="H92" s="120"/>
      <c r="I92" s="120"/>
      <c r="J92" s="120"/>
      <c r="K92" s="120"/>
      <c r="L92" s="120"/>
      <c r="M92" s="120"/>
    </row>
    <row r="93" spans="1:13" x14ac:dyDescent="0.25">
      <c r="A93" s="120" t="s">
        <v>1147</v>
      </c>
      <c r="B93" s="120"/>
      <c r="C93" s="120"/>
      <c r="D93" s="120"/>
      <c r="E93" s="120"/>
      <c r="F93" s="120"/>
      <c r="G93" s="120"/>
      <c r="H93" s="120"/>
      <c r="I93" s="120"/>
      <c r="J93" s="120"/>
      <c r="K93" s="120"/>
      <c r="L93" s="120"/>
      <c r="M93" s="120"/>
    </row>
    <row r="94" spans="1:13" x14ac:dyDescent="0.25">
      <c r="A94" s="1096" t="s">
        <v>1148</v>
      </c>
      <c r="B94" s="120"/>
      <c r="C94" s="1098"/>
      <c r="D94" s="1098"/>
      <c r="E94" s="120"/>
      <c r="F94" s="120"/>
      <c r="G94" s="120"/>
      <c r="H94" s="120"/>
      <c r="I94" s="120"/>
      <c r="J94" s="120"/>
      <c r="K94" s="120"/>
      <c r="L94" s="120"/>
      <c r="M94" s="120"/>
    </row>
    <row r="95" spans="1:13" x14ac:dyDescent="0.25">
      <c r="A95" s="1096" t="s">
        <v>1062</v>
      </c>
      <c r="B95" s="1096"/>
      <c r="C95" s="1098"/>
      <c r="D95" s="1098"/>
      <c r="E95" s="120"/>
      <c r="F95" s="120"/>
      <c r="G95" s="120"/>
      <c r="H95" s="120"/>
      <c r="I95" s="120"/>
      <c r="J95" s="120"/>
      <c r="K95" s="120"/>
      <c r="L95" s="120"/>
      <c r="M95" s="120"/>
    </row>
    <row r="96" spans="1:13" x14ac:dyDescent="0.25">
      <c r="A96" s="120" t="s">
        <v>1149</v>
      </c>
      <c r="B96" s="1096"/>
      <c r="C96" s="1097"/>
      <c r="D96" s="1097"/>
      <c r="E96" s="120"/>
      <c r="F96" s="120"/>
      <c r="G96" s="120"/>
      <c r="H96" s="120"/>
      <c r="I96" s="120"/>
      <c r="J96" s="120"/>
      <c r="K96" s="120"/>
      <c r="L96" s="120"/>
      <c r="M96" s="120"/>
    </row>
    <row r="97" spans="1:2" x14ac:dyDescent="0.25">
      <c r="B97" s="120"/>
    </row>
    <row r="102" spans="1:2" x14ac:dyDescent="0.25">
      <c r="A102" s="1099"/>
      <c r="B102" s="1099"/>
    </row>
    <row r="103" spans="1:2" x14ac:dyDescent="0.25">
      <c r="A103" s="1099"/>
      <c r="B103" s="1099"/>
    </row>
    <row r="104" spans="1:2" x14ac:dyDescent="0.25">
      <c r="A104" s="1099"/>
      <c r="B104" s="1099"/>
    </row>
  </sheetData>
  <mergeCells count="1">
    <mergeCell ref="A3:M3"/>
  </mergeCells>
  <hyperlinks>
    <hyperlink ref="M2" location="Contents!A1" display="Back to Contents ç" xr:uid="{0AC7A392-295A-430F-BC70-AA08389B0E81}"/>
  </hyperlinks>
  <pageMargins left="0.25" right="0.25" top="0.75" bottom="0.75" header="0.3" footer="0.3"/>
  <pageSetup paperSize="9" scale="49" firstPageNumber="0" orientation="portrait" r:id="rId1"/>
  <headerFooter alignWithMargins="0">
    <oddHeader>&amp;L&amp;"Calibri"&amp;10&amp;K000000 [Public]&amp;1#_x000D_</oddHeader>
    <oddFooter>&amp;R&amp;F /&amp;D</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B8A89-8A31-483B-BAC9-17693B1D2EBD}">
  <sheetPr codeName="Sheet42">
    <pageSetUpPr fitToPage="1"/>
  </sheetPr>
  <dimension ref="A1:J24"/>
  <sheetViews>
    <sheetView zoomScaleNormal="100" workbookViewId="0">
      <selection activeCell="J2" sqref="J2"/>
    </sheetView>
  </sheetViews>
  <sheetFormatPr defaultColWidth="9.140625" defaultRowHeight="12.75" x14ac:dyDescent="0.2"/>
  <cols>
    <col min="1" max="1" width="9.140625" style="23"/>
    <col min="2" max="2" width="56.7109375" style="23" customWidth="1"/>
    <col min="3" max="3" width="8" style="23" customWidth="1"/>
    <col min="4" max="6" width="10.7109375" style="23" customWidth="1"/>
    <col min="7" max="10" width="13.5703125" style="23" customWidth="1"/>
    <col min="11" max="16384" width="9.140625" style="23"/>
  </cols>
  <sheetData>
    <row r="1" spans="1:10" s="13" customFormat="1" ht="21.75" customHeight="1" x14ac:dyDescent="0.25">
      <c r="A1" s="10" t="s">
        <v>60</v>
      </c>
      <c r="B1" s="11"/>
      <c r="C1" s="12"/>
      <c r="D1" s="12"/>
      <c r="E1" s="12"/>
      <c r="J1" s="14" t="s">
        <v>61</v>
      </c>
    </row>
    <row r="2" spans="1:10" s="13" customFormat="1" ht="15.75" x14ac:dyDescent="0.25">
      <c r="A2" s="15"/>
      <c r="B2" s="16"/>
      <c r="C2" s="17"/>
      <c r="D2" s="18"/>
      <c r="E2" s="18"/>
      <c r="J2" s="399" t="s">
        <v>62</v>
      </c>
    </row>
    <row r="3" spans="1:10" s="13" customFormat="1" ht="15.75" x14ac:dyDescent="0.25">
      <c r="A3" s="1728" t="s">
        <v>63</v>
      </c>
      <c r="B3" s="1728"/>
      <c r="C3" s="1728"/>
      <c r="D3" s="1728"/>
      <c r="E3" s="1728"/>
      <c r="F3" s="1728"/>
    </row>
    <row r="4" spans="1:10" ht="13.5" thickBot="1" x14ac:dyDescent="0.25">
      <c r="A4" s="20"/>
      <c r="B4" s="21"/>
      <c r="C4" s="22"/>
      <c r="D4" s="20"/>
      <c r="E4" s="22"/>
      <c r="F4" s="22"/>
    </row>
    <row r="5" spans="1:10" ht="12.75" customHeight="1" x14ac:dyDescent="0.2">
      <c r="A5" s="1729" t="s">
        <v>64</v>
      </c>
      <c r="B5" s="1730"/>
      <c r="C5" s="1733" t="s">
        <v>65</v>
      </c>
      <c r="D5" s="1736" t="s">
        <v>66</v>
      </c>
      <c r="E5" s="1737"/>
      <c r="F5" s="1738"/>
      <c r="G5" s="1742" t="s">
        <v>67</v>
      </c>
      <c r="H5" s="1743"/>
      <c r="I5" s="1746" t="s">
        <v>68</v>
      </c>
      <c r="J5" s="1747"/>
    </row>
    <row r="6" spans="1:10" ht="30" customHeight="1" thickBot="1" x14ac:dyDescent="0.25">
      <c r="A6" s="1729"/>
      <c r="B6" s="1730"/>
      <c r="C6" s="1734"/>
      <c r="D6" s="1739"/>
      <c r="E6" s="1740"/>
      <c r="F6" s="1741"/>
      <c r="G6" s="1744"/>
      <c r="H6" s="1745"/>
      <c r="I6" s="1748"/>
      <c r="J6" s="1749"/>
    </row>
    <row r="7" spans="1:10" x14ac:dyDescent="0.2">
      <c r="A7" s="1729"/>
      <c r="B7" s="1730"/>
      <c r="C7" s="1734"/>
      <c r="D7" s="1725">
        <v>2023</v>
      </c>
      <c r="E7" s="1725">
        <v>2024</v>
      </c>
      <c r="F7" s="1725">
        <v>2025</v>
      </c>
      <c r="G7" s="1723">
        <v>45628</v>
      </c>
      <c r="H7" s="1723">
        <v>45993</v>
      </c>
      <c r="I7" s="1725">
        <v>2024</v>
      </c>
      <c r="J7" s="1725">
        <v>2025</v>
      </c>
    </row>
    <row r="8" spans="1:10" ht="13.5" thickBot="1" x14ac:dyDescent="0.25">
      <c r="A8" s="1731"/>
      <c r="B8" s="1732"/>
      <c r="C8" s="1735"/>
      <c r="D8" s="1726"/>
      <c r="E8" s="1726"/>
      <c r="F8" s="1726"/>
      <c r="G8" s="1724"/>
      <c r="H8" s="1724"/>
      <c r="I8" s="1726"/>
      <c r="J8" s="1726"/>
    </row>
    <row r="9" spans="1:10" x14ac:dyDescent="0.2">
      <c r="A9" s="24"/>
      <c r="B9" s="24"/>
      <c r="C9" s="25"/>
      <c r="D9" s="27"/>
      <c r="E9" s="28"/>
      <c r="F9" s="28"/>
      <c r="G9" s="29"/>
      <c r="H9" s="29"/>
      <c r="I9" s="27"/>
      <c r="J9" s="27"/>
    </row>
    <row r="10" spans="1:10" x14ac:dyDescent="0.2">
      <c r="A10" s="30" t="s">
        <v>69</v>
      </c>
      <c r="B10" s="31"/>
      <c r="C10" s="32">
        <v>100</v>
      </c>
      <c r="D10" s="33">
        <v>191.83333333333334</v>
      </c>
      <c r="E10" s="33">
        <v>194.21666666666667</v>
      </c>
      <c r="F10" s="33">
        <v>193.25</v>
      </c>
      <c r="G10" s="34">
        <v>-1.7</v>
      </c>
      <c r="H10" s="34">
        <v>2.1387584767866579</v>
      </c>
      <c r="I10" s="35">
        <v>1.2</v>
      </c>
      <c r="J10" s="35">
        <v>-0.4977259074916307</v>
      </c>
    </row>
    <row r="11" spans="1:10" x14ac:dyDescent="0.2">
      <c r="A11" s="1727" t="s">
        <v>70</v>
      </c>
      <c r="B11" s="1727"/>
      <c r="C11" s="32"/>
      <c r="D11" s="33"/>
      <c r="E11" s="33"/>
      <c r="F11" s="33"/>
      <c r="G11" s="34"/>
      <c r="H11" s="34"/>
      <c r="I11" s="35"/>
      <c r="J11" s="35"/>
    </row>
    <row r="12" spans="1:10" x14ac:dyDescent="0.2">
      <c r="A12" s="30"/>
      <c r="B12" s="36" t="s">
        <v>71</v>
      </c>
      <c r="C12" s="32">
        <v>26.232739234530477</v>
      </c>
      <c r="D12" s="32">
        <v>233.52500000000001</v>
      </c>
      <c r="E12" s="32">
        <v>237.26666666666665</v>
      </c>
      <c r="F12" s="32">
        <v>242.04166666666666</v>
      </c>
      <c r="G12" s="34">
        <v>0.8</v>
      </c>
      <c r="H12" s="34">
        <v>2.9912754466140496</v>
      </c>
      <c r="I12" s="35">
        <v>1.6</v>
      </c>
      <c r="J12" s="35">
        <v>2.0125035122225299</v>
      </c>
    </row>
    <row r="13" spans="1:10" x14ac:dyDescent="0.2">
      <c r="A13" s="30"/>
      <c r="B13" s="37" t="s">
        <v>72</v>
      </c>
      <c r="C13" s="32">
        <v>1.6720878481729602</v>
      </c>
      <c r="D13" s="33">
        <v>192.89166666666668</v>
      </c>
      <c r="E13" s="33">
        <v>239.64166666666668</v>
      </c>
      <c r="F13" s="33">
        <v>247.25</v>
      </c>
      <c r="G13" s="34">
        <v>15.1</v>
      </c>
      <c r="H13" s="34">
        <v>4.851063829787237</v>
      </c>
      <c r="I13" s="35">
        <v>24.2</v>
      </c>
      <c r="J13" s="35">
        <v>3.174879159856725</v>
      </c>
    </row>
    <row r="14" spans="1:10" x14ac:dyDescent="0.2">
      <c r="A14" s="30"/>
      <c r="B14" s="37" t="s">
        <v>73</v>
      </c>
      <c r="C14" s="32">
        <v>2.1962805100634157</v>
      </c>
      <c r="D14" s="33">
        <v>239.75833333333333</v>
      </c>
      <c r="E14" s="33">
        <v>243.22500000000002</v>
      </c>
      <c r="F14" s="33">
        <v>253.56666666666669</v>
      </c>
      <c r="G14" s="34">
        <v>4.5999999999999996</v>
      </c>
      <c r="H14" s="34">
        <v>3.9983844911147037</v>
      </c>
      <c r="I14" s="35">
        <v>1.4</v>
      </c>
      <c r="J14" s="35">
        <v>4.2518929660465332</v>
      </c>
    </row>
    <row r="15" spans="1:10" x14ac:dyDescent="0.2">
      <c r="A15" s="30"/>
      <c r="B15" s="23" t="s">
        <v>74</v>
      </c>
      <c r="C15" s="32">
        <v>31.562911064543304</v>
      </c>
      <c r="D15" s="33">
        <v>148.875</v>
      </c>
      <c r="E15" s="33">
        <v>143.41666666666666</v>
      </c>
      <c r="F15" s="33">
        <v>134.32500000000002</v>
      </c>
      <c r="G15" s="34">
        <v>-12.6</v>
      </c>
      <c r="H15" s="34">
        <v>0.14803849000741456</v>
      </c>
      <c r="I15" s="35">
        <v>-3.7</v>
      </c>
      <c r="J15" s="35">
        <v>-6.3393375944218349</v>
      </c>
    </row>
    <row r="16" spans="1:10" ht="15" customHeight="1" x14ac:dyDescent="0.2">
      <c r="A16" s="30"/>
      <c r="B16" s="37" t="s">
        <v>75</v>
      </c>
      <c r="C16" s="32">
        <v>3.4762278850948958</v>
      </c>
      <c r="D16" s="32">
        <v>184.43333333333331</v>
      </c>
      <c r="E16" s="32">
        <v>186.91666666666671</v>
      </c>
      <c r="F16" s="32">
        <v>188.07499999999996</v>
      </c>
      <c r="G16" s="34">
        <v>0.4</v>
      </c>
      <c r="H16" s="34">
        <v>3.7077426390403394</v>
      </c>
      <c r="I16" s="35">
        <v>1.3</v>
      </c>
      <c r="J16" s="35">
        <v>0.61970575122598515</v>
      </c>
    </row>
    <row r="17" spans="1:10" x14ac:dyDescent="0.2">
      <c r="A17" s="30"/>
      <c r="B17" s="37" t="s">
        <v>76</v>
      </c>
      <c r="C17" s="32">
        <v>3.9985267795047337</v>
      </c>
      <c r="D17" s="33">
        <v>173.07500000000002</v>
      </c>
      <c r="E17" s="33">
        <v>176.9</v>
      </c>
      <c r="F17" s="33">
        <v>186.31666666666669</v>
      </c>
      <c r="G17" s="34">
        <v>6.1</v>
      </c>
      <c r="H17" s="34">
        <v>4.9035812672176338</v>
      </c>
      <c r="I17" s="35">
        <v>2.2000000000000002</v>
      </c>
      <c r="J17" s="35">
        <v>5.3231580930846123</v>
      </c>
    </row>
    <row r="18" spans="1:10" x14ac:dyDescent="0.2">
      <c r="A18" s="30"/>
      <c r="B18" s="37" t="s">
        <v>77</v>
      </c>
      <c r="C18" s="32">
        <v>12.546949652123624</v>
      </c>
      <c r="D18" s="33">
        <v>230.36666666666667</v>
      </c>
      <c r="E18" s="33">
        <v>233.68333333333331</v>
      </c>
      <c r="F18" s="33">
        <v>225.50833333333333</v>
      </c>
      <c r="G18" s="34">
        <v>-1.3</v>
      </c>
      <c r="H18" s="34">
        <v>-0.1780943900267167</v>
      </c>
      <c r="I18" s="35">
        <v>1.4</v>
      </c>
      <c r="J18" s="35">
        <v>-3.4983239426574331</v>
      </c>
    </row>
    <row r="19" spans="1:10" x14ac:dyDescent="0.2">
      <c r="A19" s="30"/>
      <c r="B19" s="38" t="s">
        <v>78</v>
      </c>
      <c r="C19" s="32">
        <v>2.9590443396269541</v>
      </c>
      <c r="D19" s="33">
        <v>119.79999999999997</v>
      </c>
      <c r="E19" s="33">
        <v>124.07499999999999</v>
      </c>
      <c r="F19" s="33">
        <v>124.625</v>
      </c>
      <c r="G19" s="34">
        <v>3.6</v>
      </c>
      <c r="H19" s="34">
        <v>0.72522159548751475</v>
      </c>
      <c r="I19" s="35">
        <v>3.6</v>
      </c>
      <c r="J19" s="35">
        <v>0.44328027402782411</v>
      </c>
    </row>
    <row r="20" spans="1:10" x14ac:dyDescent="0.2">
      <c r="A20" s="30"/>
      <c r="B20" s="38" t="s">
        <v>79</v>
      </c>
      <c r="C20" s="32">
        <v>1.9589065517171576</v>
      </c>
      <c r="D20" s="33">
        <v>173.64999999999998</v>
      </c>
      <c r="E20" s="33">
        <v>181.26949559214268</v>
      </c>
      <c r="F20" s="33">
        <v>183.1</v>
      </c>
      <c r="G20" s="34">
        <v>4.3</v>
      </c>
      <c r="H20" s="34">
        <v>1.3812154696132597</v>
      </c>
      <c r="I20" s="35">
        <v>4.4000000000000004</v>
      </c>
      <c r="J20" s="35">
        <v>1.0098248477371952</v>
      </c>
    </row>
    <row r="21" spans="1:10" x14ac:dyDescent="0.2">
      <c r="A21" s="30"/>
      <c r="B21" s="38" t="s">
        <v>80</v>
      </c>
      <c r="C21" s="32">
        <v>5.0934182437722813</v>
      </c>
      <c r="D21" s="33">
        <v>159.9083333333333</v>
      </c>
      <c r="E21" s="33">
        <v>174.33333333333334</v>
      </c>
      <c r="F21" s="33">
        <v>184.39166666666668</v>
      </c>
      <c r="G21" s="34">
        <v>7</v>
      </c>
      <c r="H21" s="34">
        <v>5.6646102075154197</v>
      </c>
      <c r="I21" s="35">
        <v>9</v>
      </c>
      <c r="J21" s="35">
        <v>5.7695984703632908</v>
      </c>
    </row>
    <row r="22" spans="1:10" x14ac:dyDescent="0.2">
      <c r="A22" s="30"/>
      <c r="B22" s="38" t="s">
        <v>81</v>
      </c>
      <c r="C22" s="32">
        <v>5.116263174472361</v>
      </c>
      <c r="D22" s="33">
        <v>232.04166666666666</v>
      </c>
      <c r="E22" s="33">
        <v>239.55000000000004</v>
      </c>
      <c r="F22" s="33">
        <v>242.86666666666665</v>
      </c>
      <c r="G22" s="34">
        <v>2.2999999999999998</v>
      </c>
      <c r="H22" s="34">
        <v>4.0268456375838904</v>
      </c>
      <c r="I22" s="35">
        <v>3.2</v>
      </c>
      <c r="J22" s="35">
        <v>1.3845404578028075</v>
      </c>
    </row>
    <row r="23" spans="1:10" ht="13.5" thickBot="1" x14ac:dyDescent="0.25">
      <c r="A23" s="39"/>
      <c r="B23" s="40" t="s">
        <v>82</v>
      </c>
      <c r="C23" s="41">
        <v>3.1866447163778453</v>
      </c>
      <c r="D23" s="42">
        <v>184.72499999999999</v>
      </c>
      <c r="E23" s="42">
        <v>191.30833333333331</v>
      </c>
      <c r="F23" s="42">
        <v>196.80833333333331</v>
      </c>
      <c r="G23" s="43">
        <v>4.5</v>
      </c>
      <c r="H23" s="43">
        <v>2.5218733916623659</v>
      </c>
      <c r="I23" s="44">
        <v>3.6</v>
      </c>
      <c r="J23" s="44">
        <v>2.8749401054144696</v>
      </c>
    </row>
    <row r="24" spans="1:10" x14ac:dyDescent="0.2">
      <c r="H24" s="45"/>
      <c r="J24" s="45" t="s">
        <v>83</v>
      </c>
    </row>
  </sheetData>
  <mergeCells count="14">
    <mergeCell ref="H7:H8"/>
    <mergeCell ref="I7:I8"/>
    <mergeCell ref="J7:J8"/>
    <mergeCell ref="A11:B11"/>
    <mergeCell ref="A3:F3"/>
    <mergeCell ref="A5:B8"/>
    <mergeCell ref="C5:C8"/>
    <mergeCell ref="D5:F6"/>
    <mergeCell ref="G5:H6"/>
    <mergeCell ref="I5:J6"/>
    <mergeCell ref="D7:D8"/>
    <mergeCell ref="E7:E8"/>
    <mergeCell ref="F7:F8"/>
    <mergeCell ref="G7:G8"/>
  </mergeCells>
  <hyperlinks>
    <hyperlink ref="J2" location="Contents!A1" display="Back to Contents" xr:uid="{A6B64BC3-690E-496F-B375-593B4F1065AA}"/>
  </hyperlinks>
  <pageMargins left="0.7" right="0.7" top="0.75" bottom="0.75" header="0.3" footer="0.3"/>
  <pageSetup paperSize="9" orientation="landscape" r:id="rId1"/>
  <headerFooter>
    <oddHeader>&amp;L&amp;"Aptos"&amp;10&amp;K000000 [Limited Sharing]&amp;1#_x000D_</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132EE-8AF3-42BF-9451-8B5B69881687}">
  <sheetPr codeName="Sheet43">
    <pageSetUpPr fitToPage="1"/>
  </sheetPr>
  <dimension ref="A1:J24"/>
  <sheetViews>
    <sheetView zoomScaleNormal="100" workbookViewId="0">
      <selection activeCell="J2" sqref="J2"/>
    </sheetView>
  </sheetViews>
  <sheetFormatPr defaultColWidth="9.140625" defaultRowHeight="12.75" x14ac:dyDescent="0.2"/>
  <cols>
    <col min="1" max="1" width="9.140625" style="23"/>
    <col min="2" max="2" width="63.85546875" style="23" customWidth="1"/>
    <col min="3" max="3" width="12.5703125" style="23" customWidth="1"/>
    <col min="4" max="6" width="11.140625" style="23" customWidth="1"/>
    <col min="7" max="10" width="12.85546875" style="23" customWidth="1"/>
    <col min="11" max="16384" width="9.140625" style="23"/>
  </cols>
  <sheetData>
    <row r="1" spans="1:10" s="13" customFormat="1" ht="15.75" x14ac:dyDescent="0.25">
      <c r="A1" s="10" t="s">
        <v>60</v>
      </c>
      <c r="B1" s="11"/>
      <c r="C1" s="12"/>
      <c r="D1" s="12"/>
      <c r="E1" s="12"/>
      <c r="J1" s="14" t="s">
        <v>84</v>
      </c>
    </row>
    <row r="2" spans="1:10" s="13" customFormat="1" ht="15.75" x14ac:dyDescent="0.25">
      <c r="A2" s="46"/>
      <c r="B2" s="47"/>
      <c r="C2" s="47"/>
      <c r="D2" s="47"/>
      <c r="E2" s="47"/>
      <c r="J2" s="399" t="s">
        <v>62</v>
      </c>
    </row>
    <row r="3" spans="1:10" s="13" customFormat="1" ht="15.75" x14ac:dyDescent="0.25">
      <c r="A3" s="1728" t="s">
        <v>85</v>
      </c>
      <c r="B3" s="1728"/>
      <c r="C3" s="1728"/>
      <c r="D3" s="1728"/>
      <c r="E3" s="1728"/>
      <c r="F3" s="1728"/>
      <c r="G3" s="1728"/>
      <c r="H3" s="19"/>
    </row>
    <row r="4" spans="1:10" s="13" customFormat="1" ht="16.5" thickBot="1" x14ac:dyDescent="0.3">
      <c r="A4" s="48"/>
      <c r="B4" s="49"/>
      <c r="C4" s="12"/>
      <c r="D4" s="48"/>
      <c r="E4" s="12"/>
      <c r="F4" s="12"/>
      <c r="G4" s="12"/>
      <c r="H4" s="12"/>
    </row>
    <row r="5" spans="1:10" ht="30" customHeight="1" x14ac:dyDescent="0.2">
      <c r="A5" s="1729" t="s">
        <v>64</v>
      </c>
      <c r="B5" s="1730"/>
      <c r="C5" s="1733" t="s">
        <v>65</v>
      </c>
      <c r="D5" s="1736" t="s">
        <v>66</v>
      </c>
      <c r="E5" s="1737"/>
      <c r="F5" s="1738"/>
      <c r="G5" s="1742" t="s">
        <v>67</v>
      </c>
      <c r="H5" s="1750"/>
      <c r="I5" s="1746" t="s">
        <v>68</v>
      </c>
      <c r="J5" s="1747"/>
    </row>
    <row r="6" spans="1:10" ht="15.75" customHeight="1" thickBot="1" x14ac:dyDescent="0.25">
      <c r="A6" s="1729"/>
      <c r="B6" s="1730"/>
      <c r="C6" s="1734"/>
      <c r="D6" s="1739"/>
      <c r="E6" s="1740"/>
      <c r="F6" s="1741"/>
      <c r="G6" s="1744"/>
      <c r="H6" s="1751"/>
      <c r="I6" s="1748"/>
      <c r="J6" s="1749"/>
    </row>
    <row r="7" spans="1:10" x14ac:dyDescent="0.2">
      <c r="A7" s="1729"/>
      <c r="B7" s="1730"/>
      <c r="C7" s="1734"/>
      <c r="D7" s="1725">
        <v>2023</v>
      </c>
      <c r="E7" s="1725">
        <v>2024</v>
      </c>
      <c r="F7" s="1725">
        <v>2025</v>
      </c>
      <c r="G7" s="1723">
        <v>45628</v>
      </c>
      <c r="H7" s="1723">
        <v>45994</v>
      </c>
      <c r="I7" s="1725">
        <v>2024</v>
      </c>
      <c r="J7" s="1725">
        <v>2025</v>
      </c>
    </row>
    <row r="8" spans="1:10" ht="15.75" customHeight="1" thickBot="1" x14ac:dyDescent="0.25">
      <c r="A8" s="1731"/>
      <c r="B8" s="1732"/>
      <c r="C8" s="1735"/>
      <c r="D8" s="1726"/>
      <c r="E8" s="1726"/>
      <c r="F8" s="1726"/>
      <c r="G8" s="1724"/>
      <c r="H8" s="1724"/>
      <c r="I8" s="1726"/>
      <c r="J8" s="1726"/>
    </row>
    <row r="9" spans="1:10" ht="20.100000000000001" customHeight="1" x14ac:dyDescent="0.2">
      <c r="A9" s="24"/>
      <c r="B9" s="24"/>
      <c r="C9" s="25"/>
      <c r="D9" s="27"/>
      <c r="E9" s="28"/>
      <c r="F9" s="28"/>
      <c r="G9" s="29"/>
      <c r="H9" s="26"/>
      <c r="I9" s="27"/>
      <c r="J9" s="27"/>
    </row>
    <row r="10" spans="1:10" ht="20.100000000000001" customHeight="1" x14ac:dyDescent="0.2">
      <c r="A10" s="30" t="s">
        <v>69</v>
      </c>
      <c r="B10" s="31"/>
      <c r="C10" s="32">
        <v>100</v>
      </c>
      <c r="D10" s="33">
        <v>203.79166666666671</v>
      </c>
      <c r="E10" s="33">
        <v>207.10833333333332</v>
      </c>
      <c r="F10" s="33">
        <v>207.44999999999996</v>
      </c>
      <c r="G10" s="34">
        <v>-2</v>
      </c>
      <c r="H10" s="34">
        <v>2.8836754643206284</v>
      </c>
      <c r="I10" s="35">
        <v>1.6</v>
      </c>
      <c r="J10" s="35">
        <v>0.16497002373958569</v>
      </c>
    </row>
    <row r="11" spans="1:10" ht="20.100000000000001" customHeight="1" x14ac:dyDescent="0.2">
      <c r="A11" s="1727" t="s">
        <v>86</v>
      </c>
      <c r="B11" s="1727"/>
      <c r="C11" s="32"/>
      <c r="D11" s="33"/>
      <c r="E11" s="33"/>
      <c r="F11" s="33"/>
      <c r="G11" s="34"/>
      <c r="H11" s="34"/>
      <c r="I11" s="35"/>
      <c r="J11" s="35"/>
    </row>
    <row r="12" spans="1:10" ht="20.100000000000001" customHeight="1" x14ac:dyDescent="0.2">
      <c r="A12" s="30"/>
      <c r="B12" s="36" t="s">
        <v>71</v>
      </c>
      <c r="C12" s="32">
        <v>39.200000000000003</v>
      </c>
      <c r="D12" s="32">
        <v>227.46666666666661</v>
      </c>
      <c r="E12" s="32">
        <v>232.34166666666667</v>
      </c>
      <c r="F12" s="32">
        <v>238.25833333333333</v>
      </c>
      <c r="G12" s="34">
        <v>-1</v>
      </c>
      <c r="H12" s="34">
        <v>4.4463445917058593</v>
      </c>
      <c r="I12" s="35">
        <v>2.1</v>
      </c>
      <c r="J12" s="35">
        <v>2.546537068254362</v>
      </c>
    </row>
    <row r="13" spans="1:10" ht="20.100000000000001" customHeight="1" x14ac:dyDescent="0.2">
      <c r="A13" s="30"/>
      <c r="B13" s="50" t="s">
        <v>72</v>
      </c>
      <c r="C13" s="32">
        <v>1.9</v>
      </c>
      <c r="D13" s="33">
        <v>203.44999999999996</v>
      </c>
      <c r="E13" s="33">
        <v>242.1</v>
      </c>
      <c r="F13" s="33">
        <v>253.32499999999996</v>
      </c>
      <c r="G13" s="34">
        <v>13.9</v>
      </c>
      <c r="H13" s="34">
        <v>4.2927228127555193</v>
      </c>
      <c r="I13" s="35">
        <v>19</v>
      </c>
      <c r="J13" s="35">
        <v>4.6365138372573167</v>
      </c>
    </row>
    <row r="14" spans="1:10" ht="20.100000000000001" customHeight="1" x14ac:dyDescent="0.2">
      <c r="A14" s="30"/>
      <c r="B14" s="51" t="s">
        <v>73</v>
      </c>
      <c r="C14" s="32">
        <v>3.0035058815830071</v>
      </c>
      <c r="D14" s="33">
        <v>212.60000000000002</v>
      </c>
      <c r="E14" s="33">
        <v>210.49999999999997</v>
      </c>
      <c r="F14" s="33">
        <v>211.29166666666666</v>
      </c>
      <c r="G14" s="34">
        <v>-0.6</v>
      </c>
      <c r="H14" s="34">
        <v>1.6650808753568032</v>
      </c>
      <c r="I14" s="35">
        <v>-1</v>
      </c>
      <c r="J14" s="35">
        <v>0.37608867775138499</v>
      </c>
    </row>
    <row r="15" spans="1:10" ht="20.100000000000001" customHeight="1" x14ac:dyDescent="0.2">
      <c r="A15" s="30"/>
      <c r="B15" s="23" t="s">
        <v>74</v>
      </c>
      <c r="C15" s="32">
        <v>22.929353719767846</v>
      </c>
      <c r="D15" s="33">
        <v>161.36666666666667</v>
      </c>
      <c r="E15" s="33">
        <v>157.12500000000003</v>
      </c>
      <c r="F15" s="33">
        <v>148.39999999999998</v>
      </c>
      <c r="G15" s="34">
        <v>-11.4</v>
      </c>
      <c r="H15" s="34">
        <v>1.0796221322537265</v>
      </c>
      <c r="I15" s="35">
        <v>-2.6</v>
      </c>
      <c r="J15" s="35">
        <v>-5.5529037390612874</v>
      </c>
    </row>
    <row r="16" spans="1:10" x14ac:dyDescent="0.2">
      <c r="A16" s="30"/>
      <c r="B16" s="23" t="s">
        <v>75</v>
      </c>
      <c r="C16" s="32">
        <v>3.0366191443526391</v>
      </c>
      <c r="D16" s="32">
        <v>219.04999999999995</v>
      </c>
      <c r="E16" s="32">
        <v>216.13333333333333</v>
      </c>
      <c r="F16" s="32">
        <v>214.75833333333333</v>
      </c>
      <c r="G16" s="34">
        <v>-3</v>
      </c>
      <c r="H16" s="34">
        <v>2.8015194681861377</v>
      </c>
      <c r="I16" s="28">
        <v>-1.3</v>
      </c>
      <c r="J16" s="35">
        <v>-0.63618136952497961</v>
      </c>
    </row>
    <row r="17" spans="1:10" ht="20.100000000000001" customHeight="1" x14ac:dyDescent="0.2">
      <c r="A17" s="30"/>
      <c r="B17" s="36" t="s">
        <v>76</v>
      </c>
      <c r="C17" s="32">
        <v>3.256896421409806</v>
      </c>
      <c r="D17" s="33">
        <v>190.49166666666667</v>
      </c>
      <c r="E17" s="33">
        <v>196.51666666666665</v>
      </c>
      <c r="F17" s="33">
        <v>204.38333333333333</v>
      </c>
      <c r="G17" s="34">
        <v>4.4000000000000004</v>
      </c>
      <c r="H17" s="34">
        <v>3.6018009004502192</v>
      </c>
      <c r="I17" s="28">
        <v>3.2</v>
      </c>
      <c r="J17" s="35">
        <v>4.0030531761513055</v>
      </c>
    </row>
    <row r="18" spans="1:10" ht="20.100000000000001" customHeight="1" x14ac:dyDescent="0.2">
      <c r="A18" s="30"/>
      <c r="B18" s="36" t="s">
        <v>77</v>
      </c>
      <c r="C18" s="32">
        <v>11.017976153152178</v>
      </c>
      <c r="D18" s="33">
        <v>227.74999999999997</v>
      </c>
      <c r="E18" s="33">
        <v>230.29999999999998</v>
      </c>
      <c r="F18" s="33">
        <v>220.93333333333331</v>
      </c>
      <c r="G18" s="34">
        <v>-1.7</v>
      </c>
      <c r="H18" s="34">
        <v>-0.67996373526745235</v>
      </c>
      <c r="I18" s="28">
        <v>1.1000000000000001</v>
      </c>
      <c r="J18" s="35">
        <v>-4.0671587784049779</v>
      </c>
    </row>
    <row r="19" spans="1:10" ht="20.100000000000001" customHeight="1" x14ac:dyDescent="0.2">
      <c r="A19" s="30"/>
      <c r="B19" s="52" t="s">
        <v>78</v>
      </c>
      <c r="C19" s="32">
        <v>2.3755556219695055</v>
      </c>
      <c r="D19" s="33">
        <v>119.09999999999998</v>
      </c>
      <c r="E19" s="33">
        <v>123.28333333333336</v>
      </c>
      <c r="F19" s="33">
        <v>123.72499999999998</v>
      </c>
      <c r="G19" s="34">
        <v>3.4</v>
      </c>
      <c r="H19" s="34">
        <v>0.73051948051947357</v>
      </c>
      <c r="I19" s="28">
        <v>3.5</v>
      </c>
      <c r="J19" s="35">
        <v>0.35825334595103175</v>
      </c>
    </row>
    <row r="20" spans="1:10" ht="20.100000000000001" customHeight="1" x14ac:dyDescent="0.2">
      <c r="A20" s="30"/>
      <c r="B20" s="38" t="s">
        <v>79</v>
      </c>
      <c r="C20" s="32">
        <v>1.6799327652335037</v>
      </c>
      <c r="D20" s="33">
        <v>205.88333333333335</v>
      </c>
      <c r="E20" s="33">
        <v>203.96666666666667</v>
      </c>
      <c r="F20" s="33">
        <v>193.88333333333335</v>
      </c>
      <c r="G20" s="34">
        <v>-7.7</v>
      </c>
      <c r="H20" s="34">
        <v>-2.2854240731335702</v>
      </c>
      <c r="I20" s="28">
        <v>-0.9</v>
      </c>
      <c r="J20" s="35">
        <v>-4.9436182382742171</v>
      </c>
    </row>
    <row r="21" spans="1:10" ht="20.100000000000001" customHeight="1" x14ac:dyDescent="0.2">
      <c r="A21" s="30"/>
      <c r="B21" s="52" t="s">
        <v>80</v>
      </c>
      <c r="C21" s="32">
        <v>3.9071595550869449</v>
      </c>
      <c r="D21" s="33">
        <v>168.04999999999998</v>
      </c>
      <c r="E21" s="33">
        <v>187.70000000000002</v>
      </c>
      <c r="F21" s="33">
        <v>197.2833333333333</v>
      </c>
      <c r="G21" s="34">
        <v>7.8</v>
      </c>
      <c r="H21" s="34">
        <v>5.8139534883720936</v>
      </c>
      <c r="I21" s="28">
        <v>11.7</v>
      </c>
      <c r="J21" s="35">
        <v>5.1056650683714899</v>
      </c>
    </row>
    <row r="22" spans="1:10" ht="20.100000000000001" customHeight="1" x14ac:dyDescent="0.2">
      <c r="A22" s="30"/>
      <c r="B22" s="38" t="s">
        <v>81</v>
      </c>
      <c r="C22" s="32">
        <v>4.3864011073468525</v>
      </c>
      <c r="D22" s="33">
        <v>228.07500000000002</v>
      </c>
      <c r="E22" s="33">
        <v>234.95000000000002</v>
      </c>
      <c r="F22" s="33">
        <v>238.81666666666663</v>
      </c>
      <c r="G22" s="34">
        <v>2.6</v>
      </c>
      <c r="H22" s="34">
        <v>2.9349213100808189</v>
      </c>
      <c r="I22" s="28">
        <v>3</v>
      </c>
      <c r="J22" s="35">
        <v>1.6457402284173694</v>
      </c>
    </row>
    <row r="23" spans="1:10" ht="20.100000000000001" customHeight="1" thickBot="1" x14ac:dyDescent="0.25">
      <c r="A23" s="39"/>
      <c r="B23" s="53" t="s">
        <v>82</v>
      </c>
      <c r="C23" s="41">
        <v>3.2970450661805324</v>
      </c>
      <c r="D23" s="42">
        <v>198.6</v>
      </c>
      <c r="E23" s="42">
        <v>203.95000000000002</v>
      </c>
      <c r="F23" s="42">
        <v>210.43333333333337</v>
      </c>
      <c r="G23" s="43">
        <v>3.6</v>
      </c>
      <c r="H23" s="43">
        <v>3.3414043583535133</v>
      </c>
      <c r="I23" s="54">
        <v>2.7</v>
      </c>
      <c r="J23" s="44">
        <v>3.1788837133284398</v>
      </c>
    </row>
    <row r="24" spans="1:10" x14ac:dyDescent="0.2">
      <c r="J24" s="45" t="s">
        <v>83</v>
      </c>
    </row>
  </sheetData>
  <mergeCells count="14">
    <mergeCell ref="H7:H8"/>
    <mergeCell ref="I7:I8"/>
    <mergeCell ref="J7:J8"/>
    <mergeCell ref="A11:B11"/>
    <mergeCell ref="A3:G3"/>
    <mergeCell ref="A5:B8"/>
    <mergeCell ref="C5:C8"/>
    <mergeCell ref="D5:F6"/>
    <mergeCell ref="G5:H6"/>
    <mergeCell ref="I5:J6"/>
    <mergeCell ref="D7:D8"/>
    <mergeCell ref="E7:E8"/>
    <mergeCell ref="F7:F8"/>
    <mergeCell ref="G7:G8"/>
  </mergeCells>
  <hyperlinks>
    <hyperlink ref="J2" location="Contents!A1" display="Back to Contents" xr:uid="{3541037E-A885-49B0-8E44-BE302C3BC9D4}"/>
  </hyperlinks>
  <pageMargins left="0.7" right="0.7" top="0.75" bottom="0.75" header="0.3" footer="0.3"/>
  <pageSetup paperSize="9" scale="66" orientation="landscape" horizontalDpi="4294967294" verticalDpi="4294967294" r:id="rId1"/>
  <headerFooter>
    <oddHeader xml:space="preserve">&amp;L&amp;"Aptos"&amp;10&amp;K000000 [Limited Sharing]&amp;1#_x000D_&amp;"Aptos Narrow"&amp;11&amp;K000000&amp;"Aptos Narrow"&amp;11&amp;K000000&amp;"Calibri"&amp;11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58141-D207-4047-8D4F-FBBBBE8ED138}">
  <sheetPr codeName="Sheet44">
    <pageSetUpPr fitToPage="1"/>
  </sheetPr>
  <dimension ref="A1:O56"/>
  <sheetViews>
    <sheetView zoomScaleNormal="100" workbookViewId="0">
      <pane xSplit="2" ySplit="5" topLeftCell="C36" activePane="bottomRight" state="frozen"/>
      <selection activeCell="J2" sqref="J2"/>
      <selection pane="topRight" activeCell="J2" sqref="J2"/>
      <selection pane="bottomLeft" activeCell="J2" sqref="J2"/>
      <selection pane="bottomRight" activeCell="O2" sqref="O2"/>
    </sheetView>
  </sheetViews>
  <sheetFormatPr defaultColWidth="9.140625" defaultRowHeight="15" x14ac:dyDescent="0.25"/>
  <cols>
    <col min="1" max="1" width="9.140625" style="56"/>
    <col min="2" max="2" width="11.28515625" style="56" customWidth="1"/>
    <col min="3" max="3" width="9.140625" style="56"/>
    <col min="4" max="6" width="11" style="56" customWidth="1"/>
    <col min="7" max="7" width="12.5703125" style="56" customWidth="1"/>
    <col min="8" max="8" width="12" style="56" customWidth="1"/>
    <col min="9" max="10" width="11" style="56" customWidth="1"/>
    <col min="11" max="11" width="13.28515625" style="56" customWidth="1"/>
    <col min="12" max="14" width="11" style="56" customWidth="1"/>
    <col min="15" max="15" width="11.85546875" style="56" customWidth="1"/>
    <col min="16" max="16384" width="9.140625" style="56"/>
  </cols>
  <sheetData>
    <row r="1" spans="1:15" ht="15.75" x14ac:dyDescent="0.25">
      <c r="A1" s="10" t="s">
        <v>60</v>
      </c>
      <c r="B1" s="46"/>
      <c r="C1" s="55"/>
      <c r="D1" s="55"/>
      <c r="E1" s="55"/>
      <c r="F1" s="55"/>
      <c r="G1" s="55"/>
      <c r="H1" s="55"/>
      <c r="I1" s="55"/>
      <c r="J1" s="55"/>
      <c r="K1" s="55"/>
      <c r="L1" s="55"/>
      <c r="N1" s="14"/>
      <c r="O1" s="14" t="s">
        <v>87</v>
      </c>
    </row>
    <row r="2" spans="1:15" x14ac:dyDescent="0.25">
      <c r="A2" s="57"/>
      <c r="B2" s="57"/>
      <c r="C2" s="57"/>
      <c r="D2" s="57"/>
      <c r="E2" s="57"/>
      <c r="F2" s="57"/>
      <c r="G2" s="57"/>
      <c r="H2" s="57"/>
      <c r="I2" s="57"/>
      <c r="J2" s="57"/>
      <c r="K2" s="57"/>
      <c r="L2" s="57"/>
      <c r="M2" s="57"/>
      <c r="N2" s="57"/>
      <c r="O2" s="399" t="s">
        <v>62</v>
      </c>
    </row>
    <row r="3" spans="1:15" ht="15.75" x14ac:dyDescent="0.25">
      <c r="A3" s="1752" t="s">
        <v>88</v>
      </c>
      <c r="B3" s="1752"/>
      <c r="C3" s="1752"/>
      <c r="D3" s="1752"/>
      <c r="E3" s="1752"/>
      <c r="F3" s="1752"/>
      <c r="G3" s="1752"/>
      <c r="H3" s="1752"/>
      <c r="I3" s="1752"/>
      <c r="J3" s="1752"/>
      <c r="K3" s="1752"/>
      <c r="L3" s="1752"/>
      <c r="M3" s="1752"/>
      <c r="N3" s="1752"/>
      <c r="O3" s="1752"/>
    </row>
    <row r="4" spans="1:15" ht="15.75" thickBot="1" x14ac:dyDescent="0.3">
      <c r="A4" s="57"/>
      <c r="B4" s="58"/>
      <c r="C4" s="58"/>
      <c r="D4" s="58"/>
      <c r="E4" s="58"/>
      <c r="F4" s="58"/>
      <c r="G4" s="58"/>
      <c r="H4" s="58"/>
      <c r="I4" s="58"/>
      <c r="J4" s="58"/>
      <c r="K4" s="59"/>
      <c r="L4" s="57"/>
      <c r="M4" s="1753"/>
      <c r="N4" s="1753"/>
      <c r="O4" s="1753"/>
    </row>
    <row r="5" spans="1:15" ht="77.25" thickBot="1" x14ac:dyDescent="0.3">
      <c r="A5" s="1754" t="s">
        <v>89</v>
      </c>
      <c r="B5" s="1755"/>
      <c r="C5" s="61" t="s">
        <v>90</v>
      </c>
      <c r="D5" s="62" t="s">
        <v>71</v>
      </c>
      <c r="E5" s="63" t="s">
        <v>72</v>
      </c>
      <c r="F5" s="62" t="s">
        <v>91</v>
      </c>
      <c r="G5" s="64" t="s">
        <v>74</v>
      </c>
      <c r="H5" s="64" t="s">
        <v>75</v>
      </c>
      <c r="I5" s="62" t="s">
        <v>76</v>
      </c>
      <c r="J5" s="62" t="s">
        <v>77</v>
      </c>
      <c r="K5" s="62" t="s">
        <v>78</v>
      </c>
      <c r="L5" s="62" t="s">
        <v>92</v>
      </c>
      <c r="M5" s="62" t="s">
        <v>80</v>
      </c>
      <c r="N5" s="65" t="s">
        <v>81</v>
      </c>
      <c r="O5" s="66" t="s">
        <v>82</v>
      </c>
    </row>
    <row r="6" spans="1:15" x14ac:dyDescent="0.25">
      <c r="A6" s="67"/>
      <c r="B6" s="68"/>
      <c r="C6" s="69"/>
      <c r="D6" s="70"/>
      <c r="E6" s="71"/>
      <c r="F6" s="71"/>
      <c r="G6" s="71"/>
      <c r="H6" s="71"/>
      <c r="I6" s="71"/>
      <c r="J6" s="71"/>
      <c r="K6" s="71"/>
      <c r="L6" s="71"/>
      <c r="M6" s="71"/>
      <c r="N6" s="71"/>
      <c r="O6" s="72"/>
    </row>
    <row r="7" spans="1:15" x14ac:dyDescent="0.25">
      <c r="A7" s="1756" t="s">
        <v>93</v>
      </c>
      <c r="B7" s="1757"/>
      <c r="C7" s="73">
        <v>100</v>
      </c>
      <c r="D7" s="74">
        <v>26.232739234530477</v>
      </c>
      <c r="E7" s="74">
        <v>1.6720878481729602</v>
      </c>
      <c r="F7" s="74">
        <v>2.1962805100634157</v>
      </c>
      <c r="G7" s="74">
        <v>31.562911064543304</v>
      </c>
      <c r="H7" s="74">
        <v>3.4762278850948958</v>
      </c>
      <c r="I7" s="74">
        <v>3.9985267795047337</v>
      </c>
      <c r="J7" s="74">
        <v>12.546949652123624</v>
      </c>
      <c r="K7" s="74">
        <v>2.9590443396269541</v>
      </c>
      <c r="L7" s="74">
        <v>1.9589065517171576</v>
      </c>
      <c r="M7" s="74">
        <v>5.0934182437722813</v>
      </c>
      <c r="N7" s="74">
        <v>5.116263174472361</v>
      </c>
      <c r="O7" s="75">
        <v>3.1866447163778453</v>
      </c>
    </row>
    <row r="8" spans="1:15" x14ac:dyDescent="0.25">
      <c r="A8" s="76"/>
      <c r="B8" s="77"/>
      <c r="C8" s="73"/>
      <c r="D8" s="74"/>
      <c r="E8" s="74"/>
      <c r="F8" s="74"/>
      <c r="G8" s="74"/>
      <c r="H8" s="74"/>
      <c r="I8" s="74"/>
      <c r="J8" s="74"/>
      <c r="K8" s="74"/>
      <c r="L8" s="74"/>
      <c r="M8" s="74"/>
      <c r="N8" s="74"/>
      <c r="O8" s="78"/>
    </row>
    <row r="9" spans="1:15" x14ac:dyDescent="0.25">
      <c r="A9" s="57">
        <v>2022</v>
      </c>
      <c r="B9" s="79"/>
      <c r="C9" s="80">
        <v>163.44999999999999</v>
      </c>
      <c r="D9" s="81">
        <v>208.36666666666667</v>
      </c>
      <c r="E9" s="81">
        <v>148.84166666666667</v>
      </c>
      <c r="F9" s="81">
        <v>172.06666666666663</v>
      </c>
      <c r="G9" s="81">
        <v>122.14999999999999</v>
      </c>
      <c r="H9" s="81">
        <v>156.82500000000002</v>
      </c>
      <c r="I9" s="81">
        <v>145.81666666666669</v>
      </c>
      <c r="J9" s="81">
        <v>204.29999999999998</v>
      </c>
      <c r="K9" s="81">
        <v>99.783333333333346</v>
      </c>
      <c r="L9" s="81">
        <v>131.85833333333332</v>
      </c>
      <c r="M9" s="81">
        <v>135.73333333333332</v>
      </c>
      <c r="N9" s="81">
        <v>191.63333333333335</v>
      </c>
      <c r="O9" s="82">
        <v>150.65</v>
      </c>
    </row>
    <row r="10" spans="1:15" x14ac:dyDescent="0.25">
      <c r="A10" s="57">
        <v>2023</v>
      </c>
      <c r="B10" s="79"/>
      <c r="C10" s="80">
        <v>191.83333333333334</v>
      </c>
      <c r="D10" s="81">
        <v>233.52500000000001</v>
      </c>
      <c r="E10" s="81">
        <v>192.89166666666668</v>
      </c>
      <c r="F10" s="81">
        <v>239.75833333333333</v>
      </c>
      <c r="G10" s="81">
        <v>148.875</v>
      </c>
      <c r="H10" s="81">
        <v>184.43333333333331</v>
      </c>
      <c r="I10" s="81">
        <v>173.07500000000002</v>
      </c>
      <c r="J10" s="81">
        <v>230.36666666666667</v>
      </c>
      <c r="K10" s="81">
        <v>119.79999999999997</v>
      </c>
      <c r="L10" s="81">
        <v>173.64999999999998</v>
      </c>
      <c r="M10" s="81">
        <v>159.9083333333333</v>
      </c>
      <c r="N10" s="81">
        <v>232.04166666666666</v>
      </c>
      <c r="O10" s="82">
        <v>184.72499999999999</v>
      </c>
    </row>
    <row r="11" spans="1:15" x14ac:dyDescent="0.25">
      <c r="A11" s="57">
        <v>2024</v>
      </c>
      <c r="B11" s="79"/>
      <c r="C11" s="80">
        <v>194.21666666666667</v>
      </c>
      <c r="D11" s="81">
        <v>237.26666666666665</v>
      </c>
      <c r="E11" s="81">
        <v>239.64166666666668</v>
      </c>
      <c r="F11" s="81">
        <v>243.22500000000002</v>
      </c>
      <c r="G11" s="81">
        <v>143.41666666666666</v>
      </c>
      <c r="H11" s="81">
        <v>186.91666666666671</v>
      </c>
      <c r="I11" s="81">
        <v>176.9</v>
      </c>
      <c r="J11" s="81">
        <v>233.68333333333331</v>
      </c>
      <c r="K11" s="81">
        <v>124.07499999999999</v>
      </c>
      <c r="L11" s="81">
        <v>181.26949559214268</v>
      </c>
      <c r="M11" s="81">
        <v>174.33333333333334</v>
      </c>
      <c r="N11" s="81">
        <v>239.55000000000004</v>
      </c>
      <c r="O11" s="82">
        <v>191.30833333333331</v>
      </c>
    </row>
    <row r="12" spans="1:15" x14ac:dyDescent="0.25">
      <c r="A12" s="57">
        <v>2025</v>
      </c>
      <c r="B12" s="79"/>
      <c r="C12" s="80">
        <v>193.25</v>
      </c>
      <c r="D12" s="81">
        <v>242.04166666666666</v>
      </c>
      <c r="E12" s="81">
        <v>247.25</v>
      </c>
      <c r="F12" s="81">
        <v>253.56666666666669</v>
      </c>
      <c r="G12" s="81">
        <v>134.32500000000002</v>
      </c>
      <c r="H12" s="81">
        <v>188.07499999999996</v>
      </c>
      <c r="I12" s="81">
        <v>186.31666666666669</v>
      </c>
      <c r="J12" s="81">
        <v>225.50833333333333</v>
      </c>
      <c r="K12" s="81">
        <v>124.625</v>
      </c>
      <c r="L12" s="81">
        <v>183.1</v>
      </c>
      <c r="M12" s="81">
        <v>184.39166666666668</v>
      </c>
      <c r="N12" s="81">
        <v>242.86666666666665</v>
      </c>
      <c r="O12" s="82">
        <v>196.80833333333331</v>
      </c>
    </row>
    <row r="13" spans="1:15" x14ac:dyDescent="0.25">
      <c r="A13" s="57"/>
      <c r="B13" s="79"/>
      <c r="C13" s="80"/>
      <c r="D13" s="81"/>
      <c r="E13" s="81"/>
      <c r="F13" s="81"/>
      <c r="G13" s="81"/>
      <c r="H13" s="81"/>
      <c r="I13" s="81"/>
      <c r="J13" s="81"/>
      <c r="K13" s="81"/>
      <c r="L13" s="81"/>
      <c r="M13" s="81"/>
      <c r="N13" s="81"/>
      <c r="O13" s="82"/>
    </row>
    <row r="14" spans="1:15" x14ac:dyDescent="0.25">
      <c r="A14" s="57">
        <v>2023</v>
      </c>
      <c r="B14" s="79" t="s">
        <v>94</v>
      </c>
      <c r="C14" s="80">
        <v>188.6</v>
      </c>
      <c r="D14" s="81">
        <v>240</v>
      </c>
      <c r="E14" s="81">
        <v>178.9</v>
      </c>
      <c r="F14" s="81">
        <v>225.5</v>
      </c>
      <c r="G14" s="81">
        <v>132.4</v>
      </c>
      <c r="H14" s="81">
        <v>187.6</v>
      </c>
      <c r="I14" s="81">
        <v>171.6</v>
      </c>
      <c r="J14" s="81">
        <v>238.1</v>
      </c>
      <c r="K14" s="81">
        <v>119.8</v>
      </c>
      <c r="L14" s="81">
        <v>167</v>
      </c>
      <c r="M14" s="81">
        <v>154.80000000000001</v>
      </c>
      <c r="N14" s="81">
        <v>235.3</v>
      </c>
      <c r="O14" s="82">
        <v>185.8</v>
      </c>
    </row>
    <row r="15" spans="1:15" x14ac:dyDescent="0.25">
      <c r="A15" s="57"/>
      <c r="B15" s="79" t="s">
        <v>95</v>
      </c>
      <c r="C15" s="80">
        <v>189.5</v>
      </c>
      <c r="D15" s="81">
        <v>234.7</v>
      </c>
      <c r="E15" s="81">
        <v>182.8</v>
      </c>
      <c r="F15" s="81">
        <v>235.1</v>
      </c>
      <c r="G15" s="81">
        <v>137.1</v>
      </c>
      <c r="H15" s="81">
        <v>187.9</v>
      </c>
      <c r="I15" s="81">
        <v>172.1</v>
      </c>
      <c r="J15" s="81">
        <v>241.7</v>
      </c>
      <c r="K15" s="81">
        <v>119.8</v>
      </c>
      <c r="L15" s="81">
        <v>171.7</v>
      </c>
      <c r="M15" s="81">
        <v>155.19999999999999</v>
      </c>
      <c r="N15" s="81">
        <v>235.3</v>
      </c>
      <c r="O15" s="82">
        <v>184</v>
      </c>
    </row>
    <row r="16" spans="1:15" x14ac:dyDescent="0.25">
      <c r="A16" s="57"/>
      <c r="B16" s="79" t="s">
        <v>96</v>
      </c>
      <c r="C16" s="80">
        <v>195</v>
      </c>
      <c r="D16" s="81">
        <v>229</v>
      </c>
      <c r="E16" s="81">
        <v>181.7</v>
      </c>
      <c r="F16" s="81">
        <v>239.3</v>
      </c>
      <c r="G16" s="81">
        <v>158</v>
      </c>
      <c r="H16" s="81">
        <v>187</v>
      </c>
      <c r="I16" s="81">
        <v>174.4</v>
      </c>
      <c r="J16" s="81">
        <v>244.4</v>
      </c>
      <c r="K16" s="81">
        <v>119.8</v>
      </c>
      <c r="L16" s="81">
        <v>171.9</v>
      </c>
      <c r="M16" s="81">
        <v>155.19999999999999</v>
      </c>
      <c r="N16" s="81">
        <v>234.3</v>
      </c>
      <c r="O16" s="82">
        <v>183.5</v>
      </c>
    </row>
    <row r="17" spans="1:15" x14ac:dyDescent="0.25">
      <c r="A17" s="57"/>
      <c r="B17" s="79" t="s">
        <v>97</v>
      </c>
      <c r="C17" s="80">
        <v>192.3</v>
      </c>
      <c r="D17" s="81">
        <v>228.8</v>
      </c>
      <c r="E17" s="81">
        <v>182</v>
      </c>
      <c r="F17" s="81">
        <v>240.1</v>
      </c>
      <c r="G17" s="81">
        <v>156.19999999999999</v>
      </c>
      <c r="H17" s="81">
        <v>186.4</v>
      </c>
      <c r="I17" s="81">
        <v>174.4</v>
      </c>
      <c r="J17" s="81">
        <v>228.8</v>
      </c>
      <c r="K17" s="81">
        <v>119.8</v>
      </c>
      <c r="L17" s="81">
        <v>173.2</v>
      </c>
      <c r="M17" s="81">
        <v>155.19999999999999</v>
      </c>
      <c r="N17" s="81">
        <v>231.4</v>
      </c>
      <c r="O17" s="82">
        <v>183.5</v>
      </c>
    </row>
    <row r="18" spans="1:15" x14ac:dyDescent="0.25">
      <c r="A18" s="57"/>
      <c r="B18" s="79" t="s">
        <v>98</v>
      </c>
      <c r="C18" s="80">
        <v>192.3</v>
      </c>
      <c r="D18" s="81">
        <v>232.7</v>
      </c>
      <c r="E18" s="81">
        <v>179.5</v>
      </c>
      <c r="F18" s="81">
        <v>239.7</v>
      </c>
      <c r="G18" s="81">
        <v>155.1</v>
      </c>
      <c r="H18" s="81">
        <v>185.8</v>
      </c>
      <c r="I18" s="81">
        <v>174.4</v>
      </c>
      <c r="J18" s="81">
        <v>225</v>
      </c>
      <c r="K18" s="81">
        <v>119.8</v>
      </c>
      <c r="L18" s="81">
        <v>175.3</v>
      </c>
      <c r="M18" s="81">
        <v>155.19999999999999</v>
      </c>
      <c r="N18" s="81">
        <v>226.8</v>
      </c>
      <c r="O18" s="82">
        <v>183.6</v>
      </c>
    </row>
    <row r="19" spans="1:15" x14ac:dyDescent="0.25">
      <c r="A19" s="57"/>
      <c r="B19" s="79" t="s">
        <v>99</v>
      </c>
      <c r="C19" s="80">
        <v>192.3</v>
      </c>
      <c r="D19" s="81">
        <v>235.7</v>
      </c>
      <c r="E19" s="81">
        <v>178.5</v>
      </c>
      <c r="F19" s="81">
        <v>242.5</v>
      </c>
      <c r="G19" s="81">
        <v>153.30000000000001</v>
      </c>
      <c r="H19" s="81">
        <v>184</v>
      </c>
      <c r="I19" s="81">
        <v>174.6</v>
      </c>
      <c r="J19" s="81">
        <v>221.6</v>
      </c>
      <c r="K19" s="81">
        <v>119.8</v>
      </c>
      <c r="L19" s="81">
        <v>175.3</v>
      </c>
      <c r="M19" s="81">
        <v>155.19999999999999</v>
      </c>
      <c r="N19" s="81">
        <v>232.1</v>
      </c>
      <c r="O19" s="82">
        <v>183.4</v>
      </c>
    </row>
    <row r="20" spans="1:15" x14ac:dyDescent="0.25">
      <c r="A20" s="57"/>
      <c r="B20" s="79" t="s">
        <v>100</v>
      </c>
      <c r="C20" s="80">
        <v>190.2</v>
      </c>
      <c r="D20" s="81">
        <v>235.8</v>
      </c>
      <c r="E20" s="81">
        <v>199.2</v>
      </c>
      <c r="F20" s="81">
        <v>246</v>
      </c>
      <c r="G20" s="81">
        <v>144.1</v>
      </c>
      <c r="H20" s="81">
        <v>184.1</v>
      </c>
      <c r="I20" s="81">
        <v>173.4</v>
      </c>
      <c r="J20" s="81">
        <v>221.8</v>
      </c>
      <c r="K20" s="81">
        <v>119.8</v>
      </c>
      <c r="L20" s="81">
        <v>178.3</v>
      </c>
      <c r="M20" s="81">
        <v>160.30000000000001</v>
      </c>
      <c r="N20" s="81">
        <v>232.1</v>
      </c>
      <c r="O20" s="82">
        <v>183.6</v>
      </c>
    </row>
    <row r="21" spans="1:15" x14ac:dyDescent="0.25">
      <c r="A21" s="57"/>
      <c r="B21" s="79" t="s">
        <v>101</v>
      </c>
      <c r="C21" s="80">
        <v>190.1</v>
      </c>
      <c r="D21" s="81">
        <v>232.8</v>
      </c>
      <c r="E21" s="81">
        <v>205.8</v>
      </c>
      <c r="F21" s="81">
        <v>244.4</v>
      </c>
      <c r="G21" s="81">
        <v>145.19999999999999</v>
      </c>
      <c r="H21" s="81">
        <v>182.6</v>
      </c>
      <c r="I21" s="81">
        <v>173.2</v>
      </c>
      <c r="J21" s="81">
        <v>225.1</v>
      </c>
      <c r="K21" s="81">
        <v>119.8</v>
      </c>
      <c r="L21" s="81">
        <v>175.5</v>
      </c>
      <c r="M21" s="81">
        <v>161.4</v>
      </c>
      <c r="N21" s="81">
        <v>230.1</v>
      </c>
      <c r="O21" s="82">
        <v>185.6</v>
      </c>
    </row>
    <row r="22" spans="1:15" x14ac:dyDescent="0.25">
      <c r="A22" s="57"/>
      <c r="B22" s="79" t="s">
        <v>102</v>
      </c>
      <c r="C22" s="80">
        <v>191.8</v>
      </c>
      <c r="D22" s="81">
        <v>234.1</v>
      </c>
      <c r="E22" s="81">
        <v>208.2</v>
      </c>
      <c r="F22" s="81">
        <v>243.2</v>
      </c>
      <c r="G22" s="81">
        <v>146.9</v>
      </c>
      <c r="H22" s="81">
        <v>181.5</v>
      </c>
      <c r="I22" s="81">
        <v>173.2</v>
      </c>
      <c r="J22" s="81">
        <v>229.2</v>
      </c>
      <c r="K22" s="81">
        <v>119.8</v>
      </c>
      <c r="L22" s="81">
        <v>175.5</v>
      </c>
      <c r="M22" s="81">
        <v>166.6</v>
      </c>
      <c r="N22" s="81">
        <v>230.6</v>
      </c>
      <c r="O22" s="82">
        <v>185.5</v>
      </c>
    </row>
    <row r="23" spans="1:15" x14ac:dyDescent="0.25">
      <c r="A23" s="57"/>
      <c r="B23" s="79" t="s">
        <v>103</v>
      </c>
      <c r="C23" s="80">
        <v>191.4</v>
      </c>
      <c r="D23" s="81">
        <v>229.5</v>
      </c>
      <c r="E23" s="81">
        <v>208</v>
      </c>
      <c r="F23" s="81">
        <v>242.2</v>
      </c>
      <c r="G23" s="81">
        <v>148.80000000000001</v>
      </c>
      <c r="H23" s="81">
        <v>181.4</v>
      </c>
      <c r="I23" s="81">
        <v>173.6</v>
      </c>
      <c r="J23" s="81">
        <v>230.8</v>
      </c>
      <c r="K23" s="81">
        <v>119.8</v>
      </c>
      <c r="L23" s="81">
        <v>174.1</v>
      </c>
      <c r="M23" s="81">
        <v>166.6</v>
      </c>
      <c r="N23" s="81">
        <v>230.6</v>
      </c>
      <c r="O23" s="82">
        <v>186.2</v>
      </c>
    </row>
    <row r="24" spans="1:15" x14ac:dyDescent="0.25">
      <c r="A24" s="57"/>
      <c r="B24" s="79" t="s">
        <v>104</v>
      </c>
      <c r="C24" s="80">
        <v>193.4</v>
      </c>
      <c r="D24" s="81">
        <v>230.3</v>
      </c>
      <c r="E24" s="81">
        <v>206</v>
      </c>
      <c r="F24" s="81">
        <v>242.5</v>
      </c>
      <c r="G24" s="81">
        <v>154.80000000000001</v>
      </c>
      <c r="H24" s="81">
        <v>182.3</v>
      </c>
      <c r="I24" s="81">
        <v>171</v>
      </c>
      <c r="J24" s="81">
        <v>230.3</v>
      </c>
      <c r="K24" s="81">
        <v>119.8</v>
      </c>
      <c r="L24" s="81">
        <v>172.5</v>
      </c>
      <c r="M24" s="81">
        <v>166.6</v>
      </c>
      <c r="N24" s="81">
        <v>232.9</v>
      </c>
      <c r="O24" s="82">
        <v>186</v>
      </c>
    </row>
    <row r="25" spans="1:15" x14ac:dyDescent="0.25">
      <c r="A25" s="57"/>
      <c r="B25" s="79" t="s">
        <v>105</v>
      </c>
      <c r="C25" s="80">
        <v>195.1</v>
      </c>
      <c r="D25" s="81">
        <v>238.9</v>
      </c>
      <c r="E25" s="81">
        <v>204.1</v>
      </c>
      <c r="F25" s="81">
        <v>236.6</v>
      </c>
      <c r="G25" s="81">
        <v>154.6</v>
      </c>
      <c r="H25" s="81">
        <v>182.6</v>
      </c>
      <c r="I25" s="81">
        <v>171</v>
      </c>
      <c r="J25" s="81">
        <v>227.6</v>
      </c>
      <c r="K25" s="81">
        <v>119.8</v>
      </c>
      <c r="L25" s="81">
        <v>173.5</v>
      </c>
      <c r="M25" s="81">
        <v>166.6</v>
      </c>
      <c r="N25" s="81">
        <v>233</v>
      </c>
      <c r="O25" s="82">
        <v>186</v>
      </c>
    </row>
    <row r="26" spans="1:15" x14ac:dyDescent="0.25">
      <c r="A26" s="57"/>
      <c r="B26" s="79"/>
      <c r="C26" s="80"/>
      <c r="D26" s="81"/>
      <c r="E26" s="81"/>
      <c r="F26" s="81"/>
      <c r="G26" s="81"/>
      <c r="H26" s="81"/>
      <c r="I26" s="81"/>
      <c r="J26" s="81"/>
      <c r="K26" s="81"/>
      <c r="L26" s="81"/>
      <c r="M26" s="81"/>
      <c r="N26" s="81"/>
      <c r="O26" s="82"/>
    </row>
    <row r="27" spans="1:15" x14ac:dyDescent="0.25">
      <c r="A27" s="57">
        <v>2024</v>
      </c>
      <c r="B27" s="79" t="s">
        <v>94</v>
      </c>
      <c r="C27" s="80">
        <v>200.7</v>
      </c>
      <c r="D27" s="81">
        <v>247.9</v>
      </c>
      <c r="E27" s="81">
        <v>221.2</v>
      </c>
      <c r="F27" s="81">
        <v>242.1</v>
      </c>
      <c r="G27" s="81">
        <v>157.80000000000001</v>
      </c>
      <c r="H27" s="81">
        <v>185.6</v>
      </c>
      <c r="I27" s="81">
        <v>172.3</v>
      </c>
      <c r="J27" s="81">
        <v>234.9</v>
      </c>
      <c r="K27" s="81">
        <v>123.4</v>
      </c>
      <c r="L27" s="81">
        <v>179.1</v>
      </c>
      <c r="M27" s="81">
        <v>169.3</v>
      </c>
      <c r="N27" s="81">
        <v>239.8</v>
      </c>
      <c r="O27" s="82">
        <v>187</v>
      </c>
    </row>
    <row r="28" spans="1:15" x14ac:dyDescent="0.25">
      <c r="A28" s="57"/>
      <c r="B28" s="79" t="s">
        <v>95</v>
      </c>
      <c r="C28" s="80">
        <v>200.6</v>
      </c>
      <c r="D28" s="81">
        <v>242.8</v>
      </c>
      <c r="E28" s="81">
        <v>232.6</v>
      </c>
      <c r="F28" s="81">
        <v>239.3</v>
      </c>
      <c r="G28" s="81">
        <v>158.69999999999999</v>
      </c>
      <c r="H28" s="81">
        <v>187</v>
      </c>
      <c r="I28" s="81">
        <v>172.4</v>
      </c>
      <c r="J28" s="81">
        <v>239.5</v>
      </c>
      <c r="K28" s="81">
        <v>124.2</v>
      </c>
      <c r="L28" s="81">
        <v>180</v>
      </c>
      <c r="M28" s="81">
        <v>172.4</v>
      </c>
      <c r="N28" s="81">
        <v>239.8</v>
      </c>
      <c r="O28" s="82">
        <v>187.8</v>
      </c>
    </row>
    <row r="29" spans="1:15" x14ac:dyDescent="0.25">
      <c r="A29" s="57"/>
      <c r="B29" s="79" t="s">
        <v>96</v>
      </c>
      <c r="C29" s="80">
        <v>196.7</v>
      </c>
      <c r="D29" s="81">
        <v>237.8</v>
      </c>
      <c r="E29" s="81">
        <v>237.1</v>
      </c>
      <c r="F29" s="81">
        <v>237.9</v>
      </c>
      <c r="G29" s="81">
        <v>150.5</v>
      </c>
      <c r="H29" s="81">
        <v>186.3</v>
      </c>
      <c r="I29" s="81">
        <v>172.4</v>
      </c>
      <c r="J29" s="81">
        <v>239.5</v>
      </c>
      <c r="K29" s="81">
        <v>124.2</v>
      </c>
      <c r="L29" s="81">
        <v>180</v>
      </c>
      <c r="M29" s="81">
        <v>172.6</v>
      </c>
      <c r="N29" s="81">
        <v>239.1</v>
      </c>
      <c r="O29" s="82">
        <v>188.6</v>
      </c>
    </row>
    <row r="30" spans="1:15" x14ac:dyDescent="0.25">
      <c r="A30" s="57"/>
      <c r="B30" s="79" t="s">
        <v>97</v>
      </c>
      <c r="C30" s="80">
        <v>195.2</v>
      </c>
      <c r="D30" s="81">
        <v>235.4</v>
      </c>
      <c r="E30" s="81">
        <v>242.3</v>
      </c>
      <c r="F30" s="81">
        <v>242.1</v>
      </c>
      <c r="G30" s="81">
        <v>146.5</v>
      </c>
      <c r="H30" s="81">
        <v>187.5</v>
      </c>
      <c r="I30" s="81">
        <v>172.7</v>
      </c>
      <c r="J30" s="81">
        <v>240.3</v>
      </c>
      <c r="K30" s="81">
        <v>124.2</v>
      </c>
      <c r="L30" s="81">
        <v>181.1</v>
      </c>
      <c r="M30" s="81">
        <v>172.6</v>
      </c>
      <c r="N30" s="81">
        <v>239.1</v>
      </c>
      <c r="O30" s="82">
        <v>188.4</v>
      </c>
    </row>
    <row r="31" spans="1:15" x14ac:dyDescent="0.25">
      <c r="A31" s="57"/>
      <c r="B31" s="79" t="s">
        <v>98</v>
      </c>
      <c r="C31" s="80">
        <v>194.1</v>
      </c>
      <c r="D31" s="81">
        <v>232.6</v>
      </c>
      <c r="E31" s="81">
        <v>237.5</v>
      </c>
      <c r="F31" s="81">
        <v>243.3</v>
      </c>
      <c r="G31" s="81">
        <v>145.6</v>
      </c>
      <c r="H31" s="81">
        <v>187.4</v>
      </c>
      <c r="I31" s="81">
        <v>173.1</v>
      </c>
      <c r="J31" s="81">
        <v>239.4</v>
      </c>
      <c r="K31" s="81">
        <v>124.2</v>
      </c>
      <c r="L31" s="81">
        <v>181.1</v>
      </c>
      <c r="M31" s="81">
        <v>172.6</v>
      </c>
      <c r="N31" s="81">
        <v>239.2</v>
      </c>
      <c r="O31" s="82">
        <v>189.7</v>
      </c>
    </row>
    <row r="32" spans="1:15" x14ac:dyDescent="0.25">
      <c r="A32" s="57"/>
      <c r="B32" s="79" t="s">
        <v>99</v>
      </c>
      <c r="C32" s="80">
        <v>195.6</v>
      </c>
      <c r="D32" s="81">
        <v>239.1</v>
      </c>
      <c r="E32" s="81">
        <v>235.1</v>
      </c>
      <c r="F32" s="81">
        <v>243.7</v>
      </c>
      <c r="G32" s="81">
        <v>145.1</v>
      </c>
      <c r="H32" s="81">
        <v>187.7</v>
      </c>
      <c r="I32" s="81">
        <v>178.3</v>
      </c>
      <c r="J32" s="81">
        <v>236.7</v>
      </c>
      <c r="K32" s="81">
        <v>124.1</v>
      </c>
      <c r="L32" s="81">
        <v>181.96697355285573</v>
      </c>
      <c r="M32" s="81">
        <v>173.1</v>
      </c>
      <c r="N32" s="81">
        <v>240.5</v>
      </c>
      <c r="O32" s="82">
        <v>189.6</v>
      </c>
    </row>
    <row r="33" spans="1:15" x14ac:dyDescent="0.25">
      <c r="A33" s="57"/>
      <c r="B33" s="79" t="s">
        <v>100</v>
      </c>
      <c r="C33" s="80">
        <v>194.7</v>
      </c>
      <c r="D33" s="81">
        <v>239.4</v>
      </c>
      <c r="E33" s="81">
        <v>238.9</v>
      </c>
      <c r="F33" s="81">
        <v>244.1</v>
      </c>
      <c r="G33" s="81">
        <v>142.9</v>
      </c>
      <c r="H33" s="81">
        <v>188.4</v>
      </c>
      <c r="I33" s="81">
        <v>179.1</v>
      </c>
      <c r="J33" s="81">
        <v>233.8</v>
      </c>
      <c r="K33" s="81">
        <v>124.1</v>
      </c>
      <c r="L33" s="81">
        <v>181.96697355285599</v>
      </c>
      <c r="M33" s="81">
        <v>173.1</v>
      </c>
      <c r="N33" s="81">
        <v>240.5</v>
      </c>
      <c r="O33" s="82">
        <v>190.1</v>
      </c>
    </row>
    <row r="34" spans="1:15" x14ac:dyDescent="0.25">
      <c r="A34" s="57"/>
      <c r="B34" s="79" t="s">
        <v>101</v>
      </c>
      <c r="C34" s="80">
        <v>191.1</v>
      </c>
      <c r="D34" s="81">
        <v>234.6</v>
      </c>
      <c r="E34" s="81">
        <v>241.1</v>
      </c>
      <c r="F34" s="81">
        <v>243.5</v>
      </c>
      <c r="G34" s="81">
        <v>135.30000000000001</v>
      </c>
      <c r="H34" s="81">
        <v>188.4</v>
      </c>
      <c r="I34" s="81">
        <v>179.1</v>
      </c>
      <c r="J34" s="81">
        <v>232.9</v>
      </c>
      <c r="K34" s="81">
        <v>124.1</v>
      </c>
      <c r="L34" s="81">
        <v>180.9</v>
      </c>
      <c r="M34" s="81">
        <v>173.1</v>
      </c>
      <c r="N34" s="81">
        <v>240.5</v>
      </c>
      <c r="O34" s="82">
        <v>195.1</v>
      </c>
    </row>
    <row r="35" spans="1:15" x14ac:dyDescent="0.25">
      <c r="A35" s="57"/>
      <c r="B35" s="79" t="s">
        <v>102</v>
      </c>
      <c r="C35" s="80">
        <v>190.9</v>
      </c>
      <c r="D35" s="81">
        <v>233.3</v>
      </c>
      <c r="E35" s="81">
        <v>255.6</v>
      </c>
      <c r="F35" s="81">
        <v>243.5</v>
      </c>
      <c r="G35" s="81">
        <v>134.5</v>
      </c>
      <c r="H35" s="81">
        <v>188.3</v>
      </c>
      <c r="I35" s="81">
        <v>180.2</v>
      </c>
      <c r="J35" s="81">
        <v>231</v>
      </c>
      <c r="K35" s="81">
        <v>124.1</v>
      </c>
      <c r="L35" s="81">
        <v>182.3</v>
      </c>
      <c r="M35" s="81">
        <v>178.3</v>
      </c>
      <c r="N35" s="81">
        <v>240.5</v>
      </c>
      <c r="O35" s="82">
        <v>195.3</v>
      </c>
    </row>
    <row r="36" spans="1:15" x14ac:dyDescent="0.25">
      <c r="A36" s="57"/>
      <c r="B36" s="79" t="s">
        <v>103</v>
      </c>
      <c r="C36" s="80">
        <v>189.9</v>
      </c>
      <c r="D36" s="81">
        <v>231.9</v>
      </c>
      <c r="E36" s="81">
        <v>255.3</v>
      </c>
      <c r="F36" s="81">
        <v>244.8</v>
      </c>
      <c r="G36" s="81">
        <v>134.5</v>
      </c>
      <c r="H36" s="81">
        <v>188</v>
      </c>
      <c r="I36" s="81">
        <v>180.2</v>
      </c>
      <c r="J36" s="81">
        <v>226.7</v>
      </c>
      <c r="K36" s="81">
        <v>124.1</v>
      </c>
      <c r="L36" s="81">
        <v>182.9</v>
      </c>
      <c r="M36" s="81">
        <v>178.3</v>
      </c>
      <c r="N36" s="81">
        <v>238.8</v>
      </c>
      <c r="O36" s="82">
        <v>194.9</v>
      </c>
    </row>
    <row r="37" spans="1:15" x14ac:dyDescent="0.25">
      <c r="A37" s="57"/>
      <c r="B37" s="79" t="s">
        <v>104</v>
      </c>
      <c r="C37" s="80">
        <v>189.4</v>
      </c>
      <c r="D37" s="81">
        <v>231.7</v>
      </c>
      <c r="E37" s="81">
        <v>244</v>
      </c>
      <c r="F37" s="81">
        <v>246.8</v>
      </c>
      <c r="G37" s="81">
        <v>134.5</v>
      </c>
      <c r="H37" s="81">
        <v>185</v>
      </c>
      <c r="I37" s="81">
        <v>181.5</v>
      </c>
      <c r="J37" s="81">
        <v>224.9</v>
      </c>
      <c r="K37" s="81">
        <v>124.1</v>
      </c>
      <c r="L37" s="81">
        <v>182.9</v>
      </c>
      <c r="M37" s="81">
        <v>178.3</v>
      </c>
      <c r="N37" s="81">
        <v>238.4</v>
      </c>
      <c r="O37" s="82">
        <v>194.9</v>
      </c>
    </row>
    <row r="38" spans="1:15" x14ac:dyDescent="0.25">
      <c r="A38" s="57"/>
      <c r="B38" s="79" t="s">
        <v>105</v>
      </c>
      <c r="C38" s="80">
        <v>191.7</v>
      </c>
      <c r="D38" s="81">
        <v>240.7</v>
      </c>
      <c r="E38" s="81">
        <v>235</v>
      </c>
      <c r="F38" s="81">
        <v>247.6</v>
      </c>
      <c r="G38" s="81">
        <v>135.1</v>
      </c>
      <c r="H38" s="81">
        <v>183.4</v>
      </c>
      <c r="I38" s="81">
        <v>181.5</v>
      </c>
      <c r="J38" s="81">
        <v>224.6</v>
      </c>
      <c r="K38" s="81">
        <v>124.1</v>
      </c>
      <c r="L38" s="81">
        <v>181</v>
      </c>
      <c r="M38" s="81">
        <v>178.3</v>
      </c>
      <c r="N38" s="81">
        <v>238.4</v>
      </c>
      <c r="O38" s="82">
        <v>194.3</v>
      </c>
    </row>
    <row r="39" spans="1:15" x14ac:dyDescent="0.25">
      <c r="A39" s="57"/>
      <c r="B39" s="79"/>
      <c r="C39" s="80"/>
      <c r="D39" s="81"/>
      <c r="E39" s="81"/>
      <c r="F39" s="81"/>
      <c r="G39" s="81"/>
      <c r="H39" s="81"/>
      <c r="I39" s="81"/>
      <c r="J39" s="81"/>
      <c r="K39" s="81"/>
      <c r="L39" s="81"/>
      <c r="M39" s="81"/>
      <c r="N39" s="81"/>
      <c r="O39" s="82"/>
    </row>
    <row r="40" spans="1:15" x14ac:dyDescent="0.25">
      <c r="A40" s="57">
        <v>2025</v>
      </c>
      <c r="B40" s="79" t="s">
        <v>94</v>
      </c>
      <c r="C40" s="80">
        <v>192.6</v>
      </c>
      <c r="D40" s="81">
        <v>241.5</v>
      </c>
      <c r="E40" s="81">
        <v>240.9</v>
      </c>
      <c r="F40" s="81">
        <v>250.1</v>
      </c>
      <c r="G40" s="81">
        <v>134.4</v>
      </c>
      <c r="H40" s="81">
        <v>189</v>
      </c>
      <c r="I40" s="81">
        <v>183</v>
      </c>
      <c r="J40" s="81">
        <v>226.9</v>
      </c>
      <c r="K40" s="81">
        <v>124.1</v>
      </c>
      <c r="L40" s="81">
        <v>182.1</v>
      </c>
      <c r="M40" s="81">
        <v>182.3</v>
      </c>
      <c r="N40" s="81">
        <v>238.2</v>
      </c>
      <c r="O40" s="82">
        <v>194.2</v>
      </c>
    </row>
    <row r="41" spans="1:15" x14ac:dyDescent="0.25">
      <c r="A41" s="57"/>
      <c r="B41" s="79" t="s">
        <v>95</v>
      </c>
      <c r="C41" s="80">
        <v>192.2</v>
      </c>
      <c r="D41" s="81">
        <v>242.3</v>
      </c>
      <c r="E41" s="81">
        <v>244.1</v>
      </c>
      <c r="F41" s="81">
        <v>251</v>
      </c>
      <c r="G41" s="81">
        <v>132.19999999999999</v>
      </c>
      <c r="H41" s="81">
        <v>188.4</v>
      </c>
      <c r="I41" s="81">
        <v>183</v>
      </c>
      <c r="J41" s="81">
        <v>226.9</v>
      </c>
      <c r="K41" s="81">
        <v>124.1</v>
      </c>
      <c r="L41" s="81">
        <v>181</v>
      </c>
      <c r="M41" s="81">
        <v>182.3</v>
      </c>
      <c r="N41" s="81">
        <v>238.8</v>
      </c>
      <c r="O41" s="82">
        <v>195.1</v>
      </c>
    </row>
    <row r="42" spans="1:15" x14ac:dyDescent="0.25">
      <c r="A42" s="57"/>
      <c r="B42" s="79" t="s">
        <v>96</v>
      </c>
      <c r="C42" s="80">
        <v>191.6</v>
      </c>
      <c r="D42" s="81">
        <v>239.2</v>
      </c>
      <c r="E42" s="81">
        <v>247.1</v>
      </c>
      <c r="F42" s="81">
        <v>251.3</v>
      </c>
      <c r="G42" s="81">
        <v>132.6</v>
      </c>
      <c r="H42" s="81">
        <v>187.7</v>
      </c>
      <c r="I42" s="81">
        <v>184</v>
      </c>
      <c r="J42" s="81">
        <v>226.9</v>
      </c>
      <c r="K42" s="81">
        <v>124.1</v>
      </c>
      <c r="L42" s="81">
        <v>181.8</v>
      </c>
      <c r="M42" s="81">
        <v>182.3</v>
      </c>
      <c r="N42" s="81">
        <v>238.8</v>
      </c>
      <c r="O42" s="82">
        <v>195.6</v>
      </c>
    </row>
    <row r="43" spans="1:15" x14ac:dyDescent="0.25">
      <c r="A43" s="57"/>
      <c r="B43" s="79" t="s">
        <v>97</v>
      </c>
      <c r="C43" s="80">
        <v>191.2</v>
      </c>
      <c r="D43" s="81">
        <v>238.4</v>
      </c>
      <c r="E43" s="81">
        <v>246.4</v>
      </c>
      <c r="F43" s="81">
        <v>252.1</v>
      </c>
      <c r="G43" s="81">
        <v>132.9</v>
      </c>
      <c r="H43" s="81">
        <v>186</v>
      </c>
      <c r="I43" s="81">
        <v>184.2</v>
      </c>
      <c r="J43" s="81">
        <v>225.5</v>
      </c>
      <c r="K43" s="81">
        <v>124.1</v>
      </c>
      <c r="L43" s="81">
        <v>181.8</v>
      </c>
      <c r="M43" s="81">
        <v>182.3</v>
      </c>
      <c r="N43" s="81">
        <v>238.8</v>
      </c>
      <c r="O43" s="82">
        <v>195.7</v>
      </c>
    </row>
    <row r="44" spans="1:15" x14ac:dyDescent="0.25">
      <c r="A44" s="57"/>
      <c r="B44" s="79" t="s">
        <v>98</v>
      </c>
      <c r="C44" s="80">
        <v>192.8</v>
      </c>
      <c r="D44" s="81">
        <v>244.8</v>
      </c>
      <c r="E44" s="81">
        <v>245.6</v>
      </c>
      <c r="F44" s="81">
        <v>252.3</v>
      </c>
      <c r="G44" s="81">
        <v>132.80000000000001</v>
      </c>
      <c r="H44" s="81">
        <v>186.2</v>
      </c>
      <c r="I44" s="81">
        <v>184.8</v>
      </c>
      <c r="J44" s="81">
        <v>223.9</v>
      </c>
      <c r="K44" s="81">
        <v>124.1</v>
      </c>
      <c r="L44" s="81">
        <v>182.4</v>
      </c>
      <c r="M44" s="81">
        <v>182.3</v>
      </c>
      <c r="N44" s="81">
        <v>240.1</v>
      </c>
      <c r="O44" s="82">
        <v>195.9</v>
      </c>
    </row>
    <row r="45" spans="1:15" x14ac:dyDescent="0.25">
      <c r="A45" s="57"/>
      <c r="B45" s="79" t="s">
        <v>99</v>
      </c>
      <c r="C45" s="80">
        <v>194.5</v>
      </c>
      <c r="D45" s="81">
        <v>249.3</v>
      </c>
      <c r="E45" s="81">
        <v>245.9</v>
      </c>
      <c r="F45" s="81">
        <v>253.2</v>
      </c>
      <c r="G45" s="81">
        <v>133.69999999999999</v>
      </c>
      <c r="H45" s="81">
        <v>186.5</v>
      </c>
      <c r="I45" s="81">
        <v>185</v>
      </c>
      <c r="J45" s="81">
        <v>223.7</v>
      </c>
      <c r="K45" s="81">
        <v>125</v>
      </c>
      <c r="L45" s="81">
        <v>182.8</v>
      </c>
      <c r="M45" s="81">
        <v>182.3</v>
      </c>
      <c r="N45" s="81">
        <v>243.9</v>
      </c>
      <c r="O45" s="82">
        <v>196.1</v>
      </c>
    </row>
    <row r="46" spans="1:15" x14ac:dyDescent="0.25">
      <c r="A46" s="57"/>
      <c r="B46" s="79" t="s">
        <v>100</v>
      </c>
      <c r="C46" s="80">
        <v>194.1</v>
      </c>
      <c r="D46" s="81">
        <v>243</v>
      </c>
      <c r="E46" s="81">
        <v>247.9</v>
      </c>
      <c r="F46" s="81">
        <v>254.5</v>
      </c>
      <c r="G46" s="81">
        <v>136</v>
      </c>
      <c r="H46" s="81">
        <v>185.7</v>
      </c>
      <c r="I46" s="81">
        <v>187</v>
      </c>
      <c r="J46" s="81">
        <v>226</v>
      </c>
      <c r="K46" s="81">
        <v>125</v>
      </c>
      <c r="L46" s="81">
        <v>184.3</v>
      </c>
      <c r="M46" s="81">
        <v>182.3</v>
      </c>
      <c r="N46" s="81">
        <v>244.5</v>
      </c>
      <c r="O46" s="82">
        <v>197.1</v>
      </c>
    </row>
    <row r="47" spans="1:15" x14ac:dyDescent="0.25">
      <c r="A47" s="57"/>
      <c r="B47" s="79" t="s">
        <v>101</v>
      </c>
      <c r="C47" s="80">
        <v>193.3</v>
      </c>
      <c r="D47" s="81">
        <v>239.4</v>
      </c>
      <c r="E47" s="81">
        <v>251.7</v>
      </c>
      <c r="F47" s="81">
        <v>254.5</v>
      </c>
      <c r="G47" s="81">
        <v>136</v>
      </c>
      <c r="H47" s="81">
        <v>186</v>
      </c>
      <c r="I47" s="81">
        <v>187</v>
      </c>
      <c r="J47" s="81">
        <v>226.8</v>
      </c>
      <c r="K47" s="81">
        <v>125</v>
      </c>
      <c r="L47" s="81">
        <v>184.3</v>
      </c>
      <c r="M47" s="81">
        <v>183</v>
      </c>
      <c r="N47" s="81">
        <v>244.5</v>
      </c>
      <c r="O47" s="82">
        <v>197.2</v>
      </c>
    </row>
    <row r="48" spans="1:15" x14ac:dyDescent="0.25">
      <c r="A48" s="57"/>
      <c r="B48" s="79" t="s">
        <v>102</v>
      </c>
      <c r="C48" s="80">
        <v>193.7</v>
      </c>
      <c r="D48" s="81">
        <v>240.1</v>
      </c>
      <c r="E48" s="81">
        <v>250.9</v>
      </c>
      <c r="F48" s="81">
        <v>254.8</v>
      </c>
      <c r="G48" s="81">
        <v>135.4</v>
      </c>
      <c r="H48" s="81">
        <v>190.6</v>
      </c>
      <c r="I48" s="81">
        <v>187</v>
      </c>
      <c r="J48" s="81">
        <v>225.8</v>
      </c>
      <c r="K48" s="81">
        <v>125</v>
      </c>
      <c r="L48" s="81">
        <v>185</v>
      </c>
      <c r="M48" s="81">
        <v>188.4</v>
      </c>
      <c r="N48" s="81">
        <v>244.5</v>
      </c>
      <c r="O48" s="82">
        <v>197.8</v>
      </c>
    </row>
    <row r="49" spans="1:15" x14ac:dyDescent="0.25">
      <c r="A49" s="57"/>
      <c r="B49" s="79" t="s">
        <v>103</v>
      </c>
      <c r="C49" s="80">
        <v>193.8</v>
      </c>
      <c r="D49" s="81">
        <v>240</v>
      </c>
      <c r="E49" s="81">
        <v>251.9</v>
      </c>
      <c r="F49" s="81">
        <v>255.8</v>
      </c>
      <c r="G49" s="81">
        <v>135.30000000000001</v>
      </c>
      <c r="H49" s="81">
        <v>190.2</v>
      </c>
      <c r="I49" s="81">
        <v>190.2</v>
      </c>
      <c r="J49" s="81">
        <v>225.1</v>
      </c>
      <c r="K49" s="81">
        <v>125</v>
      </c>
      <c r="L49" s="81">
        <v>184.1</v>
      </c>
      <c r="M49" s="81">
        <v>188.4</v>
      </c>
      <c r="N49" s="81">
        <v>246.7</v>
      </c>
      <c r="O49" s="82">
        <v>198.8</v>
      </c>
    </row>
    <row r="50" spans="1:15" x14ac:dyDescent="0.25">
      <c r="A50" s="57"/>
      <c r="B50" s="79" t="s">
        <v>104</v>
      </c>
      <c r="C50" s="80">
        <v>193.4</v>
      </c>
      <c r="D50" s="81">
        <v>238.6</v>
      </c>
      <c r="E50" s="81">
        <v>248.2</v>
      </c>
      <c r="F50" s="81">
        <v>255.7</v>
      </c>
      <c r="G50" s="81">
        <v>135.30000000000001</v>
      </c>
      <c r="H50" s="81">
        <v>190.4</v>
      </c>
      <c r="I50" s="81">
        <v>190.2</v>
      </c>
      <c r="J50" s="81">
        <v>224.4</v>
      </c>
      <c r="K50" s="81">
        <v>125</v>
      </c>
      <c r="L50" s="81">
        <v>184.1</v>
      </c>
      <c r="M50" s="81">
        <v>188.4</v>
      </c>
      <c r="N50" s="81">
        <v>247.6</v>
      </c>
      <c r="O50" s="82">
        <v>199</v>
      </c>
    </row>
    <row r="51" spans="1:15" x14ac:dyDescent="0.25">
      <c r="A51" s="57"/>
      <c r="B51" s="79" t="s">
        <v>105</v>
      </c>
      <c r="C51" s="80">
        <v>195.8</v>
      </c>
      <c r="D51" s="81">
        <v>247.9</v>
      </c>
      <c r="E51" s="81">
        <v>246.4</v>
      </c>
      <c r="F51" s="81">
        <v>257.5</v>
      </c>
      <c r="G51" s="81">
        <v>135.30000000000001</v>
      </c>
      <c r="H51" s="81">
        <v>190.2</v>
      </c>
      <c r="I51" s="81">
        <v>190.4</v>
      </c>
      <c r="J51" s="81">
        <v>224.2</v>
      </c>
      <c r="K51" s="81">
        <v>125</v>
      </c>
      <c r="L51" s="81">
        <v>183.5</v>
      </c>
      <c r="M51" s="81">
        <v>188.4</v>
      </c>
      <c r="N51" s="81">
        <v>248</v>
      </c>
      <c r="O51" s="82">
        <v>199.2</v>
      </c>
    </row>
    <row r="52" spans="1:15" ht="15.75" thickBot="1" x14ac:dyDescent="0.3">
      <c r="A52" s="83"/>
      <c r="B52" s="84"/>
      <c r="C52" s="85"/>
      <c r="D52" s="86"/>
      <c r="E52" s="86"/>
      <c r="F52" s="86"/>
      <c r="G52" s="86"/>
      <c r="H52" s="86"/>
      <c r="I52" s="86"/>
      <c r="J52" s="86"/>
      <c r="K52" s="86"/>
      <c r="L52" s="86"/>
      <c r="M52" s="86"/>
      <c r="N52" s="86"/>
      <c r="O52" s="87"/>
    </row>
    <row r="53" spans="1:15" ht="15" customHeight="1" x14ac:dyDescent="0.25">
      <c r="A53" s="88" t="s">
        <v>106</v>
      </c>
      <c r="B53" s="1758" t="s">
        <v>107</v>
      </c>
      <c r="C53" s="1758"/>
      <c r="D53" s="1758"/>
      <c r="E53" s="1758"/>
      <c r="F53" s="1758"/>
      <c r="G53" s="1758"/>
      <c r="H53" s="1758"/>
      <c r="I53" s="89"/>
      <c r="J53" s="1759" t="s">
        <v>108</v>
      </c>
      <c r="K53" s="1759"/>
      <c r="L53" s="1759"/>
      <c r="M53" s="1759"/>
      <c r="N53" s="1759"/>
      <c r="O53" s="1759"/>
    </row>
    <row r="54" spans="1:15" x14ac:dyDescent="0.25">
      <c r="A54" s="57"/>
      <c r="B54" s="1758"/>
      <c r="C54" s="1758"/>
      <c r="D54" s="1758"/>
      <c r="E54" s="1758"/>
      <c r="F54" s="1758"/>
      <c r="G54" s="1758"/>
      <c r="H54" s="1758"/>
      <c r="I54" s="89"/>
      <c r="J54" s="57"/>
      <c r="K54" s="57"/>
      <c r="L54" s="57"/>
      <c r="M54" s="57"/>
      <c r="N54" s="57"/>
      <c r="O54" s="57"/>
    </row>
    <row r="55" spans="1:15" x14ac:dyDescent="0.25">
      <c r="A55" s="57"/>
      <c r="B55" s="1758"/>
      <c r="C55" s="1758"/>
      <c r="D55" s="1758"/>
      <c r="E55" s="1758"/>
      <c r="F55" s="1758"/>
      <c r="G55" s="1758"/>
      <c r="H55" s="1758"/>
      <c r="I55" s="89"/>
      <c r="J55" s="57"/>
      <c r="K55" s="57"/>
      <c r="L55" s="57"/>
      <c r="M55" s="57"/>
      <c r="N55" s="57"/>
      <c r="O55" s="57"/>
    </row>
    <row r="56" spans="1:15" x14ac:dyDescent="0.25">
      <c r="A56" s="58" t="s">
        <v>109</v>
      </c>
      <c r="B56" s="57" t="s">
        <v>110</v>
      </c>
      <c r="C56" s="57"/>
      <c r="D56" s="57"/>
      <c r="E56" s="57"/>
      <c r="F56" s="57"/>
      <c r="G56" s="57"/>
      <c r="H56" s="57"/>
      <c r="I56" s="57"/>
      <c r="J56" s="57"/>
      <c r="K56" s="57"/>
      <c r="L56" s="57"/>
      <c r="M56" s="57"/>
      <c r="N56" s="57"/>
      <c r="O56" s="57"/>
    </row>
  </sheetData>
  <mergeCells count="6">
    <mergeCell ref="A3:O3"/>
    <mergeCell ref="M4:O4"/>
    <mergeCell ref="A5:B5"/>
    <mergeCell ref="A7:B7"/>
    <mergeCell ref="B53:H55"/>
    <mergeCell ref="J53:O53"/>
  </mergeCells>
  <hyperlinks>
    <hyperlink ref="O2" location="Contents!A1" display="Back to Contents" xr:uid="{CF374CB1-C2F2-40EA-901E-4D111F431943}"/>
  </hyperlinks>
  <pageMargins left="0.7" right="0.7" top="0.75" bottom="0.75" header="0.3" footer="0.3"/>
  <pageSetup paperSize="9" scale="70" orientation="landscape" r:id="rId1"/>
  <headerFooter>
    <oddHeader xml:space="preserve">&amp;L&amp;"Aptos"&amp;10&amp;K000000 [Limited Sharing]&amp;1#_x000D_&amp;"Aptos Narrow"&amp;11&amp;K000000&amp;"Aptos Narrow"&amp;11&amp;K000000&amp;"Calibri"&amp;11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578FC-9544-4BD2-9AC7-04E395CEEE58}">
  <sheetPr codeName="Sheet56"/>
  <dimension ref="A1:K65"/>
  <sheetViews>
    <sheetView topLeftCell="A18" zoomScaleNormal="100" zoomScaleSheetLayoutView="100" workbookViewId="0"/>
  </sheetViews>
  <sheetFormatPr defaultColWidth="9.140625" defaultRowHeight="12.75" x14ac:dyDescent="0.25"/>
  <cols>
    <col min="1" max="1" width="26.85546875" style="1555" customWidth="1"/>
    <col min="2" max="11" width="13.28515625" style="1556" customWidth="1"/>
    <col min="12" max="21" width="9.140625" style="1555"/>
    <col min="22" max="22" width="9.140625" style="1555" customWidth="1"/>
    <col min="23" max="23" width="9.140625" style="1555"/>
    <col min="24" max="24" width="11.5703125" style="1555" customWidth="1"/>
    <col min="25" max="32" width="9.140625" style="1555"/>
    <col min="33" max="33" width="10.5703125" style="1555" customWidth="1"/>
    <col min="34" max="16384" width="9.140625" style="1555"/>
  </cols>
  <sheetData>
    <row r="1" spans="1:11" s="1102" customFormat="1" ht="15.75" x14ac:dyDescent="0.25">
      <c r="A1" s="1100" t="s">
        <v>60</v>
      </c>
      <c r="H1" s="1103"/>
      <c r="I1" s="1103"/>
      <c r="J1" s="1103"/>
      <c r="K1" s="1103" t="s">
        <v>1460</v>
      </c>
    </row>
    <row r="2" spans="1:11" s="1102" customFormat="1" ht="15.75" x14ac:dyDescent="0.25">
      <c r="K2" s="405" t="s">
        <v>62</v>
      </c>
    </row>
    <row r="3" spans="1:11" s="1102" customFormat="1" ht="24.75" customHeight="1" x14ac:dyDescent="0.25">
      <c r="A3" s="1610" t="s">
        <v>1461</v>
      </c>
      <c r="B3" s="1610"/>
      <c r="C3" s="1610"/>
      <c r="D3" s="1610"/>
      <c r="E3" s="1610"/>
      <c r="F3" s="1610"/>
      <c r="G3" s="1610"/>
      <c r="H3" s="1610"/>
      <c r="I3" s="1610"/>
      <c r="J3" s="1610"/>
      <c r="K3" s="1610"/>
    </row>
    <row r="4" spans="1:11" ht="13.5" thickBot="1" x14ac:dyDescent="0.3"/>
    <row r="5" spans="1:11" ht="18" customHeight="1" thickBot="1" x14ac:dyDescent="0.3">
      <c r="A5" s="1557" t="s">
        <v>1462</v>
      </c>
      <c r="B5" s="1558" t="s">
        <v>1463</v>
      </c>
      <c r="C5" s="1559" t="s">
        <v>1464</v>
      </c>
      <c r="D5" s="1559" t="s">
        <v>1465</v>
      </c>
      <c r="E5" s="1559" t="s">
        <v>1466</v>
      </c>
      <c r="F5" s="1559" t="s">
        <v>1467</v>
      </c>
      <c r="G5" s="1559" t="s">
        <v>1468</v>
      </c>
      <c r="H5" s="1559" t="s">
        <v>1469</v>
      </c>
      <c r="I5" s="1559" t="s">
        <v>1470</v>
      </c>
      <c r="J5" s="1559" t="s">
        <v>1471</v>
      </c>
      <c r="K5" s="1560" t="s">
        <v>529</v>
      </c>
    </row>
    <row r="6" spans="1:11" ht="18" customHeight="1" x14ac:dyDescent="0.25">
      <c r="A6" s="1113" t="s">
        <v>1472</v>
      </c>
      <c r="B6" s="1561"/>
      <c r="C6" s="1562"/>
      <c r="D6" s="1563"/>
      <c r="E6" s="1563"/>
      <c r="F6" s="1563"/>
      <c r="G6" s="1563"/>
      <c r="H6" s="1563"/>
      <c r="I6" s="1563"/>
      <c r="J6" s="1563"/>
      <c r="K6" s="1564"/>
    </row>
    <row r="7" spans="1:11" ht="18" customHeight="1" x14ac:dyDescent="0.25">
      <c r="A7" s="1565" t="s">
        <v>1473</v>
      </c>
      <c r="B7" s="1566">
        <v>5595202</v>
      </c>
      <c r="C7" s="1567">
        <v>1676090</v>
      </c>
      <c r="D7" s="1567">
        <v>1447992</v>
      </c>
      <c r="E7" s="1567">
        <v>598885</v>
      </c>
      <c r="F7" s="1567">
        <v>797183</v>
      </c>
      <c r="G7" s="1567">
        <v>1531660</v>
      </c>
      <c r="H7" s="1567">
        <v>817205</v>
      </c>
      <c r="I7" s="1567">
        <v>777237</v>
      </c>
      <c r="J7" s="1567">
        <v>1049454</v>
      </c>
      <c r="K7" s="1568">
        <v>14290907</v>
      </c>
    </row>
    <row r="8" spans="1:11" ht="18" customHeight="1" x14ac:dyDescent="0.25">
      <c r="A8" s="1565">
        <v>2019</v>
      </c>
      <c r="B8" s="1566">
        <v>6703457</v>
      </c>
      <c r="C8" s="1567">
        <v>1660097</v>
      </c>
      <c r="D8" s="1567">
        <v>1489169</v>
      </c>
      <c r="E8" s="1567">
        <v>754053</v>
      </c>
      <c r="F8" s="1567">
        <v>831294</v>
      </c>
      <c r="G8" s="1567">
        <v>1740670</v>
      </c>
      <c r="H8" s="1567">
        <v>751232</v>
      </c>
      <c r="I8" s="1567">
        <v>875927</v>
      </c>
      <c r="J8" s="1567">
        <v>1105077</v>
      </c>
      <c r="K8" s="1568">
        <v>15910976</v>
      </c>
    </row>
    <row r="9" spans="1:11" ht="18" customHeight="1" x14ac:dyDescent="0.25">
      <c r="A9" s="1565">
        <v>2020</v>
      </c>
      <c r="B9" s="1566">
        <v>6581667.6968925484</v>
      </c>
      <c r="C9" s="1567">
        <v>1660510.3521816263</v>
      </c>
      <c r="D9" s="1567">
        <v>1429134.7681589499</v>
      </c>
      <c r="E9" s="1567">
        <v>659850.12532130047</v>
      </c>
      <c r="F9" s="1567">
        <v>930325.39000326081</v>
      </c>
      <c r="G9" s="1567">
        <v>1708590.7114761111</v>
      </c>
      <c r="H9" s="1567">
        <v>795986.93737962877</v>
      </c>
      <c r="I9" s="1567">
        <v>785195.85317715572</v>
      </c>
      <c r="J9" s="1567">
        <v>1094991.952377442</v>
      </c>
      <c r="K9" s="1568">
        <v>15646253.786968024</v>
      </c>
    </row>
    <row r="10" spans="1:11" ht="18" customHeight="1" x14ac:dyDescent="0.25">
      <c r="A10" s="1565">
        <v>2021</v>
      </c>
      <c r="B10" s="1566">
        <v>7508673.9096496571</v>
      </c>
      <c r="C10" s="1567">
        <v>1821439.5099836597</v>
      </c>
      <c r="D10" s="1567">
        <v>1610399.2206944672</v>
      </c>
      <c r="E10" s="1567">
        <v>742986.96835169836</v>
      </c>
      <c r="F10" s="1567">
        <v>961182.86756543885</v>
      </c>
      <c r="G10" s="1567">
        <v>1982441.5217253619</v>
      </c>
      <c r="H10" s="1567">
        <v>877571.74047300906</v>
      </c>
      <c r="I10" s="1567">
        <v>857692.35837508633</v>
      </c>
      <c r="J10" s="1567">
        <v>1249982.3407957272</v>
      </c>
      <c r="K10" s="1568">
        <v>17612370.437614106</v>
      </c>
    </row>
    <row r="11" spans="1:11" ht="18" customHeight="1" x14ac:dyDescent="0.25">
      <c r="A11" s="1565" t="s">
        <v>1367</v>
      </c>
      <c r="B11" s="1566">
        <v>10657140.787682975</v>
      </c>
      <c r="C11" s="1567">
        <v>2439196.5423031626</v>
      </c>
      <c r="D11" s="1567">
        <v>2180911.7780682482</v>
      </c>
      <c r="E11" s="1567">
        <v>971083.37712136179</v>
      </c>
      <c r="F11" s="1567">
        <v>1200608.297217743</v>
      </c>
      <c r="G11" s="1567">
        <v>2596446.7171111177</v>
      </c>
      <c r="H11" s="1567">
        <v>1141041.3367344539</v>
      </c>
      <c r="I11" s="1567">
        <v>1142473.4860971824</v>
      </c>
      <c r="J11" s="1567">
        <v>1734259.327986764</v>
      </c>
      <c r="K11" s="1568">
        <v>24063161.650323011</v>
      </c>
    </row>
    <row r="12" spans="1:11" ht="18" customHeight="1" x14ac:dyDescent="0.25">
      <c r="A12" s="1565" t="s">
        <v>1474</v>
      </c>
      <c r="B12" s="1566">
        <v>12123659.991295373</v>
      </c>
      <c r="C12" s="1567">
        <v>2759003.2502317168</v>
      </c>
      <c r="D12" s="1567">
        <v>2563950.002505641</v>
      </c>
      <c r="E12" s="1567">
        <v>1211848.7406205374</v>
      </c>
      <c r="F12" s="1567">
        <v>1306414.2763625809</v>
      </c>
      <c r="G12" s="1567">
        <v>3017370.2653033538</v>
      </c>
      <c r="H12" s="1567">
        <v>1305719.8886868895</v>
      </c>
      <c r="I12" s="1567">
        <v>1281593.5372749784</v>
      </c>
      <c r="J12" s="1567">
        <v>1969520.1513976357</v>
      </c>
      <c r="K12" s="1568">
        <v>27539080.103678703</v>
      </c>
    </row>
    <row r="13" spans="1:11" ht="18" customHeight="1" x14ac:dyDescent="0.25">
      <c r="A13" s="1565" t="s">
        <v>1259</v>
      </c>
      <c r="B13" s="1566">
        <v>12747275.418920383</v>
      </c>
      <c r="C13" s="1567">
        <v>3225933.2088367776</v>
      </c>
      <c r="D13" s="1567">
        <v>2691602.1021874067</v>
      </c>
      <c r="E13" s="1567">
        <v>1326383.1509627146</v>
      </c>
      <c r="F13" s="1567">
        <v>1502595.7654200648</v>
      </c>
      <c r="G13" s="1567">
        <v>3477505.9264570237</v>
      </c>
      <c r="H13" s="1567">
        <v>1373337.635153228</v>
      </c>
      <c r="I13" s="1567">
        <v>1444576.534178355</v>
      </c>
      <c r="J13" s="1567">
        <v>2306615.2412311556</v>
      </c>
      <c r="K13" s="1568">
        <v>30095824.983347107</v>
      </c>
    </row>
    <row r="14" spans="1:11" ht="18" customHeight="1" x14ac:dyDescent="0.25">
      <c r="A14" s="1113" t="s">
        <v>1475</v>
      </c>
      <c r="B14" s="1569"/>
      <c r="C14" s="1570"/>
      <c r="D14" s="1571"/>
      <c r="E14" s="1571"/>
      <c r="F14" s="1571"/>
      <c r="G14" s="1571"/>
      <c r="H14" s="1571"/>
      <c r="I14" s="1571"/>
      <c r="J14" s="1571"/>
      <c r="K14" s="1572"/>
    </row>
    <row r="15" spans="1:11" ht="18" customHeight="1" x14ac:dyDescent="0.25">
      <c r="A15" s="1565" t="s">
        <v>1473</v>
      </c>
      <c r="B15" s="1573">
        <v>39.200000000000003</v>
      </c>
      <c r="C15" s="1574" t="s">
        <v>1476</v>
      </c>
      <c r="D15" s="1574">
        <v>10.1</v>
      </c>
      <c r="E15" s="1574">
        <v>4.2</v>
      </c>
      <c r="F15" s="1574">
        <v>5.6</v>
      </c>
      <c r="G15" s="1574">
        <v>10.7</v>
      </c>
      <c r="H15" s="1574">
        <v>5.7</v>
      </c>
      <c r="I15" s="1574">
        <v>5.4</v>
      </c>
      <c r="J15" s="1574">
        <v>7.3</v>
      </c>
      <c r="K15" s="1575">
        <v>100</v>
      </c>
    </row>
    <row r="16" spans="1:11" ht="18" customHeight="1" x14ac:dyDescent="0.25">
      <c r="A16" s="1565">
        <v>2019</v>
      </c>
      <c r="B16" s="1573">
        <v>42.131023165171996</v>
      </c>
      <c r="C16" s="1574">
        <v>10.433661539021157</v>
      </c>
      <c r="D16" s="1574">
        <v>9.3593827469684552</v>
      </c>
      <c r="E16" s="1574">
        <v>4.7392005263084753</v>
      </c>
      <c r="F16" s="1574">
        <v>5.2246556304864269</v>
      </c>
      <c r="G16" s="1574">
        <v>10.940058713575521</v>
      </c>
      <c r="H16" s="1574">
        <v>4.721467648488332</v>
      </c>
      <c r="I16" s="1574">
        <v>5.5051743963259652</v>
      </c>
      <c r="J16" s="1574">
        <v>6.9453756336536827</v>
      </c>
      <c r="K16" s="1575">
        <v>100</v>
      </c>
    </row>
    <row r="17" spans="1:11" ht="18" customHeight="1" x14ac:dyDescent="0.25">
      <c r="A17" s="1565">
        <v>2020</v>
      </c>
      <c r="B17" s="1573">
        <v>42.065454047373997</v>
      </c>
      <c r="C17" s="1574">
        <v>10.612830232657275</v>
      </c>
      <c r="D17" s="1574">
        <v>9.1340380107428363</v>
      </c>
      <c r="E17" s="1574">
        <v>4.2173042461505927</v>
      </c>
      <c r="F17" s="1574">
        <v>5.9459945023909899</v>
      </c>
      <c r="G17" s="1574">
        <v>10.920126534693047</v>
      </c>
      <c r="H17" s="1574">
        <v>5.0873963072401205</v>
      </c>
      <c r="I17" s="1574">
        <v>5.0184271830689333</v>
      </c>
      <c r="J17" s="1574">
        <v>6.9984289356821989</v>
      </c>
      <c r="K17" s="1575">
        <v>100</v>
      </c>
    </row>
    <row r="18" spans="1:11" ht="18" customHeight="1" x14ac:dyDescent="0.25">
      <c r="A18" s="1565">
        <v>2021</v>
      </c>
      <c r="B18" s="1573">
        <v>42.632954696510659</v>
      </c>
      <c r="C18" s="1574">
        <v>10.341819214145513</v>
      </c>
      <c r="D18" s="1574">
        <v>9.1435688705206637</v>
      </c>
      <c r="E18" s="1574">
        <v>4.2185517899676235</v>
      </c>
      <c r="F18" s="1574">
        <v>5.4574304519093877</v>
      </c>
      <c r="G18" s="1574">
        <v>11.255960852898783</v>
      </c>
      <c r="H18" s="1574">
        <v>4.9827009009463641</v>
      </c>
      <c r="I18" s="1574">
        <v>4.8698291999545029</v>
      </c>
      <c r="J18" s="1574">
        <v>7.0971840231465091</v>
      </c>
      <c r="K18" s="1575">
        <v>100</v>
      </c>
    </row>
    <row r="19" spans="1:11" ht="18" customHeight="1" x14ac:dyDescent="0.25">
      <c r="A19" s="1565" t="s">
        <v>1367</v>
      </c>
      <c r="B19" s="1573">
        <v>44.288198460986187</v>
      </c>
      <c r="C19" s="1574">
        <v>10.136641966457555</v>
      </c>
      <c r="D19" s="1574">
        <v>9.063280252863084</v>
      </c>
      <c r="E19" s="1574">
        <v>4.0355602112174083</v>
      </c>
      <c r="F19" s="1574">
        <v>4.9894037810348442</v>
      </c>
      <c r="G19" s="1574">
        <v>10.790131217342607</v>
      </c>
      <c r="H19" s="1574">
        <v>4.741859583190462</v>
      </c>
      <c r="I19" s="1574">
        <v>4.7478112090970654</v>
      </c>
      <c r="J19" s="1574">
        <v>7.207113317810772</v>
      </c>
      <c r="K19" s="1575">
        <v>100</v>
      </c>
    </row>
    <row r="20" spans="1:11" ht="18" customHeight="1" x14ac:dyDescent="0.25">
      <c r="A20" s="1565" t="s">
        <v>1474</v>
      </c>
      <c r="B20" s="1573">
        <v>44.023474806175102</v>
      </c>
      <c r="C20" s="1574">
        <v>10.0185018520759</v>
      </c>
      <c r="D20" s="1574">
        <v>9.3102238449974415</v>
      </c>
      <c r="E20" s="1574">
        <v>4.4004692097854692</v>
      </c>
      <c r="F20" s="1574">
        <v>4.7438559002123988</v>
      </c>
      <c r="G20" s="1574">
        <v>10.956685023405303</v>
      </c>
      <c r="H20" s="1574">
        <v>4.7413344373564241</v>
      </c>
      <c r="I20" s="1574">
        <v>4.6537267492234839</v>
      </c>
      <c r="J20" s="1574">
        <v>7.1517281767684935</v>
      </c>
      <c r="K20" s="1575">
        <v>100</v>
      </c>
    </row>
    <row r="21" spans="1:11" ht="18" customHeight="1" x14ac:dyDescent="0.25">
      <c r="A21" s="1565" t="s">
        <v>1259</v>
      </c>
      <c r="B21" s="1573">
        <v>42.355627154177768</v>
      </c>
      <c r="C21" s="1574">
        <v>10.718872835756388</v>
      </c>
      <c r="D21" s="1574">
        <v>8.9434401737674509</v>
      </c>
      <c r="E21" s="1574">
        <v>4.4071998414950944</v>
      </c>
      <c r="F21" s="1574">
        <v>4.9927050222131957</v>
      </c>
      <c r="G21" s="1574">
        <v>11.554778539485888</v>
      </c>
      <c r="H21" s="1574">
        <v>4.5632164458463444</v>
      </c>
      <c r="I21" s="1574">
        <v>4.7999233613887675</v>
      </c>
      <c r="J21" s="1574">
        <v>7.6642366258691128</v>
      </c>
      <c r="K21" s="1575">
        <v>100</v>
      </c>
    </row>
    <row r="22" spans="1:11" ht="18" customHeight="1" x14ac:dyDescent="0.25">
      <c r="A22" s="1113" t="s">
        <v>1477</v>
      </c>
      <c r="B22" s="1569"/>
      <c r="C22" s="1570"/>
      <c r="D22" s="1570"/>
      <c r="E22" s="1570"/>
      <c r="F22" s="1571"/>
      <c r="G22" s="1571"/>
      <c r="H22" s="1571"/>
      <c r="I22" s="1571"/>
      <c r="J22" s="1571"/>
      <c r="K22" s="1572"/>
    </row>
    <row r="23" spans="1:11" ht="18" customHeight="1" x14ac:dyDescent="0.25">
      <c r="A23" s="1113" t="s">
        <v>1473</v>
      </c>
      <c r="B23" s="1576"/>
      <c r="C23" s="1571"/>
      <c r="D23" s="1571"/>
      <c r="E23" s="1571"/>
      <c r="F23" s="1571"/>
      <c r="G23" s="1571"/>
      <c r="H23" s="1571"/>
      <c r="I23" s="1571"/>
      <c r="J23" s="1571"/>
      <c r="K23" s="1572"/>
    </row>
    <row r="24" spans="1:11" ht="18" customHeight="1" x14ac:dyDescent="0.25">
      <c r="A24" s="1565" t="s">
        <v>162</v>
      </c>
      <c r="B24" s="1566">
        <v>107257</v>
      </c>
      <c r="C24" s="1567">
        <v>144971</v>
      </c>
      <c r="D24" s="1567">
        <v>187689</v>
      </c>
      <c r="E24" s="1567">
        <v>90923</v>
      </c>
      <c r="F24" s="1567">
        <v>133470</v>
      </c>
      <c r="G24" s="1567">
        <v>191511</v>
      </c>
      <c r="H24" s="1567">
        <v>108798</v>
      </c>
      <c r="I24" s="1567">
        <v>89987</v>
      </c>
      <c r="J24" s="1567">
        <v>92066</v>
      </c>
      <c r="K24" s="1568">
        <v>1146672</v>
      </c>
    </row>
    <row r="25" spans="1:11" ht="18" customHeight="1" x14ac:dyDescent="0.25">
      <c r="A25" s="1565" t="s">
        <v>163</v>
      </c>
      <c r="B25" s="1566">
        <v>1838385</v>
      </c>
      <c r="C25" s="1567">
        <v>448019</v>
      </c>
      <c r="D25" s="1567">
        <v>255884</v>
      </c>
      <c r="E25" s="1567">
        <v>141073</v>
      </c>
      <c r="F25" s="1567">
        <v>133884</v>
      </c>
      <c r="G25" s="1567">
        <v>353808</v>
      </c>
      <c r="H25" s="1567">
        <v>129375</v>
      </c>
      <c r="I25" s="1567">
        <v>205984</v>
      </c>
      <c r="J25" s="1567">
        <v>245956</v>
      </c>
      <c r="K25" s="1568">
        <v>3752368</v>
      </c>
    </row>
    <row r="26" spans="1:11" ht="18" customHeight="1" x14ac:dyDescent="0.25">
      <c r="A26" s="1565" t="s">
        <v>164</v>
      </c>
      <c r="B26" s="1566">
        <v>3179429</v>
      </c>
      <c r="C26" s="1567">
        <v>942269</v>
      </c>
      <c r="D26" s="1567">
        <v>882754</v>
      </c>
      <c r="E26" s="1567">
        <v>316568</v>
      </c>
      <c r="F26" s="1567">
        <v>462846</v>
      </c>
      <c r="G26" s="1567">
        <v>857646</v>
      </c>
      <c r="H26" s="1567">
        <v>510367</v>
      </c>
      <c r="I26" s="1567">
        <v>415959</v>
      </c>
      <c r="J26" s="1567">
        <v>623252</v>
      </c>
      <c r="K26" s="1568">
        <v>8191090</v>
      </c>
    </row>
    <row r="27" spans="1:11" ht="18" customHeight="1" x14ac:dyDescent="0.25">
      <c r="A27" s="1565" t="s">
        <v>1478</v>
      </c>
      <c r="B27" s="1566">
        <v>5595202</v>
      </c>
      <c r="C27" s="1567">
        <v>1676090</v>
      </c>
      <c r="D27" s="1567">
        <v>1447992</v>
      </c>
      <c r="E27" s="1567">
        <v>598885</v>
      </c>
      <c r="F27" s="1567">
        <v>797183</v>
      </c>
      <c r="G27" s="1567">
        <v>1531660</v>
      </c>
      <c r="H27" s="1567">
        <v>817205</v>
      </c>
      <c r="I27" s="1567">
        <v>777237</v>
      </c>
      <c r="J27" s="1567">
        <v>1049454</v>
      </c>
      <c r="K27" s="1568">
        <v>14290907</v>
      </c>
    </row>
    <row r="28" spans="1:11" ht="18" customHeight="1" x14ac:dyDescent="0.25">
      <c r="A28" s="1577" t="s">
        <v>176</v>
      </c>
      <c r="B28" s="1569"/>
      <c r="C28" s="1571"/>
      <c r="D28" s="1571"/>
      <c r="E28" s="1571"/>
      <c r="F28" s="1571"/>
      <c r="G28" s="1571"/>
      <c r="H28" s="1571"/>
      <c r="I28" s="1571"/>
      <c r="J28" s="1571"/>
      <c r="K28" s="1572"/>
    </row>
    <row r="29" spans="1:11" ht="18" customHeight="1" x14ac:dyDescent="0.25">
      <c r="A29" s="1565" t="s">
        <v>162</v>
      </c>
      <c r="B29" s="1566">
        <v>123519</v>
      </c>
      <c r="C29" s="1567">
        <v>124015</v>
      </c>
      <c r="D29" s="1567">
        <v>185250</v>
      </c>
      <c r="E29" s="1567">
        <v>103491</v>
      </c>
      <c r="F29" s="1567">
        <v>108932</v>
      </c>
      <c r="G29" s="1567">
        <v>221604</v>
      </c>
      <c r="H29" s="1567">
        <v>95227</v>
      </c>
      <c r="I29" s="1567">
        <v>98100</v>
      </c>
      <c r="J29" s="1567">
        <v>94404</v>
      </c>
      <c r="K29" s="1568">
        <v>1154540</v>
      </c>
    </row>
    <row r="30" spans="1:11" ht="18" customHeight="1" x14ac:dyDescent="0.25">
      <c r="A30" s="1565" t="s">
        <v>163</v>
      </c>
      <c r="B30" s="1566">
        <v>2114857</v>
      </c>
      <c r="C30" s="1567">
        <v>491972</v>
      </c>
      <c r="D30" s="1567">
        <v>310520</v>
      </c>
      <c r="E30" s="1567">
        <v>243602</v>
      </c>
      <c r="F30" s="1567">
        <v>215693</v>
      </c>
      <c r="G30" s="1567">
        <v>523227</v>
      </c>
      <c r="H30" s="1567">
        <v>171615</v>
      </c>
      <c r="I30" s="1567">
        <v>265779</v>
      </c>
      <c r="J30" s="1567">
        <v>307310</v>
      </c>
      <c r="K30" s="1568">
        <v>4644574</v>
      </c>
    </row>
    <row r="31" spans="1:11" ht="18" customHeight="1" x14ac:dyDescent="0.25">
      <c r="A31" s="1565" t="s">
        <v>164</v>
      </c>
      <c r="B31" s="1566">
        <v>3941749</v>
      </c>
      <c r="C31" s="1567">
        <v>914509</v>
      </c>
      <c r="D31" s="1567">
        <v>877142</v>
      </c>
      <c r="E31" s="1567">
        <v>348092</v>
      </c>
      <c r="F31" s="1567">
        <v>441771</v>
      </c>
      <c r="G31" s="1567">
        <v>859947</v>
      </c>
      <c r="H31" s="1567">
        <v>425742</v>
      </c>
      <c r="I31" s="1567">
        <v>443666</v>
      </c>
      <c r="J31" s="1567">
        <v>617091</v>
      </c>
      <c r="K31" s="1568">
        <v>8869710</v>
      </c>
    </row>
    <row r="32" spans="1:11" ht="18" customHeight="1" x14ac:dyDescent="0.25">
      <c r="A32" s="1565" t="s">
        <v>1478</v>
      </c>
      <c r="B32" s="1566">
        <v>6703457</v>
      </c>
      <c r="C32" s="1567">
        <v>1660097</v>
      </c>
      <c r="D32" s="1567">
        <v>1489169</v>
      </c>
      <c r="E32" s="1567">
        <v>754053</v>
      </c>
      <c r="F32" s="1567">
        <v>831294</v>
      </c>
      <c r="G32" s="1567">
        <v>1740670</v>
      </c>
      <c r="H32" s="1567">
        <v>751232</v>
      </c>
      <c r="I32" s="1567">
        <v>875927</v>
      </c>
      <c r="J32" s="1567">
        <v>1105077</v>
      </c>
      <c r="K32" s="1568">
        <v>15910976</v>
      </c>
    </row>
    <row r="33" spans="1:11" ht="18" customHeight="1" x14ac:dyDescent="0.25">
      <c r="A33" s="1577" t="s">
        <v>177</v>
      </c>
      <c r="B33" s="1569"/>
      <c r="C33" s="1571"/>
      <c r="D33" s="1571"/>
      <c r="E33" s="1571"/>
      <c r="F33" s="1571"/>
      <c r="G33" s="1571"/>
      <c r="H33" s="1571"/>
      <c r="I33" s="1571"/>
      <c r="J33" s="1571"/>
      <c r="K33" s="1572"/>
    </row>
    <row r="34" spans="1:11" ht="18" customHeight="1" x14ac:dyDescent="0.25">
      <c r="A34" s="1565" t="s">
        <v>162</v>
      </c>
      <c r="B34" s="1566">
        <v>136014.66494147026</v>
      </c>
      <c r="C34" s="1567">
        <v>158898.36553519155</v>
      </c>
      <c r="D34" s="1567">
        <v>180294.395147448</v>
      </c>
      <c r="E34" s="1567">
        <v>100775.89788567199</v>
      </c>
      <c r="F34" s="1567">
        <v>120411.48731109266</v>
      </c>
      <c r="G34" s="1567">
        <v>238111.62563067631</v>
      </c>
      <c r="H34" s="1567">
        <v>138041.98874087897</v>
      </c>
      <c r="I34" s="1567">
        <v>114734.34254018721</v>
      </c>
      <c r="J34" s="1567">
        <v>103740.21040114312</v>
      </c>
      <c r="K34" s="1568">
        <v>1291022.9781337602</v>
      </c>
    </row>
    <row r="35" spans="1:11" ht="18" customHeight="1" x14ac:dyDescent="0.25">
      <c r="A35" s="1565" t="s">
        <v>163</v>
      </c>
      <c r="B35" s="1566">
        <v>2088043.8134551896</v>
      </c>
      <c r="C35" s="1567">
        <v>448304.66331376677</v>
      </c>
      <c r="D35" s="1567">
        <v>297113.04072263936</v>
      </c>
      <c r="E35" s="1567">
        <v>176419.55645567732</v>
      </c>
      <c r="F35" s="1567">
        <v>260794.63138295186</v>
      </c>
      <c r="G35" s="1567">
        <v>493444.09548914363</v>
      </c>
      <c r="H35" s="1567">
        <v>161549.99220966236</v>
      </c>
      <c r="I35" s="1567">
        <v>194072.35764026246</v>
      </c>
      <c r="J35" s="1567">
        <v>298107.9198370534</v>
      </c>
      <c r="K35" s="1568">
        <v>4417850.0705063473</v>
      </c>
    </row>
    <row r="36" spans="1:11" ht="18" customHeight="1" x14ac:dyDescent="0.25">
      <c r="A36" s="1565" t="s">
        <v>164</v>
      </c>
      <c r="B36" s="1566">
        <v>3983740.4490141934</v>
      </c>
      <c r="C36" s="1567">
        <v>958982.75535503053</v>
      </c>
      <c r="D36" s="1567">
        <v>870545.95367757836</v>
      </c>
      <c r="E36" s="1567">
        <v>345172.17174762255</v>
      </c>
      <c r="F36" s="1567">
        <v>496272.54236507398</v>
      </c>
      <c r="G36" s="1567">
        <v>879979.23849130049</v>
      </c>
      <c r="H36" s="1567">
        <v>451179.26482828986</v>
      </c>
      <c r="I36" s="1567">
        <v>431786.44423824444</v>
      </c>
      <c r="J36" s="1567">
        <v>630943.28077478264</v>
      </c>
      <c r="K36" s="1568">
        <v>9048602.1004921161</v>
      </c>
    </row>
    <row r="37" spans="1:11" ht="18" customHeight="1" x14ac:dyDescent="0.25">
      <c r="A37" s="1565" t="s">
        <v>1479</v>
      </c>
      <c r="B37" s="1566">
        <v>6581667.6968925484</v>
      </c>
      <c r="C37" s="1567">
        <v>1660510.3521816263</v>
      </c>
      <c r="D37" s="1567">
        <v>1429134.7681589499</v>
      </c>
      <c r="E37" s="1567">
        <v>659850.12532130047</v>
      </c>
      <c r="F37" s="1567">
        <v>930325.39000326081</v>
      </c>
      <c r="G37" s="1567">
        <v>1708590.7114761111</v>
      </c>
      <c r="H37" s="1567">
        <v>795986.93737962877</v>
      </c>
      <c r="I37" s="1567">
        <v>785195.85317715572</v>
      </c>
      <c r="J37" s="1567">
        <v>1094991.952377442</v>
      </c>
      <c r="K37" s="1568">
        <v>15646253.786968024</v>
      </c>
    </row>
    <row r="38" spans="1:11" ht="18" customHeight="1" x14ac:dyDescent="0.25">
      <c r="A38" s="1577" t="s">
        <v>178</v>
      </c>
      <c r="B38" s="1569"/>
      <c r="C38" s="1571"/>
      <c r="D38" s="1571"/>
      <c r="E38" s="1571"/>
      <c r="F38" s="1571"/>
      <c r="G38" s="1571"/>
      <c r="H38" s="1571"/>
      <c r="I38" s="1571"/>
      <c r="J38" s="1571"/>
      <c r="K38" s="1572"/>
    </row>
    <row r="39" spans="1:11" ht="18" customHeight="1" x14ac:dyDescent="0.25">
      <c r="A39" s="1565" t="s">
        <v>162</v>
      </c>
      <c r="B39" s="1566">
        <v>158369.86509248198</v>
      </c>
      <c r="C39" s="1567">
        <v>214339.52320589265</v>
      </c>
      <c r="D39" s="1567">
        <v>238953.4468254266</v>
      </c>
      <c r="E39" s="1567">
        <v>110569.90748238233</v>
      </c>
      <c r="F39" s="1567">
        <v>136454.5335244938</v>
      </c>
      <c r="G39" s="1567">
        <v>269284.74304999044</v>
      </c>
      <c r="H39" s="1567">
        <v>161399.30079905348</v>
      </c>
      <c r="I39" s="1567">
        <v>132410.14554865393</v>
      </c>
      <c r="J39" s="1567">
        <v>126335.35751159803</v>
      </c>
      <c r="K39" s="1568">
        <v>1548116.8230399734</v>
      </c>
    </row>
    <row r="40" spans="1:11" ht="18" customHeight="1" x14ac:dyDescent="0.25">
      <c r="A40" s="1565" t="s">
        <v>163</v>
      </c>
      <c r="B40" s="1566">
        <v>2534543.3217629986</v>
      </c>
      <c r="C40" s="1567">
        <v>507377.17272468004</v>
      </c>
      <c r="D40" s="1567">
        <v>334557.39151042351</v>
      </c>
      <c r="E40" s="1567">
        <v>220105.58595210686</v>
      </c>
      <c r="F40" s="1567">
        <v>266533.43518155534</v>
      </c>
      <c r="G40" s="1567">
        <v>637486.31469531532</v>
      </c>
      <c r="H40" s="1567">
        <v>193022.15794455283</v>
      </c>
      <c r="I40" s="1567">
        <v>221129.72635320679</v>
      </c>
      <c r="J40" s="1567">
        <v>360856.05484164518</v>
      </c>
      <c r="K40" s="1568">
        <v>5275611.1609664839</v>
      </c>
    </row>
    <row r="41" spans="1:11" ht="18" customHeight="1" x14ac:dyDescent="0.25">
      <c r="A41" s="1565" t="s">
        <v>164</v>
      </c>
      <c r="B41" s="1566">
        <v>4411669.0681426134</v>
      </c>
      <c r="C41" s="1567">
        <v>1001699.0465685069</v>
      </c>
      <c r="D41" s="1567">
        <v>950222.09566534148</v>
      </c>
      <c r="E41" s="1567">
        <v>372326.40737552987</v>
      </c>
      <c r="F41" s="1567">
        <v>506467.25959167577</v>
      </c>
      <c r="G41" s="1567">
        <v>968982.10803288163</v>
      </c>
      <c r="H41" s="1567">
        <v>475922.31298948219</v>
      </c>
      <c r="I41" s="1567">
        <v>457994.35942600085</v>
      </c>
      <c r="J41" s="1567">
        <v>695521.06981561659</v>
      </c>
      <c r="K41" s="1568">
        <v>9840803.7276076488</v>
      </c>
    </row>
    <row r="42" spans="1:11" ht="18" customHeight="1" x14ac:dyDescent="0.25">
      <c r="A42" s="1565" t="s">
        <v>1478</v>
      </c>
      <c r="B42" s="1566">
        <v>7508673.9096496571</v>
      </c>
      <c r="C42" s="1567">
        <v>1821439.5099836597</v>
      </c>
      <c r="D42" s="1567">
        <v>1610399.2206944672</v>
      </c>
      <c r="E42" s="1567">
        <v>742986.96835169836</v>
      </c>
      <c r="F42" s="1567">
        <v>961182.86756543885</v>
      </c>
      <c r="G42" s="1567">
        <v>1982441.5217253619</v>
      </c>
      <c r="H42" s="1567">
        <v>877571.74047300906</v>
      </c>
      <c r="I42" s="1567">
        <v>857692.35837508633</v>
      </c>
      <c r="J42" s="1567">
        <v>1249982.3407957272</v>
      </c>
      <c r="K42" s="1568">
        <v>17612370.437614106</v>
      </c>
    </row>
    <row r="43" spans="1:11" ht="18" customHeight="1" x14ac:dyDescent="0.25">
      <c r="A43" s="1113" t="s">
        <v>1367</v>
      </c>
      <c r="B43" s="1569"/>
      <c r="C43" s="1571"/>
      <c r="D43" s="1571"/>
      <c r="E43" s="1571"/>
      <c r="F43" s="1571"/>
      <c r="G43" s="1571"/>
      <c r="H43" s="1571"/>
      <c r="I43" s="1571"/>
      <c r="J43" s="1571"/>
      <c r="K43" s="1572"/>
    </row>
    <row r="44" spans="1:11" ht="18" customHeight="1" x14ac:dyDescent="0.25">
      <c r="A44" s="1565" t="s">
        <v>162</v>
      </c>
      <c r="B44" s="1566">
        <v>237974.10076999859</v>
      </c>
      <c r="C44" s="1567">
        <v>309367.20012283156</v>
      </c>
      <c r="D44" s="1567">
        <v>293545.74775761669</v>
      </c>
      <c r="E44" s="1567">
        <v>123452.03517819959</v>
      </c>
      <c r="F44" s="1567">
        <v>191092.66089690043</v>
      </c>
      <c r="G44" s="1567">
        <v>376428.14610935556</v>
      </c>
      <c r="H44" s="1567">
        <v>155002.25803852719</v>
      </c>
      <c r="I44" s="1567">
        <v>170515.91686079849</v>
      </c>
      <c r="J44" s="1567">
        <v>175466.48953607251</v>
      </c>
      <c r="K44" s="1568">
        <v>2032844.5552703005</v>
      </c>
    </row>
    <row r="45" spans="1:11" ht="18" customHeight="1" x14ac:dyDescent="0.25">
      <c r="A45" s="1565" t="s">
        <v>163</v>
      </c>
      <c r="B45" s="1566">
        <v>3581801.2686746563</v>
      </c>
      <c r="C45" s="1567">
        <v>621469.44848829298</v>
      </c>
      <c r="D45" s="1567">
        <v>454758.02366986457</v>
      </c>
      <c r="E45" s="1567">
        <v>304190.35330729955</v>
      </c>
      <c r="F45" s="1567">
        <v>309547.3912952221</v>
      </c>
      <c r="G45" s="1567">
        <v>834144.18033026182</v>
      </c>
      <c r="H45" s="1567">
        <v>299118.87828610925</v>
      </c>
      <c r="I45" s="1567">
        <v>285091.55185584986</v>
      </c>
      <c r="J45" s="1567">
        <v>482104.33818528155</v>
      </c>
      <c r="K45" s="1568">
        <v>7172225.4340928355</v>
      </c>
    </row>
    <row r="46" spans="1:11" ht="18" customHeight="1" x14ac:dyDescent="0.25">
      <c r="A46" s="1565" t="s">
        <v>164</v>
      </c>
      <c r="B46" s="1566">
        <v>6314774.8487291588</v>
      </c>
      <c r="C46" s="1567">
        <v>1391464.0349658811</v>
      </c>
      <c r="D46" s="1567">
        <v>1331478.1617786638</v>
      </c>
      <c r="E46" s="1567">
        <v>500336.89273045224</v>
      </c>
      <c r="F46" s="1567">
        <v>654800.83462584624</v>
      </c>
      <c r="G46" s="1567">
        <v>1266254.3768420329</v>
      </c>
      <c r="H46" s="1567">
        <v>644738.88485874666</v>
      </c>
      <c r="I46" s="1567">
        <v>634997.67281751847</v>
      </c>
      <c r="J46" s="1567">
        <v>993166.1816115696</v>
      </c>
      <c r="K46" s="1568">
        <v>13732011.888959872</v>
      </c>
    </row>
    <row r="47" spans="1:11" ht="18" customHeight="1" x14ac:dyDescent="0.25">
      <c r="A47" s="1565" t="s">
        <v>1478</v>
      </c>
      <c r="B47" s="1566">
        <v>10657140.787682975</v>
      </c>
      <c r="C47" s="1567">
        <v>2439196.5423031626</v>
      </c>
      <c r="D47" s="1567">
        <v>2180911.7780682482</v>
      </c>
      <c r="E47" s="1567">
        <v>971083.37712136179</v>
      </c>
      <c r="F47" s="1567">
        <v>1200608.297217743</v>
      </c>
      <c r="G47" s="1567">
        <v>2596446.7171111177</v>
      </c>
      <c r="H47" s="1567">
        <v>1141041.3367344539</v>
      </c>
      <c r="I47" s="1567">
        <v>1142473.4860971824</v>
      </c>
      <c r="J47" s="1567">
        <v>1734259.327986764</v>
      </c>
      <c r="K47" s="1568">
        <v>24063161.650323011</v>
      </c>
    </row>
    <row r="48" spans="1:11" s="1582" customFormat="1" ht="18" customHeight="1" x14ac:dyDescent="0.25">
      <c r="A48" s="1578" t="s">
        <v>1474</v>
      </c>
      <c r="B48" s="1579"/>
      <c r="C48" s="1580"/>
      <c r="D48" s="1580"/>
      <c r="E48" s="1580"/>
      <c r="F48" s="1580"/>
      <c r="G48" s="1580"/>
      <c r="H48" s="1580"/>
      <c r="I48" s="1580"/>
      <c r="J48" s="1580"/>
      <c r="K48" s="1581"/>
    </row>
    <row r="49" spans="1:11" ht="18" customHeight="1" x14ac:dyDescent="0.25">
      <c r="A49" s="1565" t="s">
        <v>162</v>
      </c>
      <c r="B49" s="1566">
        <v>271676.84836582234</v>
      </c>
      <c r="C49" s="1567">
        <v>277045.1760638472</v>
      </c>
      <c r="D49" s="1567">
        <v>279337.52608963667</v>
      </c>
      <c r="E49" s="1567">
        <v>187053.72949997013</v>
      </c>
      <c r="F49" s="1567">
        <v>217039.24206004542</v>
      </c>
      <c r="G49" s="1567">
        <v>441754.51696989127</v>
      </c>
      <c r="H49" s="1567">
        <v>185721.41814621713</v>
      </c>
      <c r="I49" s="1567">
        <v>183069.7282669775</v>
      </c>
      <c r="J49" s="1567">
        <v>172303.57042226192</v>
      </c>
      <c r="K49" s="1568">
        <v>2215001.7558846693</v>
      </c>
    </row>
    <row r="50" spans="1:11" ht="18" customHeight="1" x14ac:dyDescent="0.25">
      <c r="A50" s="1565" t="s">
        <v>163</v>
      </c>
      <c r="B50" s="1566">
        <v>3464819.6028582305</v>
      </c>
      <c r="C50" s="1567">
        <v>665959.79083083512</v>
      </c>
      <c r="D50" s="1567">
        <v>479066.47152967198</v>
      </c>
      <c r="E50" s="1567">
        <v>315672.19561205164</v>
      </c>
      <c r="F50" s="1567">
        <v>246953.73179304594</v>
      </c>
      <c r="G50" s="1567">
        <v>849995.97376322816</v>
      </c>
      <c r="H50" s="1567">
        <v>265210.0140549239</v>
      </c>
      <c r="I50" s="1567">
        <v>256442.51789827968</v>
      </c>
      <c r="J50" s="1567">
        <v>525445.42296139745</v>
      </c>
      <c r="K50" s="1568">
        <v>7069565.7213016627</v>
      </c>
    </row>
    <row r="51" spans="1:11" ht="18" customHeight="1" x14ac:dyDescent="0.25">
      <c r="A51" s="1565" t="s">
        <v>164</v>
      </c>
      <c r="B51" s="1566">
        <v>7611647.3221403304</v>
      </c>
      <c r="C51" s="1567">
        <v>1641523.8214634471</v>
      </c>
      <c r="D51" s="1567">
        <v>1645798.2413447485</v>
      </c>
      <c r="E51" s="1567">
        <v>635735.2058262073</v>
      </c>
      <c r="F51" s="1567">
        <v>771452.03959633666</v>
      </c>
      <c r="G51" s="1567">
        <v>1539027.1766952339</v>
      </c>
      <c r="H51" s="1567">
        <v>784314.17873321194</v>
      </c>
      <c r="I51" s="1567">
        <v>763814.57661858213</v>
      </c>
      <c r="J51" s="1567">
        <v>1146940.2580742738</v>
      </c>
      <c r="K51" s="1568">
        <v>16540252.82049237</v>
      </c>
    </row>
    <row r="52" spans="1:11" ht="18" customHeight="1" x14ac:dyDescent="0.25">
      <c r="A52" s="1565" t="s">
        <v>1478</v>
      </c>
      <c r="B52" s="1566">
        <v>12123659.991295373</v>
      </c>
      <c r="C52" s="1567">
        <v>2759003.2502317168</v>
      </c>
      <c r="D52" s="1567">
        <v>2563950.002505641</v>
      </c>
      <c r="E52" s="1567">
        <v>1211848.7406205374</v>
      </c>
      <c r="F52" s="1567">
        <v>1306414.2763625809</v>
      </c>
      <c r="G52" s="1567">
        <v>3017370.2653033538</v>
      </c>
      <c r="H52" s="1567">
        <v>1305719.8886868895</v>
      </c>
      <c r="I52" s="1567">
        <v>1281593.5372749784</v>
      </c>
      <c r="J52" s="1567">
        <v>1969520.1513976357</v>
      </c>
      <c r="K52" s="1568">
        <v>27539080.103678703</v>
      </c>
    </row>
    <row r="53" spans="1:11" ht="18" customHeight="1" x14ac:dyDescent="0.25">
      <c r="A53" s="1113" t="s">
        <v>1259</v>
      </c>
      <c r="B53" s="1566"/>
      <c r="C53" s="1567"/>
      <c r="D53" s="1567"/>
      <c r="E53" s="1567"/>
      <c r="F53" s="1567"/>
      <c r="G53" s="1567"/>
      <c r="H53" s="1567"/>
      <c r="I53" s="1567"/>
      <c r="J53" s="1567"/>
      <c r="K53" s="1568"/>
    </row>
    <row r="54" spans="1:11" ht="18" customHeight="1" x14ac:dyDescent="0.25">
      <c r="A54" s="1565" t="s">
        <v>162</v>
      </c>
      <c r="B54" s="1566">
        <v>268164.56454811146</v>
      </c>
      <c r="C54" s="1567">
        <v>346157.73836271162</v>
      </c>
      <c r="D54" s="1567">
        <v>300290.22539490368</v>
      </c>
      <c r="E54" s="1567">
        <v>177221.32224531451</v>
      </c>
      <c r="F54" s="1567">
        <v>239881.40895733825</v>
      </c>
      <c r="G54" s="1567">
        <v>506382.3942024117</v>
      </c>
      <c r="H54" s="1567">
        <v>232421.43925208898</v>
      </c>
      <c r="I54" s="1567">
        <v>223490.63311825215</v>
      </c>
      <c r="J54" s="1567">
        <v>226109.16301206072</v>
      </c>
      <c r="K54" s="1568">
        <v>2520118.8890931932</v>
      </c>
    </row>
    <row r="55" spans="1:11" ht="18" customHeight="1" x14ac:dyDescent="0.25">
      <c r="A55" s="1565" t="s">
        <v>163</v>
      </c>
      <c r="B55" s="1566">
        <v>3642660.8687587362</v>
      </c>
      <c r="C55" s="1567">
        <v>744787.44132003176</v>
      </c>
      <c r="D55" s="1567">
        <v>508986.07956575515</v>
      </c>
      <c r="E55" s="1567">
        <v>377971.54936248646</v>
      </c>
      <c r="F55" s="1567">
        <v>326515.0599002979</v>
      </c>
      <c r="G55" s="1567">
        <v>925442.18378616183</v>
      </c>
      <c r="H55" s="1567">
        <v>245975.03268714889</v>
      </c>
      <c r="I55" s="1567">
        <v>280727.63886805053</v>
      </c>
      <c r="J55" s="1567">
        <v>616419.74254575477</v>
      </c>
      <c r="K55" s="1568">
        <v>7669485.5967944236</v>
      </c>
    </row>
    <row r="56" spans="1:11" ht="18" customHeight="1" x14ac:dyDescent="0.25">
      <c r="A56" s="1565" t="s">
        <v>164</v>
      </c>
      <c r="B56" s="1566">
        <v>7719767.0758710215</v>
      </c>
      <c r="C56" s="1567">
        <v>1853596.8279599845</v>
      </c>
      <c r="D56" s="1567">
        <v>1649594.6506463855</v>
      </c>
      <c r="E56" s="1567">
        <v>658074.42658092012</v>
      </c>
      <c r="F56" s="1567">
        <v>813191.5441089446</v>
      </c>
      <c r="G56" s="1567">
        <v>1745317.4688359327</v>
      </c>
      <c r="H56" s="1567">
        <v>785467.58482607466</v>
      </c>
      <c r="I56" s="1567">
        <v>816652.36410091491</v>
      </c>
      <c r="J56" s="1567">
        <v>1262786.1795293142</v>
      </c>
      <c r="K56" s="1568">
        <v>17304448.122459494</v>
      </c>
    </row>
    <row r="57" spans="1:11" ht="18" customHeight="1" thickBot="1" x14ac:dyDescent="0.3">
      <c r="A57" s="1565" t="s">
        <v>1478</v>
      </c>
      <c r="B57" s="1583">
        <v>12747275.418920383</v>
      </c>
      <c r="C57" s="1584">
        <v>3225933.2088367776</v>
      </c>
      <c r="D57" s="1584">
        <v>2691602.1021874067</v>
      </c>
      <c r="E57" s="1584">
        <v>1326383.1509627146</v>
      </c>
      <c r="F57" s="1584">
        <v>1502595.7654200648</v>
      </c>
      <c r="G57" s="1584">
        <v>3477505.9264570237</v>
      </c>
      <c r="H57" s="1584">
        <v>1373337.635153228</v>
      </c>
      <c r="I57" s="1584">
        <v>1444576.534178355</v>
      </c>
      <c r="J57" s="1584">
        <v>2306615.2412311556</v>
      </c>
      <c r="K57" s="1585">
        <v>30095824.983347107</v>
      </c>
    </row>
    <row r="58" spans="1:11" ht="29.25" customHeight="1" x14ac:dyDescent="0.25">
      <c r="A58" s="1611" t="s">
        <v>1480</v>
      </c>
      <c r="B58" s="1611"/>
      <c r="C58" s="1611"/>
      <c r="D58" s="1611"/>
      <c r="E58" s="1611"/>
      <c r="F58" s="1611"/>
      <c r="G58" s="1611"/>
      <c r="H58" s="1611"/>
      <c r="K58" s="1556" t="s">
        <v>1481</v>
      </c>
    </row>
    <row r="59" spans="1:11" ht="18" customHeight="1" x14ac:dyDescent="0.25">
      <c r="A59" s="1555" t="s">
        <v>830</v>
      </c>
    </row>
    <row r="60" spans="1:11" ht="16.5" customHeight="1" x14ac:dyDescent="0.25">
      <c r="A60" s="1555" t="s">
        <v>692</v>
      </c>
    </row>
    <row r="61" spans="1:11" ht="18" customHeight="1" x14ac:dyDescent="0.25">
      <c r="A61" s="1555" t="s">
        <v>1482</v>
      </c>
    </row>
    <row r="62" spans="1:11" ht="18" customHeight="1" x14ac:dyDescent="0.25"/>
    <row r="63" spans="1:11" ht="18" customHeight="1" x14ac:dyDescent="0.25"/>
    <row r="65" spans="2:2" x14ac:dyDescent="0.25">
      <c r="B65" s="1586"/>
    </row>
  </sheetData>
  <mergeCells count="2">
    <mergeCell ref="A3:K3"/>
    <mergeCell ref="A58:H58"/>
  </mergeCells>
  <hyperlinks>
    <hyperlink ref="K2" location="Contents!A1" display="Back to Contents ç" xr:uid="{F84BCFDE-BBEF-44C2-A3E0-10B47B6BA3CF}"/>
  </hyperlinks>
  <pageMargins left="0.7" right="0.7" top="0.75" bottom="0.75" header="0.3" footer="0.3"/>
  <pageSetup paperSize="9" scale="55" orientation="portrait" r:id="rId1"/>
  <headerFooter>
    <oddHeader>&amp;L&amp;"Calibri"&amp;10&amp;K000000 [Limited Sharing]&amp;1#_x000D_&amp;"Arialri"&amp;10&amp;K000000&amp;"Calibri"&amp;11&amp;K000000</oddHeader>
  </headerFooter>
  <colBreaks count="1" manualBreakCount="1">
    <brk id="1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618C0-B516-48AE-852F-A27528E71BD6}">
  <sheetPr codeName="Sheet45">
    <pageSetUpPr fitToPage="1"/>
  </sheetPr>
  <dimension ref="A1:O56"/>
  <sheetViews>
    <sheetView zoomScaleNormal="100" workbookViewId="0">
      <selection activeCell="O2" sqref="O2"/>
    </sheetView>
  </sheetViews>
  <sheetFormatPr defaultRowHeight="15" x14ac:dyDescent="0.25"/>
  <cols>
    <col min="1" max="1" width="9.140625" style="56"/>
    <col min="2" max="2" width="13.85546875" style="56" customWidth="1"/>
    <col min="3" max="3" width="10.140625" style="56" customWidth="1"/>
    <col min="4" max="4" width="9.85546875" style="56" customWidth="1"/>
    <col min="5" max="5" width="11.28515625" style="56" customWidth="1"/>
    <col min="6" max="6" width="9.85546875" style="56" customWidth="1"/>
    <col min="7" max="7" width="14.28515625" style="56" customWidth="1"/>
    <col min="8" max="8" width="12" style="56" customWidth="1"/>
    <col min="9" max="10" width="9.85546875" style="56" customWidth="1"/>
    <col min="11" max="11" width="14.85546875" style="56" customWidth="1"/>
    <col min="12" max="13" width="9.85546875" style="56" customWidth="1"/>
    <col min="14" max="14" width="11.42578125" style="56" customWidth="1"/>
    <col min="15" max="15" width="9.85546875" style="56" customWidth="1"/>
    <col min="16" max="16384" width="9.140625" style="56"/>
  </cols>
  <sheetData>
    <row r="1" spans="1:15" ht="15.75" x14ac:dyDescent="0.25">
      <c r="A1" s="10" t="s">
        <v>60</v>
      </c>
      <c r="B1" s="46"/>
      <c r="C1" s="55"/>
      <c r="D1" s="55"/>
      <c r="E1" s="55"/>
      <c r="F1" s="55"/>
      <c r="G1" s="55"/>
      <c r="H1" s="55"/>
      <c r="I1" s="55"/>
      <c r="J1" s="55"/>
      <c r="K1" s="55"/>
      <c r="L1" s="55"/>
      <c r="N1" s="369"/>
      <c r="O1" s="369" t="s">
        <v>343</v>
      </c>
    </row>
    <row r="2" spans="1:15" x14ac:dyDescent="0.25">
      <c r="A2" s="57"/>
      <c r="B2" s="57"/>
      <c r="C2" s="57"/>
      <c r="D2" s="57"/>
      <c r="E2" s="57"/>
      <c r="F2" s="57"/>
      <c r="G2" s="57"/>
      <c r="H2" s="57"/>
      <c r="I2" s="57"/>
      <c r="J2" s="57"/>
      <c r="K2" s="57"/>
      <c r="L2" s="57"/>
      <c r="M2" s="57"/>
      <c r="N2" s="57"/>
      <c r="O2" s="399" t="s">
        <v>62</v>
      </c>
    </row>
    <row r="3" spans="1:15" ht="15.75" x14ac:dyDescent="0.25">
      <c r="A3" s="1752" t="s">
        <v>344</v>
      </c>
      <c r="B3" s="1752"/>
      <c r="C3" s="1752"/>
      <c r="D3" s="1752"/>
      <c r="E3" s="1752"/>
      <c r="F3" s="1752"/>
      <c r="G3" s="1752"/>
      <c r="H3" s="1752"/>
      <c r="I3" s="1752"/>
      <c r="J3" s="1752"/>
      <c r="K3" s="1752"/>
      <c r="L3" s="1752"/>
      <c r="M3" s="1752"/>
      <c r="N3" s="1752"/>
      <c r="O3" s="1752"/>
    </row>
    <row r="4" spans="1:15" ht="15.75" thickBot="1" x14ac:dyDescent="0.3">
      <c r="A4" s="57"/>
      <c r="B4" s="58"/>
      <c r="C4" s="58"/>
      <c r="D4" s="58"/>
      <c r="E4" s="58"/>
      <c r="F4" s="58"/>
      <c r="G4" s="58"/>
      <c r="H4" s="58"/>
      <c r="I4" s="58"/>
      <c r="J4" s="58"/>
      <c r="K4" s="59"/>
      <c r="L4" s="57"/>
      <c r="M4" s="1753"/>
      <c r="N4" s="1753"/>
      <c r="O4" s="1753"/>
    </row>
    <row r="5" spans="1:15" ht="77.25" thickBot="1" x14ac:dyDescent="0.3">
      <c r="A5" s="1754" t="s">
        <v>89</v>
      </c>
      <c r="B5" s="1755"/>
      <c r="C5" s="61" t="s">
        <v>90</v>
      </c>
      <c r="D5" s="62" t="s">
        <v>71</v>
      </c>
      <c r="E5" s="63" t="s">
        <v>72</v>
      </c>
      <c r="F5" s="62" t="s">
        <v>91</v>
      </c>
      <c r="G5" s="64" t="s">
        <v>74</v>
      </c>
      <c r="H5" s="64" t="s">
        <v>75</v>
      </c>
      <c r="I5" s="62" t="s">
        <v>76</v>
      </c>
      <c r="J5" s="62" t="s">
        <v>77</v>
      </c>
      <c r="K5" s="62" t="s">
        <v>78</v>
      </c>
      <c r="L5" s="62" t="s">
        <v>92</v>
      </c>
      <c r="M5" s="62" t="s">
        <v>80</v>
      </c>
      <c r="N5" s="65" t="s">
        <v>81</v>
      </c>
      <c r="O5" s="66" t="s">
        <v>82</v>
      </c>
    </row>
    <row r="6" spans="1:15" x14ac:dyDescent="0.25">
      <c r="A6" s="67"/>
      <c r="B6" s="68"/>
      <c r="C6" s="69"/>
      <c r="D6" s="70"/>
      <c r="E6" s="70"/>
      <c r="F6" s="70"/>
      <c r="G6" s="70"/>
      <c r="H6" s="70"/>
      <c r="I6" s="70"/>
      <c r="J6" s="70"/>
      <c r="K6" s="70"/>
      <c r="L6" s="70"/>
      <c r="M6" s="70"/>
      <c r="N6" s="70"/>
      <c r="O6" s="370"/>
    </row>
    <row r="7" spans="1:15" x14ac:dyDescent="0.25">
      <c r="A7" s="1756" t="s">
        <v>93</v>
      </c>
      <c r="B7" s="1757"/>
      <c r="C7" s="73">
        <v>100</v>
      </c>
      <c r="D7" s="371">
        <v>39.200000000000003</v>
      </c>
      <c r="E7" s="371">
        <v>1.9</v>
      </c>
      <c r="F7" s="371">
        <v>3.0035058815830071</v>
      </c>
      <c r="G7" s="371">
        <v>22.929353719767846</v>
      </c>
      <c r="H7" s="371">
        <v>3.0366191443526391</v>
      </c>
      <c r="I7" s="371">
        <v>3.256896421409806</v>
      </c>
      <c r="J7" s="371">
        <v>11.017976153152178</v>
      </c>
      <c r="K7" s="371">
        <v>2.3755556219695055</v>
      </c>
      <c r="L7" s="371">
        <v>1.6799327652335037</v>
      </c>
      <c r="M7" s="371">
        <v>3.9071595550869449</v>
      </c>
      <c r="N7" s="371">
        <v>4.3864011073468525</v>
      </c>
      <c r="O7" s="372">
        <v>3.2970450661805324</v>
      </c>
    </row>
    <row r="8" spans="1:15" x14ac:dyDescent="0.25">
      <c r="A8" s="57"/>
      <c r="B8" s="77"/>
      <c r="C8" s="73"/>
      <c r="D8" s="74"/>
      <c r="E8" s="74"/>
      <c r="F8" s="74"/>
      <c r="G8" s="74"/>
      <c r="H8" s="74"/>
      <c r="I8" s="74"/>
      <c r="J8" s="74"/>
      <c r="K8" s="74"/>
      <c r="L8" s="74"/>
      <c r="M8" s="74"/>
      <c r="N8" s="74"/>
      <c r="O8" s="373"/>
    </row>
    <row r="9" spans="1:15" x14ac:dyDescent="0.25">
      <c r="A9" s="57">
        <v>2022</v>
      </c>
      <c r="B9" s="79"/>
      <c r="C9" s="356">
        <v>174.86666666666667</v>
      </c>
      <c r="D9" s="374">
        <v>205.65833333333333</v>
      </c>
      <c r="E9" s="374">
        <v>156.57499999999999</v>
      </c>
      <c r="F9" s="374">
        <v>155.81666666666663</v>
      </c>
      <c r="G9" s="374">
        <v>131.84166666666667</v>
      </c>
      <c r="H9" s="374">
        <v>170.55833333333331</v>
      </c>
      <c r="I9" s="374">
        <v>148.69166666666666</v>
      </c>
      <c r="J9" s="374">
        <v>204.60000000000002</v>
      </c>
      <c r="K9" s="374">
        <v>99.86666666666666</v>
      </c>
      <c r="L9" s="374">
        <v>142.71666666666667</v>
      </c>
      <c r="M9" s="374">
        <v>136.91666666666663</v>
      </c>
      <c r="N9" s="374">
        <v>194.69166666666669</v>
      </c>
      <c r="O9" s="375">
        <v>154.96666666666667</v>
      </c>
    </row>
    <row r="10" spans="1:15" x14ac:dyDescent="0.25">
      <c r="A10" s="57">
        <v>2023</v>
      </c>
      <c r="B10" s="79"/>
      <c r="C10" s="356">
        <v>203.79166666666671</v>
      </c>
      <c r="D10" s="374">
        <v>227.46666666666661</v>
      </c>
      <c r="E10" s="374">
        <v>203.44999999999996</v>
      </c>
      <c r="F10" s="374">
        <v>212.60000000000002</v>
      </c>
      <c r="G10" s="374">
        <v>161.36666666666667</v>
      </c>
      <c r="H10" s="374">
        <v>219.04999999999995</v>
      </c>
      <c r="I10" s="374">
        <v>190.49166666666667</v>
      </c>
      <c r="J10" s="374">
        <v>227.74999999999997</v>
      </c>
      <c r="K10" s="374">
        <v>119.09999999999998</v>
      </c>
      <c r="L10" s="374">
        <v>205.88333333333335</v>
      </c>
      <c r="M10" s="374">
        <v>168.04999999999998</v>
      </c>
      <c r="N10" s="374">
        <v>228.07500000000002</v>
      </c>
      <c r="O10" s="375">
        <v>198.6</v>
      </c>
    </row>
    <row r="11" spans="1:15" x14ac:dyDescent="0.25">
      <c r="A11" s="57">
        <v>2024</v>
      </c>
      <c r="B11" s="79"/>
      <c r="C11" s="356">
        <v>207.10833333333332</v>
      </c>
      <c r="D11" s="374">
        <v>232.34166666666667</v>
      </c>
      <c r="E11" s="374">
        <v>242.1</v>
      </c>
      <c r="F11" s="374">
        <v>210.49999999999997</v>
      </c>
      <c r="G11" s="374">
        <v>157.12500000000003</v>
      </c>
      <c r="H11" s="374">
        <v>216.13333333333333</v>
      </c>
      <c r="I11" s="374">
        <v>196.51666666666665</v>
      </c>
      <c r="J11" s="374">
        <v>230.29999999999998</v>
      </c>
      <c r="K11" s="374">
        <v>123.28333333333336</v>
      </c>
      <c r="L11" s="374">
        <v>203.96666666666667</v>
      </c>
      <c r="M11" s="374">
        <v>187.70000000000002</v>
      </c>
      <c r="N11" s="374">
        <v>234.95000000000002</v>
      </c>
      <c r="O11" s="375">
        <v>203.95000000000002</v>
      </c>
    </row>
    <row r="12" spans="1:15" x14ac:dyDescent="0.25">
      <c r="A12" s="57">
        <v>2025</v>
      </c>
      <c r="B12" s="79"/>
      <c r="C12" s="356">
        <v>207.44999999999996</v>
      </c>
      <c r="D12" s="374">
        <v>238.25833333333333</v>
      </c>
      <c r="E12" s="374">
        <v>253.32499999999996</v>
      </c>
      <c r="F12" s="374">
        <v>211.29166666666666</v>
      </c>
      <c r="G12" s="374">
        <v>148.39999999999998</v>
      </c>
      <c r="H12" s="374">
        <v>214.75833333333333</v>
      </c>
      <c r="I12" s="374">
        <v>204.38333333333333</v>
      </c>
      <c r="J12" s="374">
        <v>220.93333333333331</v>
      </c>
      <c r="K12" s="374">
        <v>123.72499999999998</v>
      </c>
      <c r="L12" s="374">
        <v>193.88333333333335</v>
      </c>
      <c r="M12" s="374">
        <v>197.2833333333333</v>
      </c>
      <c r="N12" s="374">
        <v>238.81666666666663</v>
      </c>
      <c r="O12" s="375">
        <v>210.43333333333337</v>
      </c>
    </row>
    <row r="13" spans="1:15" x14ac:dyDescent="0.25">
      <c r="A13" s="57"/>
      <c r="B13" s="79"/>
      <c r="C13" s="356"/>
      <c r="D13" s="374"/>
      <c r="E13" s="374"/>
      <c r="F13" s="374"/>
      <c r="G13" s="374"/>
      <c r="H13" s="374"/>
      <c r="I13" s="374"/>
      <c r="J13" s="374"/>
      <c r="K13" s="374"/>
      <c r="L13" s="374"/>
      <c r="M13" s="374"/>
      <c r="N13" s="374"/>
      <c r="O13" s="375"/>
    </row>
    <row r="14" spans="1:15" x14ac:dyDescent="0.25">
      <c r="A14" s="56">
        <v>2023</v>
      </c>
      <c r="B14" s="79" t="s">
        <v>94</v>
      </c>
      <c r="C14" s="356">
        <v>201.8</v>
      </c>
      <c r="D14" s="374">
        <v>232.8</v>
      </c>
      <c r="E14" s="374">
        <v>191.1</v>
      </c>
      <c r="F14" s="374">
        <v>202.8</v>
      </c>
      <c r="G14" s="374">
        <v>143.1</v>
      </c>
      <c r="H14" s="374">
        <v>219.6</v>
      </c>
      <c r="I14" s="374">
        <v>188.2</v>
      </c>
      <c r="J14" s="374">
        <v>236.8</v>
      </c>
      <c r="K14" s="374">
        <v>119.1</v>
      </c>
      <c r="L14" s="374">
        <v>188.6</v>
      </c>
      <c r="M14" s="374">
        <v>158.1</v>
      </c>
      <c r="N14" s="374">
        <v>235.5</v>
      </c>
      <c r="O14" s="375">
        <v>199.1</v>
      </c>
    </row>
    <row r="15" spans="1:15" x14ac:dyDescent="0.25">
      <c r="B15" s="79" t="s">
        <v>95</v>
      </c>
      <c r="C15" s="356">
        <v>204.1</v>
      </c>
      <c r="D15" s="374">
        <v>228.1</v>
      </c>
      <c r="E15" s="374">
        <v>192.2</v>
      </c>
      <c r="F15" s="374">
        <v>208.4</v>
      </c>
      <c r="G15" s="374">
        <v>157.19999999999999</v>
      </c>
      <c r="H15" s="374">
        <v>221</v>
      </c>
      <c r="I15" s="374">
        <v>188.2</v>
      </c>
      <c r="J15" s="374">
        <v>242.8</v>
      </c>
      <c r="K15" s="374">
        <v>119.1</v>
      </c>
      <c r="L15" s="374">
        <v>189.1</v>
      </c>
      <c r="M15" s="374">
        <v>158.4</v>
      </c>
      <c r="N15" s="374">
        <v>235.3</v>
      </c>
      <c r="O15" s="375">
        <v>199.7</v>
      </c>
    </row>
    <row r="16" spans="1:15" x14ac:dyDescent="0.25">
      <c r="B16" s="79" t="s">
        <v>96</v>
      </c>
      <c r="C16" s="356">
        <v>204.8</v>
      </c>
      <c r="D16" s="374">
        <v>223.2</v>
      </c>
      <c r="E16" s="374">
        <v>192</v>
      </c>
      <c r="F16" s="374">
        <v>211.9</v>
      </c>
      <c r="G16" s="374">
        <v>170.2</v>
      </c>
      <c r="H16" s="374">
        <v>219.1</v>
      </c>
      <c r="I16" s="374">
        <v>188.5</v>
      </c>
      <c r="J16" s="374">
        <v>242.4</v>
      </c>
      <c r="K16" s="374">
        <v>119.1</v>
      </c>
      <c r="L16" s="374">
        <v>189.4</v>
      </c>
      <c r="M16" s="374">
        <v>158.4</v>
      </c>
      <c r="N16" s="374">
        <v>228.7</v>
      </c>
      <c r="O16" s="375">
        <v>198.6</v>
      </c>
    </row>
    <row r="17" spans="1:15" x14ac:dyDescent="0.25">
      <c r="B17" s="79" t="s">
        <v>97</v>
      </c>
      <c r="C17" s="356">
        <v>202.7</v>
      </c>
      <c r="D17" s="374">
        <v>223.8</v>
      </c>
      <c r="E17" s="374">
        <v>190.9</v>
      </c>
      <c r="F17" s="374">
        <v>215.2</v>
      </c>
      <c r="G17" s="374">
        <v>166.7</v>
      </c>
      <c r="H17" s="374">
        <v>218.9</v>
      </c>
      <c r="I17" s="374">
        <v>191.6</v>
      </c>
      <c r="J17" s="374">
        <v>223.9</v>
      </c>
      <c r="K17" s="374">
        <v>119.1</v>
      </c>
      <c r="L17" s="374">
        <v>203.5</v>
      </c>
      <c r="M17" s="374">
        <v>166</v>
      </c>
      <c r="N17" s="374">
        <v>224.2</v>
      </c>
      <c r="O17" s="375">
        <v>197.6</v>
      </c>
    </row>
    <row r="18" spans="1:15" x14ac:dyDescent="0.25">
      <c r="B18" s="79" t="s">
        <v>98</v>
      </c>
      <c r="C18" s="356">
        <v>203.1</v>
      </c>
      <c r="D18" s="374">
        <v>226.1</v>
      </c>
      <c r="E18" s="374">
        <v>189.7</v>
      </c>
      <c r="F18" s="374">
        <v>217.2</v>
      </c>
      <c r="G18" s="374">
        <v>165.8</v>
      </c>
      <c r="H18" s="374">
        <v>218.1</v>
      </c>
      <c r="I18" s="374">
        <v>191.6</v>
      </c>
      <c r="J18" s="374">
        <v>221.1</v>
      </c>
      <c r="K18" s="374">
        <v>119.1</v>
      </c>
      <c r="L18" s="374">
        <v>205.6</v>
      </c>
      <c r="M18" s="374">
        <v>166</v>
      </c>
      <c r="N18" s="374">
        <v>224.4</v>
      </c>
      <c r="O18" s="375">
        <v>196.9</v>
      </c>
    </row>
    <row r="19" spans="1:15" x14ac:dyDescent="0.25">
      <c r="B19" s="79" t="s">
        <v>99</v>
      </c>
      <c r="C19" s="356">
        <v>203.3</v>
      </c>
      <c r="D19" s="374">
        <v>228.4</v>
      </c>
      <c r="E19" s="374">
        <v>189.2</v>
      </c>
      <c r="F19" s="374">
        <v>216.4</v>
      </c>
      <c r="G19" s="374">
        <v>164.3</v>
      </c>
      <c r="H19" s="374">
        <v>218.3</v>
      </c>
      <c r="I19" s="374">
        <v>191.7</v>
      </c>
      <c r="J19" s="374">
        <v>217.1</v>
      </c>
      <c r="K19" s="374">
        <v>119.1</v>
      </c>
      <c r="L19" s="374">
        <v>205.8</v>
      </c>
      <c r="M19" s="374">
        <v>166</v>
      </c>
      <c r="N19" s="374">
        <v>225.9</v>
      </c>
      <c r="O19" s="375">
        <v>196.9</v>
      </c>
    </row>
    <row r="20" spans="1:15" x14ac:dyDescent="0.25">
      <c r="B20" s="79" t="s">
        <v>100</v>
      </c>
      <c r="C20" s="356">
        <v>201.9</v>
      </c>
      <c r="D20" s="374">
        <v>227.5</v>
      </c>
      <c r="E20" s="374">
        <v>214.1</v>
      </c>
      <c r="F20" s="374">
        <v>216</v>
      </c>
      <c r="G20" s="374">
        <v>154.69999999999999</v>
      </c>
      <c r="H20" s="374">
        <v>220</v>
      </c>
      <c r="I20" s="374">
        <v>190.2</v>
      </c>
      <c r="J20" s="374">
        <v>218.7</v>
      </c>
      <c r="K20" s="374">
        <v>119.1</v>
      </c>
      <c r="L20" s="374">
        <v>217.5</v>
      </c>
      <c r="M20" s="374">
        <v>171.8</v>
      </c>
      <c r="N20" s="374">
        <v>227</v>
      </c>
      <c r="O20" s="375">
        <v>197.5</v>
      </c>
    </row>
    <row r="21" spans="1:15" x14ac:dyDescent="0.25">
      <c r="B21" s="79" t="s">
        <v>101</v>
      </c>
      <c r="C21" s="356">
        <v>201.9</v>
      </c>
      <c r="D21" s="374">
        <v>224.6</v>
      </c>
      <c r="E21" s="374">
        <v>216.2</v>
      </c>
      <c r="F21" s="374">
        <v>212.2</v>
      </c>
      <c r="G21" s="374">
        <v>158.4</v>
      </c>
      <c r="H21" s="374">
        <v>220.6</v>
      </c>
      <c r="I21" s="374">
        <v>190.2</v>
      </c>
      <c r="J21" s="374">
        <v>222.7</v>
      </c>
      <c r="K21" s="374">
        <v>119.1</v>
      </c>
      <c r="L21" s="374">
        <v>215.4</v>
      </c>
      <c r="M21" s="374">
        <v>171.8</v>
      </c>
      <c r="N21" s="374">
        <v>225.9</v>
      </c>
      <c r="O21" s="375">
        <v>199.1</v>
      </c>
    </row>
    <row r="22" spans="1:15" x14ac:dyDescent="0.25">
      <c r="B22" s="79" t="s">
        <v>102</v>
      </c>
      <c r="C22" s="356">
        <v>203.5</v>
      </c>
      <c r="D22" s="374">
        <v>226.7</v>
      </c>
      <c r="E22" s="374">
        <v>217.8</v>
      </c>
      <c r="F22" s="374">
        <v>213.4</v>
      </c>
      <c r="G22" s="374">
        <v>158.80000000000001</v>
      </c>
      <c r="H22" s="374">
        <v>220.3</v>
      </c>
      <c r="I22" s="374">
        <v>190.2</v>
      </c>
      <c r="J22" s="374">
        <v>227.1</v>
      </c>
      <c r="K22" s="374">
        <v>119.1</v>
      </c>
      <c r="L22" s="374">
        <v>215.4</v>
      </c>
      <c r="M22" s="374">
        <v>173.6</v>
      </c>
      <c r="N22" s="374">
        <v>226.9</v>
      </c>
      <c r="O22" s="375">
        <v>198.9</v>
      </c>
    </row>
    <row r="23" spans="1:15" x14ac:dyDescent="0.25">
      <c r="B23" s="79" t="s">
        <v>103</v>
      </c>
      <c r="C23" s="356">
        <v>203.6</v>
      </c>
      <c r="D23" s="374">
        <v>224.1</v>
      </c>
      <c r="E23" s="374">
        <v>217.8</v>
      </c>
      <c r="F23" s="374">
        <v>213.3</v>
      </c>
      <c r="G23" s="374">
        <v>162.69999999999999</v>
      </c>
      <c r="H23" s="374">
        <v>217.9</v>
      </c>
      <c r="I23" s="374">
        <v>192.5</v>
      </c>
      <c r="J23" s="374">
        <v>228.7</v>
      </c>
      <c r="K23" s="374">
        <v>119.1</v>
      </c>
      <c r="L23" s="374">
        <v>213.7</v>
      </c>
      <c r="M23" s="374">
        <v>175.5</v>
      </c>
      <c r="N23" s="374">
        <v>226.5</v>
      </c>
      <c r="O23" s="375">
        <v>199.8</v>
      </c>
    </row>
    <row r="24" spans="1:15" x14ac:dyDescent="0.25">
      <c r="B24" s="79" t="s">
        <v>104</v>
      </c>
      <c r="C24" s="356">
        <v>206</v>
      </c>
      <c r="D24" s="374">
        <v>228.1</v>
      </c>
      <c r="E24" s="374">
        <v>215.7</v>
      </c>
      <c r="F24" s="374">
        <v>213</v>
      </c>
      <c r="G24" s="374">
        <v>167.3</v>
      </c>
      <c r="H24" s="374">
        <v>217.7</v>
      </c>
      <c r="I24" s="374">
        <v>191.5</v>
      </c>
      <c r="J24" s="374">
        <v>227.2</v>
      </c>
      <c r="K24" s="374">
        <v>119.1</v>
      </c>
      <c r="L24" s="374">
        <v>213.3</v>
      </c>
      <c r="M24" s="374">
        <v>175.5</v>
      </c>
      <c r="N24" s="374">
        <v>227.5</v>
      </c>
      <c r="O24" s="375">
        <v>199.7</v>
      </c>
    </row>
    <row r="25" spans="1:15" x14ac:dyDescent="0.25">
      <c r="B25" s="79" t="s">
        <v>105</v>
      </c>
      <c r="C25" s="356">
        <v>208.8</v>
      </c>
      <c r="D25" s="374">
        <v>236.2</v>
      </c>
      <c r="E25" s="374">
        <v>214.7</v>
      </c>
      <c r="F25" s="374">
        <v>211.4</v>
      </c>
      <c r="G25" s="374">
        <v>167.2</v>
      </c>
      <c r="H25" s="374">
        <v>217.1</v>
      </c>
      <c r="I25" s="374">
        <v>191.5</v>
      </c>
      <c r="J25" s="374">
        <v>224.5</v>
      </c>
      <c r="K25" s="374">
        <v>119.1</v>
      </c>
      <c r="L25" s="374">
        <v>213.3</v>
      </c>
      <c r="M25" s="374">
        <v>175.5</v>
      </c>
      <c r="N25" s="374">
        <v>229.1</v>
      </c>
      <c r="O25" s="375">
        <v>199.4</v>
      </c>
    </row>
    <row r="26" spans="1:15" x14ac:dyDescent="0.25">
      <c r="B26" s="79"/>
      <c r="C26" s="356"/>
      <c r="D26" s="374"/>
      <c r="E26" s="374"/>
      <c r="F26" s="374"/>
      <c r="G26" s="374"/>
      <c r="H26" s="374"/>
      <c r="I26" s="374"/>
      <c r="J26" s="374"/>
      <c r="K26" s="374"/>
      <c r="L26" s="374"/>
      <c r="M26" s="374"/>
      <c r="N26" s="374"/>
      <c r="O26" s="375"/>
    </row>
    <row r="27" spans="1:15" x14ac:dyDescent="0.25">
      <c r="A27" s="56">
        <v>2024</v>
      </c>
      <c r="B27" s="79" t="s">
        <v>94</v>
      </c>
      <c r="C27" s="356">
        <v>215</v>
      </c>
      <c r="D27" s="374">
        <v>242.4</v>
      </c>
      <c r="E27" s="374">
        <v>236</v>
      </c>
      <c r="F27" s="374">
        <v>212.2</v>
      </c>
      <c r="G27" s="374">
        <v>173.3</v>
      </c>
      <c r="H27" s="374">
        <v>218</v>
      </c>
      <c r="I27" s="374">
        <v>193.3</v>
      </c>
      <c r="J27" s="374">
        <v>234</v>
      </c>
      <c r="K27" s="374">
        <v>123.4</v>
      </c>
      <c r="L27" s="374">
        <v>214.9</v>
      </c>
      <c r="M27" s="374">
        <v>185.4</v>
      </c>
      <c r="N27" s="374">
        <v>232.2</v>
      </c>
      <c r="O27" s="375">
        <v>201.6</v>
      </c>
    </row>
    <row r="28" spans="1:15" x14ac:dyDescent="0.25">
      <c r="B28" s="79" t="s">
        <v>95</v>
      </c>
      <c r="C28" s="356">
        <v>214.5</v>
      </c>
      <c r="D28" s="374">
        <v>239.5</v>
      </c>
      <c r="E28" s="374">
        <v>237.3</v>
      </c>
      <c r="F28" s="374">
        <v>211</v>
      </c>
      <c r="G28" s="374">
        <v>173.7</v>
      </c>
      <c r="H28" s="374">
        <v>218.1</v>
      </c>
      <c r="I28" s="374">
        <v>193.5</v>
      </c>
      <c r="J28" s="374">
        <v>237.3</v>
      </c>
      <c r="K28" s="374">
        <v>123.4</v>
      </c>
      <c r="L28" s="374">
        <v>215.6</v>
      </c>
      <c r="M28" s="374">
        <v>187</v>
      </c>
      <c r="N28" s="374">
        <v>234.6</v>
      </c>
      <c r="O28" s="375">
        <v>201.7</v>
      </c>
    </row>
    <row r="29" spans="1:15" x14ac:dyDescent="0.25">
      <c r="B29" s="79" t="s">
        <v>96</v>
      </c>
      <c r="C29" s="356">
        <v>210</v>
      </c>
      <c r="D29" s="374">
        <v>234.4</v>
      </c>
      <c r="E29" s="374">
        <v>238.4</v>
      </c>
      <c r="F29" s="374">
        <v>210.4</v>
      </c>
      <c r="G29" s="374">
        <v>163.1</v>
      </c>
      <c r="H29" s="374">
        <v>218.2</v>
      </c>
      <c r="I29" s="374">
        <v>193.5</v>
      </c>
      <c r="J29" s="374">
        <v>237.2</v>
      </c>
      <c r="K29" s="374">
        <v>123.4</v>
      </c>
      <c r="L29" s="374">
        <v>215.6</v>
      </c>
      <c r="M29" s="374">
        <v>187.1</v>
      </c>
      <c r="N29" s="374">
        <v>235</v>
      </c>
      <c r="O29" s="375">
        <v>201.6</v>
      </c>
    </row>
    <row r="30" spans="1:15" x14ac:dyDescent="0.25">
      <c r="B30" s="79" t="s">
        <v>97</v>
      </c>
      <c r="C30" s="356">
        <v>208.2</v>
      </c>
      <c r="D30" s="374">
        <v>231.1</v>
      </c>
      <c r="E30" s="374">
        <v>240.7</v>
      </c>
      <c r="F30" s="374">
        <v>211</v>
      </c>
      <c r="G30" s="374">
        <v>160.4</v>
      </c>
      <c r="H30" s="374">
        <v>218.5</v>
      </c>
      <c r="I30" s="374">
        <v>195</v>
      </c>
      <c r="J30" s="374">
        <v>237.9</v>
      </c>
      <c r="K30" s="374">
        <v>123.4</v>
      </c>
      <c r="L30" s="374">
        <v>203.9</v>
      </c>
      <c r="M30" s="374">
        <v>187.1</v>
      </c>
      <c r="N30" s="374">
        <v>235.2</v>
      </c>
      <c r="O30" s="375">
        <v>202.3</v>
      </c>
    </row>
    <row r="31" spans="1:15" x14ac:dyDescent="0.25">
      <c r="B31" s="79" t="s">
        <v>98</v>
      </c>
      <c r="C31" s="356">
        <v>206.3</v>
      </c>
      <c r="D31" s="374">
        <v>227.3</v>
      </c>
      <c r="E31" s="374">
        <v>240.2</v>
      </c>
      <c r="F31" s="374">
        <v>210.6</v>
      </c>
      <c r="G31" s="374">
        <v>159.80000000000001</v>
      </c>
      <c r="H31" s="374">
        <v>218.5</v>
      </c>
      <c r="I31" s="374">
        <v>195</v>
      </c>
      <c r="J31" s="374">
        <v>236.4</v>
      </c>
      <c r="K31" s="374">
        <v>123.4</v>
      </c>
      <c r="L31" s="374">
        <v>203.9</v>
      </c>
      <c r="M31" s="374">
        <v>187.1</v>
      </c>
      <c r="N31" s="374">
        <v>235.3</v>
      </c>
      <c r="O31" s="375">
        <v>202.5</v>
      </c>
    </row>
    <row r="32" spans="1:15" x14ac:dyDescent="0.25">
      <c r="B32" s="79" t="s">
        <v>99</v>
      </c>
      <c r="C32" s="356">
        <v>208.1</v>
      </c>
      <c r="D32" s="374">
        <v>232.8</v>
      </c>
      <c r="E32" s="374">
        <v>240.4</v>
      </c>
      <c r="F32" s="374">
        <v>210.3</v>
      </c>
      <c r="G32" s="374">
        <v>159.30000000000001</v>
      </c>
      <c r="H32" s="374">
        <v>219</v>
      </c>
      <c r="I32" s="374">
        <v>195</v>
      </c>
      <c r="J32" s="374">
        <v>233.3</v>
      </c>
      <c r="K32" s="374">
        <v>123.2</v>
      </c>
      <c r="L32" s="374">
        <v>204.8</v>
      </c>
      <c r="M32" s="374">
        <v>187.1</v>
      </c>
      <c r="N32" s="374">
        <v>235.7</v>
      </c>
      <c r="O32" s="375">
        <v>202.5</v>
      </c>
    </row>
    <row r="33" spans="1:15" x14ac:dyDescent="0.25">
      <c r="B33" s="79" t="s">
        <v>100</v>
      </c>
      <c r="C33" s="356">
        <v>206.9</v>
      </c>
      <c r="D33" s="374">
        <v>234</v>
      </c>
      <c r="E33" s="374">
        <v>241.3</v>
      </c>
      <c r="F33" s="374">
        <v>210.3</v>
      </c>
      <c r="G33" s="374">
        <v>153.9</v>
      </c>
      <c r="H33" s="374">
        <v>217.8</v>
      </c>
      <c r="I33" s="374">
        <v>197.8</v>
      </c>
      <c r="J33" s="374">
        <v>229.5</v>
      </c>
      <c r="K33" s="374">
        <v>123.2</v>
      </c>
      <c r="L33" s="374">
        <v>198.8</v>
      </c>
      <c r="M33" s="374">
        <v>187.4</v>
      </c>
      <c r="N33" s="374">
        <v>235.6</v>
      </c>
      <c r="O33" s="375">
        <v>203</v>
      </c>
    </row>
    <row r="34" spans="1:15" x14ac:dyDescent="0.25">
      <c r="B34" s="79" t="s">
        <v>101</v>
      </c>
      <c r="C34" s="356">
        <v>204.1</v>
      </c>
      <c r="D34" s="374">
        <v>229.7</v>
      </c>
      <c r="E34" s="374">
        <v>243.8</v>
      </c>
      <c r="F34" s="374">
        <v>209.6</v>
      </c>
      <c r="G34" s="374">
        <v>148.9</v>
      </c>
      <c r="H34" s="374">
        <v>215.7</v>
      </c>
      <c r="I34" s="374">
        <v>197.8</v>
      </c>
      <c r="J34" s="374">
        <v>229</v>
      </c>
      <c r="K34" s="374">
        <v>123.2</v>
      </c>
      <c r="L34" s="374">
        <v>198.8</v>
      </c>
      <c r="M34" s="374">
        <v>187.4</v>
      </c>
      <c r="N34" s="374">
        <v>235.6</v>
      </c>
      <c r="O34" s="375">
        <v>206.5</v>
      </c>
    </row>
    <row r="35" spans="1:15" x14ac:dyDescent="0.25">
      <c r="B35" s="79" t="s">
        <v>102</v>
      </c>
      <c r="C35" s="356">
        <v>203.1</v>
      </c>
      <c r="D35" s="374">
        <v>227.9</v>
      </c>
      <c r="E35" s="374">
        <v>247.9</v>
      </c>
      <c r="F35" s="374">
        <v>209.7</v>
      </c>
      <c r="G35" s="374">
        <v>148.5</v>
      </c>
      <c r="H35" s="374">
        <v>214.1</v>
      </c>
      <c r="I35" s="374">
        <v>197.8</v>
      </c>
      <c r="J35" s="374">
        <v>226.7</v>
      </c>
      <c r="K35" s="374">
        <v>123.2</v>
      </c>
      <c r="L35" s="374">
        <v>199</v>
      </c>
      <c r="M35" s="374">
        <v>189.2</v>
      </c>
      <c r="N35" s="374">
        <v>235.4</v>
      </c>
      <c r="O35" s="375">
        <v>206.2</v>
      </c>
    </row>
    <row r="36" spans="1:15" x14ac:dyDescent="0.25">
      <c r="B36" s="79" t="s">
        <v>103</v>
      </c>
      <c r="C36" s="356">
        <v>202.1</v>
      </c>
      <c r="D36" s="374">
        <v>227.1</v>
      </c>
      <c r="E36" s="374">
        <v>248.1</v>
      </c>
      <c r="F36" s="374">
        <v>210.1</v>
      </c>
      <c r="G36" s="374">
        <v>148.19999999999999</v>
      </c>
      <c r="H36" s="374">
        <v>213.1</v>
      </c>
      <c r="I36" s="374">
        <v>199.7</v>
      </c>
      <c r="J36" s="374">
        <v>220.8</v>
      </c>
      <c r="K36" s="374">
        <v>123.2</v>
      </c>
      <c r="L36" s="374">
        <v>197.7</v>
      </c>
      <c r="M36" s="374">
        <v>189.2</v>
      </c>
      <c r="N36" s="374">
        <v>234.9</v>
      </c>
      <c r="O36" s="375">
        <v>206.5</v>
      </c>
    </row>
    <row r="37" spans="1:15" x14ac:dyDescent="0.25">
      <c r="B37" s="79" t="s">
        <v>104</v>
      </c>
      <c r="C37" s="356">
        <v>202.4</v>
      </c>
      <c r="D37" s="374">
        <v>228</v>
      </c>
      <c r="E37" s="374">
        <v>246.5</v>
      </c>
      <c r="F37" s="374">
        <v>210.6</v>
      </c>
      <c r="G37" s="374">
        <v>148.19999999999999</v>
      </c>
      <c r="H37" s="374">
        <v>212</v>
      </c>
      <c r="I37" s="374">
        <v>199.9</v>
      </c>
      <c r="J37" s="374">
        <v>220.9</v>
      </c>
      <c r="K37" s="374">
        <v>123.2</v>
      </c>
      <c r="L37" s="374">
        <v>197.7</v>
      </c>
      <c r="M37" s="374">
        <v>189.2</v>
      </c>
      <c r="N37" s="374">
        <v>234.8</v>
      </c>
      <c r="O37" s="375">
        <v>206.5</v>
      </c>
    </row>
    <row r="38" spans="1:15" x14ac:dyDescent="0.25">
      <c r="B38" s="79" t="s">
        <v>105</v>
      </c>
      <c r="C38" s="356">
        <v>204.6</v>
      </c>
      <c r="D38" s="374">
        <v>233.9</v>
      </c>
      <c r="E38" s="374">
        <v>244.6</v>
      </c>
      <c r="F38" s="374">
        <v>210.2</v>
      </c>
      <c r="G38" s="374">
        <v>148.19999999999999</v>
      </c>
      <c r="H38" s="374">
        <v>210.6</v>
      </c>
      <c r="I38" s="374">
        <v>199.9</v>
      </c>
      <c r="J38" s="374">
        <v>220.6</v>
      </c>
      <c r="K38" s="374">
        <v>123.2</v>
      </c>
      <c r="L38" s="374">
        <v>196.9</v>
      </c>
      <c r="M38" s="374">
        <v>189.2</v>
      </c>
      <c r="N38" s="374">
        <v>235.1</v>
      </c>
      <c r="O38" s="375">
        <v>206.5</v>
      </c>
    </row>
    <row r="39" spans="1:15" x14ac:dyDescent="0.25">
      <c r="B39" s="79"/>
      <c r="C39" s="356"/>
      <c r="D39" s="374"/>
      <c r="E39" s="374"/>
      <c r="F39" s="374"/>
      <c r="G39" s="374"/>
      <c r="H39" s="374"/>
      <c r="I39" s="374"/>
      <c r="J39" s="374"/>
      <c r="K39" s="374"/>
      <c r="L39" s="374"/>
      <c r="M39" s="374"/>
      <c r="N39" s="374"/>
      <c r="O39" s="375"/>
    </row>
    <row r="40" spans="1:15" x14ac:dyDescent="0.25">
      <c r="A40" s="56">
        <v>2025</v>
      </c>
      <c r="B40" s="79" t="s">
        <v>94</v>
      </c>
      <c r="C40" s="356">
        <v>206.4</v>
      </c>
      <c r="D40" s="374">
        <v>236.3</v>
      </c>
      <c r="E40" s="374">
        <v>250.8</v>
      </c>
      <c r="F40" s="374">
        <v>210.6</v>
      </c>
      <c r="G40" s="374">
        <v>148.19999999999999</v>
      </c>
      <c r="H40" s="374">
        <v>213.4</v>
      </c>
      <c r="I40" s="374">
        <v>202.5</v>
      </c>
      <c r="J40" s="374">
        <v>222.7</v>
      </c>
      <c r="K40" s="374">
        <v>123.2</v>
      </c>
      <c r="L40" s="374">
        <v>194.9</v>
      </c>
      <c r="M40" s="374">
        <v>195.1</v>
      </c>
      <c r="N40" s="374">
        <v>237</v>
      </c>
      <c r="O40" s="375">
        <v>208.4</v>
      </c>
    </row>
    <row r="41" spans="1:15" x14ac:dyDescent="0.25">
      <c r="B41" s="79" t="s">
        <v>95</v>
      </c>
      <c r="C41" s="356">
        <v>206.2</v>
      </c>
      <c r="D41" s="374">
        <v>236.8</v>
      </c>
      <c r="E41" s="374">
        <v>252.6</v>
      </c>
      <c r="F41" s="374">
        <v>210.7</v>
      </c>
      <c r="G41" s="374">
        <v>146.1</v>
      </c>
      <c r="H41" s="374">
        <v>213</v>
      </c>
      <c r="I41" s="374">
        <v>202.5</v>
      </c>
      <c r="J41" s="374">
        <v>222.7</v>
      </c>
      <c r="K41" s="374">
        <v>123.2</v>
      </c>
      <c r="L41" s="374">
        <v>194.9</v>
      </c>
      <c r="M41" s="374">
        <v>195.1</v>
      </c>
      <c r="N41" s="374">
        <v>237.3</v>
      </c>
      <c r="O41" s="375">
        <v>208.8</v>
      </c>
    </row>
    <row r="42" spans="1:15" x14ac:dyDescent="0.25">
      <c r="B42" s="79" t="s">
        <v>96</v>
      </c>
      <c r="C42" s="356">
        <v>206</v>
      </c>
      <c r="D42" s="374">
        <v>236.2</v>
      </c>
      <c r="E42" s="374">
        <v>252.9</v>
      </c>
      <c r="F42" s="374">
        <v>210.5</v>
      </c>
      <c r="G42" s="374">
        <v>146.1</v>
      </c>
      <c r="H42" s="374">
        <v>212.4</v>
      </c>
      <c r="I42" s="374">
        <v>202.5</v>
      </c>
      <c r="J42" s="374">
        <v>222.7</v>
      </c>
      <c r="K42" s="374">
        <v>123.2</v>
      </c>
      <c r="L42" s="374">
        <v>195.9</v>
      </c>
      <c r="M42" s="374">
        <v>195.1</v>
      </c>
      <c r="N42" s="374">
        <v>237.3</v>
      </c>
      <c r="O42" s="375">
        <v>208.8</v>
      </c>
    </row>
    <row r="43" spans="1:15" x14ac:dyDescent="0.25">
      <c r="B43" s="79" t="s">
        <v>97</v>
      </c>
      <c r="C43" s="356">
        <v>206.5</v>
      </c>
      <c r="D43" s="374">
        <v>237.8</v>
      </c>
      <c r="E43" s="374">
        <v>252.1</v>
      </c>
      <c r="F43" s="374">
        <v>209.8</v>
      </c>
      <c r="G43" s="374">
        <v>146.69999999999999</v>
      </c>
      <c r="H43" s="374">
        <v>212.9</v>
      </c>
      <c r="I43" s="374">
        <v>203.5</v>
      </c>
      <c r="J43" s="374">
        <v>220.8</v>
      </c>
      <c r="K43" s="374">
        <v>123.2</v>
      </c>
      <c r="L43" s="374">
        <v>193.8</v>
      </c>
      <c r="M43" s="374">
        <v>195.1</v>
      </c>
      <c r="N43" s="374">
        <v>237.1</v>
      </c>
      <c r="O43" s="375">
        <v>208.9</v>
      </c>
    </row>
    <row r="44" spans="1:15" x14ac:dyDescent="0.25">
      <c r="B44" s="79" t="s">
        <v>98</v>
      </c>
      <c r="C44" s="356">
        <v>207.5</v>
      </c>
      <c r="D44" s="374">
        <v>240.6</v>
      </c>
      <c r="E44" s="374">
        <v>251.4</v>
      </c>
      <c r="F44" s="374">
        <v>209.9</v>
      </c>
      <c r="G44" s="374">
        <v>146.69999999999999</v>
      </c>
      <c r="H44" s="374">
        <v>214.8</v>
      </c>
      <c r="I44" s="374">
        <v>203.8</v>
      </c>
      <c r="J44" s="374">
        <v>219.3</v>
      </c>
      <c r="K44" s="374">
        <v>123.2</v>
      </c>
      <c r="L44" s="374">
        <v>194.2</v>
      </c>
      <c r="M44" s="374">
        <v>195.1</v>
      </c>
      <c r="N44" s="374">
        <v>237.3</v>
      </c>
      <c r="O44" s="375">
        <v>209.3</v>
      </c>
    </row>
    <row r="45" spans="1:15" x14ac:dyDescent="0.25">
      <c r="B45" s="79" t="s">
        <v>99</v>
      </c>
      <c r="C45" s="356">
        <v>208.7</v>
      </c>
      <c r="D45" s="374">
        <v>242.5</v>
      </c>
      <c r="E45" s="374">
        <v>251.3</v>
      </c>
      <c r="F45" s="374">
        <v>210.2</v>
      </c>
      <c r="G45" s="374">
        <v>148.19999999999999</v>
      </c>
      <c r="H45" s="374">
        <v>214.5</v>
      </c>
      <c r="I45" s="374">
        <v>203.8</v>
      </c>
      <c r="J45" s="374">
        <v>219.1</v>
      </c>
      <c r="K45" s="374">
        <v>124.1</v>
      </c>
      <c r="L45" s="374">
        <v>195.3</v>
      </c>
      <c r="M45" s="374">
        <v>195.1</v>
      </c>
      <c r="N45" s="374">
        <v>238.5</v>
      </c>
      <c r="O45" s="375">
        <v>209.5</v>
      </c>
    </row>
    <row r="46" spans="1:15" x14ac:dyDescent="0.25">
      <c r="B46" s="79" t="s">
        <v>100</v>
      </c>
      <c r="C46" s="356">
        <v>208.3</v>
      </c>
      <c r="D46" s="374">
        <v>239.2</v>
      </c>
      <c r="E46" s="374">
        <v>252.3</v>
      </c>
      <c r="F46" s="374">
        <v>210.7</v>
      </c>
      <c r="G46" s="374">
        <v>149.80000000000001</v>
      </c>
      <c r="H46" s="374">
        <v>214.7</v>
      </c>
      <c r="I46" s="374">
        <v>204.5</v>
      </c>
      <c r="J46" s="374">
        <v>222.4</v>
      </c>
      <c r="K46" s="374">
        <v>124.1</v>
      </c>
      <c r="L46" s="374">
        <v>193.4</v>
      </c>
      <c r="M46" s="374">
        <v>198</v>
      </c>
      <c r="N46" s="374">
        <v>238.8</v>
      </c>
      <c r="O46" s="375">
        <v>210.5</v>
      </c>
    </row>
    <row r="47" spans="1:15" x14ac:dyDescent="0.25">
      <c r="B47" s="79" t="s">
        <v>101</v>
      </c>
      <c r="C47" s="356">
        <v>207.2</v>
      </c>
      <c r="D47" s="374">
        <v>236.3</v>
      </c>
      <c r="E47" s="374">
        <v>254.1</v>
      </c>
      <c r="F47" s="374">
        <v>211.2</v>
      </c>
      <c r="G47" s="374">
        <v>149.80000000000001</v>
      </c>
      <c r="H47" s="374">
        <v>214.5</v>
      </c>
      <c r="I47" s="374">
        <v>204.5</v>
      </c>
      <c r="J47" s="374">
        <v>222.4</v>
      </c>
      <c r="K47" s="374">
        <v>124.1</v>
      </c>
      <c r="L47" s="374">
        <v>193.5</v>
      </c>
      <c r="M47" s="374">
        <v>198</v>
      </c>
      <c r="N47" s="374">
        <v>238.8</v>
      </c>
      <c r="O47" s="375">
        <v>210.5</v>
      </c>
    </row>
    <row r="48" spans="1:15" x14ac:dyDescent="0.25">
      <c r="B48" s="79" t="s">
        <v>102</v>
      </c>
      <c r="C48" s="356">
        <v>207.4</v>
      </c>
      <c r="D48" s="374">
        <v>236.6</v>
      </c>
      <c r="E48" s="374">
        <v>255.5</v>
      </c>
      <c r="F48" s="374">
        <v>211.9</v>
      </c>
      <c r="G48" s="374">
        <v>149.80000000000001</v>
      </c>
      <c r="H48" s="374">
        <v>216.6</v>
      </c>
      <c r="I48" s="374">
        <v>204.5</v>
      </c>
      <c r="J48" s="374">
        <v>220.9</v>
      </c>
      <c r="K48" s="374">
        <v>124.1</v>
      </c>
      <c r="L48" s="374">
        <v>193.5</v>
      </c>
      <c r="M48" s="374">
        <v>200.2</v>
      </c>
      <c r="N48" s="374">
        <v>239.7</v>
      </c>
      <c r="O48" s="375">
        <v>210.8</v>
      </c>
    </row>
    <row r="49" spans="1:15" x14ac:dyDescent="0.25">
      <c r="B49" s="79" t="s">
        <v>103</v>
      </c>
      <c r="C49" s="356">
        <v>207.5</v>
      </c>
      <c r="D49" s="374">
        <v>236.4</v>
      </c>
      <c r="E49" s="374">
        <v>256.60000000000002</v>
      </c>
      <c r="F49" s="374">
        <v>212.9</v>
      </c>
      <c r="G49" s="374">
        <v>149.80000000000001</v>
      </c>
      <c r="H49" s="374">
        <v>216.9</v>
      </c>
      <c r="I49" s="374">
        <v>206.7</v>
      </c>
      <c r="J49" s="374">
        <v>220</v>
      </c>
      <c r="K49" s="374">
        <v>124.1</v>
      </c>
      <c r="L49" s="374">
        <v>192.4</v>
      </c>
      <c r="M49" s="374">
        <v>200.2</v>
      </c>
      <c r="N49" s="374">
        <v>240.7</v>
      </c>
      <c r="O49" s="375">
        <v>213</v>
      </c>
    </row>
    <row r="50" spans="1:15" x14ac:dyDescent="0.25">
      <c r="B50" s="79" t="s">
        <v>104</v>
      </c>
      <c r="C50" s="356">
        <v>207.2</v>
      </c>
      <c r="D50" s="374">
        <v>236.1</v>
      </c>
      <c r="E50" s="374">
        <v>255.2</v>
      </c>
      <c r="F50" s="374">
        <v>213.4</v>
      </c>
      <c r="G50" s="374">
        <v>149.80000000000001</v>
      </c>
      <c r="H50" s="374">
        <v>216.9</v>
      </c>
      <c r="I50" s="374">
        <v>206.7</v>
      </c>
      <c r="J50" s="374">
        <v>219.1</v>
      </c>
      <c r="K50" s="374">
        <v>124.1</v>
      </c>
      <c r="L50" s="374">
        <v>192.4</v>
      </c>
      <c r="M50" s="374">
        <v>200.2</v>
      </c>
      <c r="N50" s="374">
        <v>241.3</v>
      </c>
      <c r="O50" s="375">
        <v>213.3</v>
      </c>
    </row>
    <row r="51" spans="1:15" x14ac:dyDescent="0.25">
      <c r="B51" s="79" t="s">
        <v>105</v>
      </c>
      <c r="C51" s="356">
        <v>210.5</v>
      </c>
      <c r="D51" s="374">
        <v>244.3</v>
      </c>
      <c r="E51" s="374">
        <v>255.1</v>
      </c>
      <c r="F51" s="374">
        <v>213.7</v>
      </c>
      <c r="G51" s="374">
        <v>149.80000000000001</v>
      </c>
      <c r="H51" s="374">
        <v>216.5</v>
      </c>
      <c r="I51" s="374">
        <v>207.1</v>
      </c>
      <c r="J51" s="374">
        <v>219.1</v>
      </c>
      <c r="K51" s="374">
        <v>124.1</v>
      </c>
      <c r="L51" s="374">
        <v>192.4</v>
      </c>
      <c r="M51" s="374">
        <v>200.2</v>
      </c>
      <c r="N51" s="374">
        <v>242</v>
      </c>
      <c r="O51" s="375">
        <v>213.4</v>
      </c>
    </row>
    <row r="52" spans="1:15" ht="15.75" thickBot="1" x14ac:dyDescent="0.3">
      <c r="C52" s="356"/>
      <c r="D52" s="374"/>
      <c r="E52" s="374"/>
      <c r="F52" s="374"/>
      <c r="G52" s="374"/>
      <c r="H52" s="374"/>
      <c r="I52" s="374"/>
      <c r="J52" s="374"/>
      <c r="K52" s="374"/>
      <c r="L52" s="374"/>
      <c r="M52" s="374"/>
      <c r="N52" s="374"/>
      <c r="O52" s="375"/>
    </row>
    <row r="53" spans="1:15" ht="15" customHeight="1" x14ac:dyDescent="0.25">
      <c r="A53" s="376" t="s">
        <v>106</v>
      </c>
      <c r="B53" s="1760" t="s">
        <v>345</v>
      </c>
      <c r="C53" s="1760"/>
      <c r="D53" s="1760"/>
      <c r="E53" s="1760"/>
      <c r="F53" s="1760"/>
      <c r="G53" s="1760"/>
      <c r="H53" s="1760"/>
      <c r="I53" s="377"/>
      <c r="J53" s="1762" t="s">
        <v>346</v>
      </c>
      <c r="K53" s="1762"/>
      <c r="L53" s="1762"/>
      <c r="M53" s="1762"/>
      <c r="N53" s="1762"/>
      <c r="O53" s="1762"/>
    </row>
    <row r="54" spans="1:15" x14ac:dyDescent="0.25">
      <c r="A54" s="378"/>
      <c r="B54" s="1761"/>
      <c r="C54" s="1761"/>
      <c r="D54" s="1761"/>
      <c r="E54" s="1761"/>
      <c r="F54" s="1761"/>
      <c r="G54" s="1761"/>
      <c r="H54" s="1761"/>
      <c r="I54" s="89"/>
      <c r="J54" s="57"/>
      <c r="K54" s="57"/>
      <c r="L54" s="57"/>
      <c r="M54" s="57"/>
      <c r="N54" s="57"/>
      <c r="O54" s="57"/>
    </row>
    <row r="55" spans="1:15" x14ac:dyDescent="0.25">
      <c r="A55" s="378"/>
      <c r="B55" s="1761"/>
      <c r="C55" s="1761"/>
      <c r="D55" s="1761"/>
      <c r="E55" s="1761"/>
      <c r="F55" s="1761"/>
      <c r="G55" s="1761"/>
      <c r="H55" s="1761"/>
      <c r="I55" s="89"/>
      <c r="J55" s="57"/>
      <c r="K55" s="57"/>
      <c r="L55" s="57"/>
      <c r="M55" s="57"/>
      <c r="N55" s="57"/>
      <c r="O55" s="57"/>
    </row>
    <row r="56" spans="1:15" x14ac:dyDescent="0.25">
      <c r="A56" s="60" t="s">
        <v>109</v>
      </c>
      <c r="B56" s="378" t="s">
        <v>110</v>
      </c>
      <c r="C56" s="378"/>
      <c r="D56" s="378"/>
      <c r="E56" s="378"/>
      <c r="F56" s="378"/>
      <c r="G56" s="378"/>
      <c r="H56" s="57"/>
      <c r="I56" s="57"/>
      <c r="J56" s="57"/>
      <c r="K56" s="57"/>
      <c r="L56" s="57"/>
      <c r="M56" s="57"/>
      <c r="N56" s="57"/>
      <c r="O56" s="57"/>
    </row>
  </sheetData>
  <mergeCells count="6">
    <mergeCell ref="A3:O3"/>
    <mergeCell ref="M4:O4"/>
    <mergeCell ref="A5:B5"/>
    <mergeCell ref="A7:B7"/>
    <mergeCell ref="B53:H55"/>
    <mergeCell ref="J53:O53"/>
  </mergeCells>
  <hyperlinks>
    <hyperlink ref="O2" location="Contents!A1" display="Back to Contents" xr:uid="{20CA791B-F41F-4D67-9592-AABD969302BC}"/>
  </hyperlinks>
  <pageMargins left="0.38" right="0.3" top="0.75" bottom="0.75" header="0.3" footer="0.3"/>
  <pageSetup paperSize="9" scale="70" orientation="landscape" horizontalDpi="4294967294" verticalDpi="4294967294" r:id="rId1"/>
  <headerFooter>
    <oddHeader xml:space="preserve">&amp;L&amp;"Aptos"&amp;10&amp;K000000 [Limited Sharing]&amp;1#_x000D_&amp;"Aptos Narrow"&amp;11&amp;K000000&amp;"Aptos Narrow"&amp;11&amp;K000000&amp;"Calibri"&amp;11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F9769-2A60-43E8-B9F5-E726FFE707C4}">
  <sheetPr codeName="Sheet46">
    <pageSetUpPr fitToPage="1"/>
  </sheetPr>
  <dimension ref="A1:F108"/>
  <sheetViews>
    <sheetView zoomScaleNormal="100" workbookViewId="0">
      <selection activeCell="F2" sqref="F2"/>
    </sheetView>
  </sheetViews>
  <sheetFormatPr defaultColWidth="9.140625" defaultRowHeight="15" x14ac:dyDescent="0.25"/>
  <cols>
    <col min="1" max="1" width="8.7109375" style="56" customWidth="1"/>
    <col min="2" max="2" width="14.5703125" style="56" customWidth="1"/>
    <col min="3" max="3" width="15.140625" style="56" customWidth="1"/>
    <col min="4" max="4" width="16.7109375" style="56" customWidth="1"/>
    <col min="5" max="5" width="19.85546875" style="56" customWidth="1"/>
    <col min="6" max="6" width="11.85546875" style="56" customWidth="1"/>
    <col min="7" max="7" width="9.140625" style="56"/>
    <col min="8" max="8" width="10.5703125" style="56" bestFit="1" customWidth="1"/>
    <col min="9" max="16384" width="9.140625" style="56"/>
  </cols>
  <sheetData>
    <row r="1" spans="1:6" ht="15.75" x14ac:dyDescent="0.25">
      <c r="A1" s="10" t="s">
        <v>60</v>
      </c>
      <c r="B1" s="90"/>
      <c r="C1" s="91"/>
      <c r="D1" s="91"/>
      <c r="E1" s="91"/>
      <c r="F1" s="14" t="s">
        <v>336</v>
      </c>
    </row>
    <row r="2" spans="1:6" x14ac:dyDescent="0.25">
      <c r="A2" s="347"/>
      <c r="B2" s="347"/>
      <c r="C2" s="347"/>
      <c r="D2" s="347"/>
      <c r="E2" s="347"/>
      <c r="F2" s="399" t="s">
        <v>62</v>
      </c>
    </row>
    <row r="3" spans="1:6" ht="15.75" x14ac:dyDescent="0.25">
      <c r="A3" s="1763" t="s">
        <v>53</v>
      </c>
      <c r="B3" s="1763"/>
      <c r="C3" s="1763"/>
      <c r="D3" s="1763"/>
      <c r="E3" s="1763"/>
      <c r="F3" s="1763"/>
    </row>
    <row r="4" spans="1:6" ht="15.75" thickBot="1" x14ac:dyDescent="0.3">
      <c r="A4" s="347"/>
      <c r="B4" s="348"/>
      <c r="C4" s="348"/>
      <c r="D4" s="348"/>
      <c r="E4" s="348"/>
      <c r="F4" s="349"/>
    </row>
    <row r="5" spans="1:6" ht="15.75" customHeight="1" thickBot="1" x14ac:dyDescent="0.3">
      <c r="A5" s="1764" t="s">
        <v>337</v>
      </c>
      <c r="B5" s="1765"/>
      <c r="C5" s="350" t="s">
        <v>338</v>
      </c>
      <c r="D5" s="64" t="s">
        <v>162</v>
      </c>
      <c r="E5" s="65" t="s">
        <v>169</v>
      </c>
      <c r="F5" s="64" t="s">
        <v>339</v>
      </c>
    </row>
    <row r="6" spans="1:6" x14ac:dyDescent="0.25">
      <c r="A6" s="351"/>
      <c r="B6" s="352"/>
      <c r="C6" s="353"/>
      <c r="D6" s="354"/>
      <c r="E6" s="354"/>
      <c r="F6" s="354"/>
    </row>
    <row r="7" spans="1:6" x14ac:dyDescent="0.25">
      <c r="A7" s="355">
        <v>2019</v>
      </c>
      <c r="B7" s="352"/>
      <c r="C7" s="356">
        <v>105.49718612285646</v>
      </c>
      <c r="D7" s="357">
        <v>108.73626601148244</v>
      </c>
      <c r="E7" s="357">
        <v>104.91950694745435</v>
      </c>
      <c r="F7" s="357">
        <v>101.53473027957817</v>
      </c>
    </row>
    <row r="8" spans="1:6" x14ac:dyDescent="0.25">
      <c r="A8" s="355">
        <v>2020</v>
      </c>
      <c r="B8" s="352"/>
      <c r="C8" s="356">
        <v>111.57164793013474</v>
      </c>
      <c r="D8" s="357">
        <v>126.75010770831049</v>
      </c>
      <c r="E8" s="357">
        <v>109.03093006772743</v>
      </c>
      <c r="F8" s="357">
        <v>104.12022165594892</v>
      </c>
    </row>
    <row r="9" spans="1:6" x14ac:dyDescent="0.25">
      <c r="A9" s="355">
        <v>2021</v>
      </c>
      <c r="B9" s="358"/>
      <c r="C9" s="356">
        <v>123.69379608373724</v>
      </c>
      <c r="D9" s="357">
        <v>133.75657751198381</v>
      </c>
      <c r="E9" s="357">
        <v>122.89871463528111</v>
      </c>
      <c r="F9" s="357">
        <v>101.87446371835465</v>
      </c>
    </row>
    <row r="10" spans="1:6" x14ac:dyDescent="0.25">
      <c r="A10" s="355">
        <v>2022</v>
      </c>
      <c r="B10" s="358"/>
      <c r="C10" s="356">
        <v>215.18075420496655</v>
      </c>
      <c r="D10" s="357">
        <v>215.20037696218978</v>
      </c>
      <c r="E10" s="357">
        <v>219.35805187195967</v>
      </c>
      <c r="F10" s="357">
        <v>129.760951384815</v>
      </c>
    </row>
    <row r="11" spans="1:6" x14ac:dyDescent="0.25">
      <c r="A11" s="355">
        <v>2023</v>
      </c>
      <c r="B11" s="358"/>
      <c r="C11" s="356">
        <v>239.98852384906502</v>
      </c>
      <c r="D11" s="357">
        <v>235.19692301173009</v>
      </c>
      <c r="E11" s="357">
        <v>240.6324533679352</v>
      </c>
      <c r="F11" s="357">
        <v>239.15825425740013</v>
      </c>
    </row>
    <row r="12" spans="1:6" x14ac:dyDescent="0.25">
      <c r="A12" s="355">
        <v>2024</v>
      </c>
      <c r="B12" s="358"/>
      <c r="C12" s="356">
        <v>240.06067465291548</v>
      </c>
      <c r="D12" s="357">
        <v>254.5333333333333</v>
      </c>
      <c r="E12" s="357">
        <v>240.08333333333334</v>
      </c>
      <c r="F12" s="357">
        <v>191.69166666666661</v>
      </c>
    </row>
    <row r="13" spans="1:6" x14ac:dyDescent="0.25">
      <c r="A13" s="355" t="s">
        <v>158</v>
      </c>
      <c r="B13" s="358"/>
      <c r="C13" s="356">
        <v>237.80833333333337</v>
      </c>
      <c r="D13" s="359">
        <v>263.89166666666671</v>
      </c>
      <c r="E13" s="357">
        <v>238.57500000000005</v>
      </c>
      <c r="F13" s="357">
        <v>148.69166666666666</v>
      </c>
    </row>
    <row r="14" spans="1:6" x14ac:dyDescent="0.25">
      <c r="A14" s="355"/>
      <c r="B14" s="358"/>
      <c r="C14" s="356"/>
      <c r="D14" s="357"/>
      <c r="E14" s="357"/>
      <c r="F14" s="357"/>
    </row>
    <row r="15" spans="1:6" x14ac:dyDescent="0.25">
      <c r="A15" s="355">
        <v>2019</v>
      </c>
      <c r="B15" s="360" t="s">
        <v>94</v>
      </c>
      <c r="C15" s="356">
        <v>105.10977759208565</v>
      </c>
      <c r="D15" s="357">
        <v>113.05732215952754</v>
      </c>
      <c r="E15" s="357">
        <v>102.63248712626688</v>
      </c>
      <c r="F15" s="357">
        <v>99.369513238738875</v>
      </c>
    </row>
    <row r="16" spans="1:6" x14ac:dyDescent="0.25">
      <c r="A16" s="355"/>
      <c r="B16" s="360" t="s">
        <v>95</v>
      </c>
      <c r="C16" s="356">
        <v>105.06419386936422</v>
      </c>
      <c r="D16" s="357">
        <v>110.87312831465594</v>
      </c>
      <c r="E16" s="357">
        <v>103.15757918697906</v>
      </c>
      <c r="F16" s="357">
        <v>104.85038995758936</v>
      </c>
    </row>
    <row r="17" spans="1:6" x14ac:dyDescent="0.25">
      <c r="A17" s="355"/>
      <c r="B17" s="360" t="s">
        <v>96</v>
      </c>
      <c r="C17" s="356">
        <v>106.43085517924941</v>
      </c>
      <c r="D17" s="357">
        <v>110.6203252979132</v>
      </c>
      <c r="E17" s="357">
        <v>105.51385431449245</v>
      </c>
      <c r="F17" s="357">
        <v>101.48109418986311</v>
      </c>
    </row>
    <row r="18" spans="1:6" x14ac:dyDescent="0.25">
      <c r="A18" s="355"/>
      <c r="B18" s="360" t="s">
        <v>97</v>
      </c>
      <c r="C18" s="356">
        <v>106.10937517585286</v>
      </c>
      <c r="D18" s="357">
        <v>111.68935886527339</v>
      </c>
      <c r="E18" s="357">
        <v>104.48254882817763</v>
      </c>
      <c r="F18" s="357">
        <v>103.03055322186908</v>
      </c>
    </row>
    <row r="19" spans="1:6" x14ac:dyDescent="0.25">
      <c r="A19" s="355"/>
      <c r="B19" s="360" t="s">
        <v>98</v>
      </c>
      <c r="C19" s="356">
        <v>106.54091278174933</v>
      </c>
      <c r="D19" s="357">
        <v>111.75279201866883</v>
      </c>
      <c r="E19" s="357">
        <v>105.10471705842392</v>
      </c>
      <c r="F19" s="357">
        <v>102.95242435725106</v>
      </c>
    </row>
    <row r="20" spans="1:6" x14ac:dyDescent="0.25">
      <c r="A20" s="355"/>
      <c r="B20" s="360" t="s">
        <v>99</v>
      </c>
      <c r="C20" s="356">
        <v>104.89392960983734</v>
      </c>
      <c r="D20" s="357">
        <v>107.76338897351351</v>
      </c>
      <c r="E20" s="357">
        <v>104.36577838541713</v>
      </c>
      <c r="F20" s="357">
        <v>102.63185115555481</v>
      </c>
    </row>
    <row r="21" spans="1:6" x14ac:dyDescent="0.25">
      <c r="A21" s="355"/>
      <c r="B21" s="360" t="s">
        <v>100</v>
      </c>
      <c r="C21" s="356">
        <v>103.42246841440414</v>
      </c>
      <c r="D21" s="357">
        <v>103.64885501110442</v>
      </c>
      <c r="E21" s="357">
        <v>103.93088468824372</v>
      </c>
      <c r="F21" s="357">
        <v>102.49608214376565</v>
      </c>
    </row>
    <row r="22" spans="1:6" x14ac:dyDescent="0.25">
      <c r="A22" s="355"/>
      <c r="B22" s="360" t="s">
        <v>101</v>
      </c>
      <c r="C22" s="356">
        <v>103.22084946251158</v>
      </c>
      <c r="D22" s="357">
        <v>101.16788464436095</v>
      </c>
      <c r="E22" s="357">
        <v>104.75888862024053</v>
      </c>
      <c r="F22" s="357">
        <v>101.33719378954356</v>
      </c>
    </row>
    <row r="23" spans="1:6" x14ac:dyDescent="0.25">
      <c r="A23" s="355"/>
      <c r="B23" s="360" t="s">
        <v>102</v>
      </c>
      <c r="C23" s="356">
        <v>103.97359606666565</v>
      </c>
      <c r="D23" s="357">
        <v>102.28625833408118</v>
      </c>
      <c r="E23" s="357">
        <v>105.40711959450586</v>
      </c>
      <c r="F23" s="357">
        <v>101.32182523696633</v>
      </c>
    </row>
    <row r="24" spans="1:6" x14ac:dyDescent="0.25">
      <c r="A24" s="355"/>
      <c r="B24" s="360" t="s">
        <v>103</v>
      </c>
      <c r="C24" s="356">
        <v>105.02064014474435</v>
      </c>
      <c r="D24" s="357">
        <v>104.33862999699768</v>
      </c>
      <c r="E24" s="357">
        <v>106.2375771671345</v>
      </c>
      <c r="F24" s="357">
        <v>99.020915632391961</v>
      </c>
    </row>
    <row r="25" spans="1:6" x14ac:dyDescent="0.25">
      <c r="A25" s="355"/>
      <c r="B25" s="360" t="s">
        <v>104</v>
      </c>
      <c r="C25" s="356">
        <v>106.5498748055754</v>
      </c>
      <c r="D25" s="357">
        <v>109.0246041464609</v>
      </c>
      <c r="E25" s="357">
        <v>106.45427453682699</v>
      </c>
      <c r="F25" s="357">
        <v>100.14384050617318</v>
      </c>
    </row>
    <row r="26" spans="1:6" x14ac:dyDescent="0.25">
      <c r="A26" s="355"/>
      <c r="B26" s="360" t="s">
        <v>105</v>
      </c>
      <c r="C26" s="356">
        <v>109.62976037223754</v>
      </c>
      <c r="D26" s="357">
        <v>118.61264437523181</v>
      </c>
      <c r="E26" s="357">
        <v>106.98837386274359</v>
      </c>
      <c r="F26" s="357">
        <v>99.781079925231197</v>
      </c>
    </row>
    <row r="27" spans="1:6" x14ac:dyDescent="0.25">
      <c r="A27" s="355"/>
      <c r="B27" s="360"/>
      <c r="C27" s="356"/>
      <c r="D27" s="357"/>
      <c r="E27" s="357"/>
      <c r="F27" s="357"/>
    </row>
    <row r="28" spans="1:6" x14ac:dyDescent="0.25">
      <c r="A28" s="355">
        <v>2020</v>
      </c>
      <c r="B28" s="360" t="s">
        <v>94</v>
      </c>
      <c r="C28" s="356">
        <v>111.04189748530146</v>
      </c>
      <c r="D28" s="357">
        <v>123.73525275157184</v>
      </c>
      <c r="E28" s="357">
        <v>106.82862447701825</v>
      </c>
      <c r="F28" s="357">
        <v>101.15470891156787</v>
      </c>
    </row>
    <row r="29" spans="1:6" x14ac:dyDescent="0.25">
      <c r="A29" s="355"/>
      <c r="B29" s="360" t="s">
        <v>95</v>
      </c>
      <c r="C29" s="356">
        <v>110.15213457444872</v>
      </c>
      <c r="D29" s="357">
        <v>122.64439141184745</v>
      </c>
      <c r="E29" s="357">
        <v>105.92791966645305</v>
      </c>
      <c r="F29" s="357">
        <v>101.75631462221989</v>
      </c>
    </row>
    <row r="30" spans="1:6" x14ac:dyDescent="0.25">
      <c r="A30" s="355"/>
      <c r="B30" s="360" t="s">
        <v>96</v>
      </c>
      <c r="C30" s="356">
        <v>110.23622646035734</v>
      </c>
      <c r="D30" s="357">
        <v>119.00665702173009</v>
      </c>
      <c r="E30" s="357">
        <v>107.36664933342902</v>
      </c>
      <c r="F30" s="357">
        <v>105.60937423691036</v>
      </c>
    </row>
    <row r="31" spans="1:6" x14ac:dyDescent="0.25">
      <c r="A31" s="355"/>
      <c r="B31" s="360" t="s">
        <v>97</v>
      </c>
      <c r="C31" s="356">
        <v>110.43769249678412</v>
      </c>
      <c r="D31" s="357">
        <v>116.78652374158575</v>
      </c>
      <c r="E31" s="357">
        <v>108.64566609365266</v>
      </c>
      <c r="F31" s="357">
        <v>105.09435217127279</v>
      </c>
    </row>
    <row r="32" spans="1:6" x14ac:dyDescent="0.25">
      <c r="A32" s="355"/>
      <c r="B32" s="360" t="s">
        <v>98</v>
      </c>
      <c r="C32" s="356">
        <v>111.82434611442464</v>
      </c>
      <c r="D32" s="357">
        <v>128.07369215991781</v>
      </c>
      <c r="E32" s="357">
        <v>110.20877525174531</v>
      </c>
      <c r="F32" s="357">
        <v>102.57808918096696</v>
      </c>
    </row>
    <row r="33" spans="1:6" x14ac:dyDescent="0.25">
      <c r="A33" s="355"/>
      <c r="B33" s="360" t="s">
        <v>99</v>
      </c>
      <c r="C33" s="356">
        <v>112.26127108204042</v>
      </c>
      <c r="D33" s="357">
        <v>134.55213209721802</v>
      </c>
      <c r="E33" s="357">
        <v>108.12163889091732</v>
      </c>
      <c r="F33" s="357">
        <v>106.25483622393089</v>
      </c>
    </row>
    <row r="34" spans="1:6" x14ac:dyDescent="0.25">
      <c r="A34" s="355"/>
      <c r="B34" s="360" t="s">
        <v>100</v>
      </c>
      <c r="C34" s="356">
        <v>111.40302140760843</v>
      </c>
      <c r="D34" s="357">
        <v>129.20791739792114</v>
      </c>
      <c r="E34" s="357">
        <v>109.2331646356713</v>
      </c>
      <c r="F34" s="357">
        <v>107.97855097386913</v>
      </c>
    </row>
    <row r="35" spans="1:6" x14ac:dyDescent="0.25">
      <c r="A35" s="355"/>
      <c r="B35" s="360" t="s">
        <v>101</v>
      </c>
      <c r="C35" s="356">
        <v>111.13893705122175</v>
      </c>
      <c r="D35" s="357">
        <v>126.37210217880816</v>
      </c>
      <c r="E35" s="357">
        <v>110.05807764800905</v>
      </c>
      <c r="F35" s="357">
        <v>103.02560450690406</v>
      </c>
    </row>
    <row r="36" spans="1:6" x14ac:dyDescent="0.25">
      <c r="A36" s="355"/>
      <c r="B36" s="360" t="s">
        <v>102</v>
      </c>
      <c r="C36" s="356">
        <v>111.53488636963995</v>
      </c>
      <c r="D36" s="357">
        <v>129.26097318328607</v>
      </c>
      <c r="E36" s="357">
        <v>109.30322849046421</v>
      </c>
      <c r="F36" s="357">
        <v>102.1154677918812</v>
      </c>
    </row>
    <row r="37" spans="1:6" x14ac:dyDescent="0.25">
      <c r="A37" s="355"/>
      <c r="B37" s="360" t="s">
        <v>103</v>
      </c>
      <c r="C37" s="356">
        <v>112.08948251706542</v>
      </c>
      <c r="D37" s="357">
        <v>128.11438385296069</v>
      </c>
      <c r="E37" s="357">
        <v>110.62703347777848</v>
      </c>
      <c r="F37" s="357">
        <v>102.68612343717444</v>
      </c>
    </row>
    <row r="38" spans="1:6" x14ac:dyDescent="0.25">
      <c r="A38" s="355"/>
      <c r="B38" s="360" t="s">
        <v>104</v>
      </c>
      <c r="C38" s="356">
        <v>111.92113780482843</v>
      </c>
      <c r="D38" s="357">
        <v>128.37791243170713</v>
      </c>
      <c r="E38" s="357">
        <v>110.25925860465398</v>
      </c>
      <c r="F38" s="357">
        <v>103.46700241875929</v>
      </c>
    </row>
    <row r="39" spans="1:6" x14ac:dyDescent="0.25">
      <c r="A39" s="355"/>
      <c r="B39" s="360" t="s">
        <v>105</v>
      </c>
      <c r="C39" s="356">
        <v>114.81874179789614</v>
      </c>
      <c r="D39" s="357">
        <v>134.8693542711716</v>
      </c>
      <c r="E39" s="357">
        <v>111.79112424293636</v>
      </c>
      <c r="F39" s="357">
        <v>107.72223539593061</v>
      </c>
    </row>
    <row r="40" spans="1:6" x14ac:dyDescent="0.25">
      <c r="A40" s="355"/>
      <c r="B40" s="360"/>
      <c r="C40" s="356"/>
      <c r="D40" s="357"/>
      <c r="E40" s="357"/>
      <c r="F40" s="357"/>
    </row>
    <row r="41" spans="1:6" x14ac:dyDescent="0.25">
      <c r="A41" s="355">
        <v>2021</v>
      </c>
      <c r="B41" s="360" t="s">
        <v>94</v>
      </c>
      <c r="C41" s="356">
        <v>116.04742808619764</v>
      </c>
      <c r="D41" s="357">
        <v>134.03236455418937</v>
      </c>
      <c r="E41" s="357">
        <v>113.94432499329741</v>
      </c>
      <c r="F41" s="357">
        <v>100.08730594461869</v>
      </c>
    </row>
    <row r="42" spans="1:6" x14ac:dyDescent="0.25">
      <c r="A42" s="355"/>
      <c r="B42" s="360" t="s">
        <v>95</v>
      </c>
      <c r="C42" s="356">
        <v>118.01317174564242</v>
      </c>
      <c r="D42" s="357">
        <v>132.97720967700312</v>
      </c>
      <c r="E42" s="357">
        <v>117.28806536949376</v>
      </c>
      <c r="F42" s="357">
        <v>97.662323431924278</v>
      </c>
    </row>
    <row r="43" spans="1:6" x14ac:dyDescent="0.25">
      <c r="A43" s="355"/>
      <c r="B43" s="360" t="s">
        <v>96</v>
      </c>
      <c r="C43" s="356">
        <v>121.30535318557504</v>
      </c>
      <c r="D43" s="357">
        <v>130.84968695636917</v>
      </c>
      <c r="E43" s="357">
        <v>119.15281723006945</v>
      </c>
      <c r="F43" s="357">
        <v>100.64957894558763</v>
      </c>
    </row>
    <row r="44" spans="1:6" x14ac:dyDescent="0.25">
      <c r="A44" s="355"/>
      <c r="B44" s="360" t="s">
        <v>97</v>
      </c>
      <c r="C44" s="356">
        <v>123.9579497943889</v>
      </c>
      <c r="D44" s="357">
        <v>131.62480887376879</v>
      </c>
      <c r="E44" s="357">
        <v>122.612637212382</v>
      </c>
      <c r="F44" s="357">
        <v>103.10109844063449</v>
      </c>
    </row>
    <row r="45" spans="1:6" x14ac:dyDescent="0.25">
      <c r="A45" s="355"/>
      <c r="B45" s="360" t="s">
        <v>98</v>
      </c>
      <c r="C45" s="356">
        <v>123.13346459023131</v>
      </c>
      <c r="D45" s="357">
        <v>130.02275728633018</v>
      </c>
      <c r="E45" s="357">
        <v>122.06441799069859</v>
      </c>
      <c r="F45" s="357">
        <v>103.26910778058895</v>
      </c>
    </row>
    <row r="46" spans="1:6" x14ac:dyDescent="0.25">
      <c r="A46" s="355"/>
      <c r="B46" s="360" t="s">
        <v>99</v>
      </c>
      <c r="C46" s="356">
        <v>123.86068855581068</v>
      </c>
      <c r="D46" s="357">
        <v>131.39788872999114</v>
      </c>
      <c r="E46" s="357">
        <v>122.62761755376418</v>
      </c>
      <c r="F46" s="357">
        <v>102.24103241663325</v>
      </c>
    </row>
    <row r="47" spans="1:6" x14ac:dyDescent="0.25">
      <c r="A47" s="355"/>
      <c r="B47" s="360" t="s">
        <v>100</v>
      </c>
      <c r="C47" s="356">
        <v>121.74242240249814</v>
      </c>
      <c r="D47" s="357">
        <v>125.2266710258625</v>
      </c>
      <c r="E47" s="357">
        <v>122.06254287121236</v>
      </c>
      <c r="F47" s="357">
        <v>102.77087264709607</v>
      </c>
    </row>
    <row r="48" spans="1:6" x14ac:dyDescent="0.25">
      <c r="A48" s="355"/>
      <c r="B48" s="360" t="s">
        <v>101</v>
      </c>
      <c r="C48" s="356">
        <v>122.28039849303975</v>
      </c>
      <c r="D48" s="357">
        <v>125.35684019447477</v>
      </c>
      <c r="E48" s="357">
        <v>122.82281977076295</v>
      </c>
      <c r="F48" s="357">
        <v>102.56947129784363</v>
      </c>
    </row>
    <row r="49" spans="1:6" x14ac:dyDescent="0.25">
      <c r="A49" s="355"/>
      <c r="B49" s="360" t="s">
        <v>102</v>
      </c>
      <c r="C49" s="356">
        <v>123.4</v>
      </c>
      <c r="D49" s="357">
        <v>126.5</v>
      </c>
      <c r="E49" s="357">
        <v>124</v>
      </c>
      <c r="F49" s="357">
        <v>102.6</v>
      </c>
    </row>
    <row r="50" spans="1:6" x14ac:dyDescent="0.25">
      <c r="A50" s="355"/>
      <c r="B50" s="360" t="s">
        <v>103</v>
      </c>
      <c r="C50" s="356">
        <v>126.8</v>
      </c>
      <c r="D50" s="357">
        <v>131</v>
      </c>
      <c r="E50" s="357">
        <v>127.4</v>
      </c>
      <c r="F50" s="357">
        <v>102.5</v>
      </c>
    </row>
    <row r="51" spans="1:6" x14ac:dyDescent="0.25">
      <c r="A51" s="355"/>
      <c r="B51" s="360" t="s">
        <v>104</v>
      </c>
      <c r="C51" s="356">
        <v>130.69999999999999</v>
      </c>
      <c r="D51" s="357">
        <v>144.4</v>
      </c>
      <c r="E51" s="357">
        <v>130.19999999999999</v>
      </c>
      <c r="F51" s="357">
        <v>101.8</v>
      </c>
    </row>
    <row r="52" spans="1:6" x14ac:dyDescent="0.25">
      <c r="A52" s="355"/>
      <c r="B52" s="360" t="s">
        <v>105</v>
      </c>
      <c r="C52" s="356">
        <v>133.08467615146299</v>
      </c>
      <c r="D52" s="357">
        <v>161.69070284581682</v>
      </c>
      <c r="E52" s="357">
        <v>130.60933263169255</v>
      </c>
      <c r="F52" s="357">
        <v>103.24277371532877</v>
      </c>
    </row>
    <row r="53" spans="1:6" x14ac:dyDescent="0.25">
      <c r="A53" s="355"/>
      <c r="B53" s="360"/>
      <c r="C53" s="356"/>
      <c r="D53" s="357"/>
      <c r="E53" s="357"/>
      <c r="F53" s="357"/>
    </row>
    <row r="54" spans="1:6" x14ac:dyDescent="0.25">
      <c r="A54" s="355">
        <v>2022</v>
      </c>
      <c r="B54" s="360" t="s">
        <v>94</v>
      </c>
      <c r="C54" s="356">
        <v>137.4</v>
      </c>
      <c r="D54" s="357">
        <v>164.1</v>
      </c>
      <c r="E54" s="357">
        <v>135.30000000000001</v>
      </c>
      <c r="F54" s="357">
        <v>103.3</v>
      </c>
    </row>
    <row r="55" spans="1:6" x14ac:dyDescent="0.25">
      <c r="A55" s="355"/>
      <c r="B55" s="360" t="s">
        <v>95</v>
      </c>
      <c r="C55" s="356">
        <v>142.56905045959866</v>
      </c>
      <c r="D55" s="357">
        <v>167.60452354627731</v>
      </c>
      <c r="E55" s="357">
        <v>140.99662246351633</v>
      </c>
      <c r="F55" s="357">
        <v>104.33141661778022</v>
      </c>
    </row>
    <row r="56" spans="1:6" x14ac:dyDescent="0.25">
      <c r="A56" s="355"/>
      <c r="B56" s="360" t="s">
        <v>96</v>
      </c>
      <c r="C56" s="356">
        <v>163</v>
      </c>
      <c r="D56" s="357">
        <v>172.5</v>
      </c>
      <c r="E56" s="357">
        <v>164.6</v>
      </c>
      <c r="F56" s="357">
        <v>102.6</v>
      </c>
    </row>
    <row r="57" spans="1:6" x14ac:dyDescent="0.25">
      <c r="A57" s="355"/>
      <c r="B57" s="360" t="s">
        <v>97</v>
      </c>
      <c r="C57" s="356">
        <v>189.8</v>
      </c>
      <c r="D57" s="357">
        <v>178.2</v>
      </c>
      <c r="E57" s="357">
        <v>195.8</v>
      </c>
      <c r="F57" s="357">
        <v>100.2</v>
      </c>
    </row>
    <row r="58" spans="1:6" x14ac:dyDescent="0.25">
      <c r="A58" s="355"/>
      <c r="B58" s="360" t="s">
        <v>98</v>
      </c>
      <c r="C58" s="356">
        <v>216.5</v>
      </c>
      <c r="D58" s="357">
        <v>203</v>
      </c>
      <c r="E58" s="357">
        <v>223.9</v>
      </c>
      <c r="F58" s="357">
        <v>104.4</v>
      </c>
    </row>
    <row r="59" spans="1:6" x14ac:dyDescent="0.25">
      <c r="A59" s="355"/>
      <c r="B59" s="360" t="s">
        <v>99</v>
      </c>
      <c r="C59" s="356">
        <v>232.9</v>
      </c>
      <c r="D59" s="357">
        <v>240.6</v>
      </c>
      <c r="E59" s="357">
        <v>238.2</v>
      </c>
      <c r="F59" s="357">
        <v>104.3</v>
      </c>
    </row>
    <row r="60" spans="1:6" x14ac:dyDescent="0.25">
      <c r="A60" s="355"/>
      <c r="B60" s="360" t="s">
        <v>100</v>
      </c>
      <c r="C60" s="356">
        <v>243.8</v>
      </c>
      <c r="D60" s="357">
        <v>229.7</v>
      </c>
      <c r="E60" s="357">
        <v>252.6</v>
      </c>
      <c r="F60" s="357">
        <v>104.6</v>
      </c>
    </row>
    <row r="61" spans="1:6" x14ac:dyDescent="0.25">
      <c r="A61" s="347"/>
      <c r="B61" s="360" t="s">
        <v>101</v>
      </c>
      <c r="C61" s="356">
        <v>250.9</v>
      </c>
      <c r="D61" s="357">
        <v>245.8</v>
      </c>
      <c r="E61" s="357">
        <v>257.3</v>
      </c>
      <c r="F61" s="357">
        <v>134</v>
      </c>
    </row>
    <row r="62" spans="1:6" x14ac:dyDescent="0.25">
      <c r="A62" s="347"/>
      <c r="B62" s="360" t="s">
        <v>102</v>
      </c>
      <c r="C62" s="356">
        <v>250.8</v>
      </c>
      <c r="D62" s="357">
        <v>245.8</v>
      </c>
      <c r="E62" s="357">
        <v>255.2</v>
      </c>
      <c r="F62" s="357">
        <v>174.6</v>
      </c>
    </row>
    <row r="63" spans="1:6" x14ac:dyDescent="0.25">
      <c r="A63" s="347"/>
      <c r="B63" s="360" t="s">
        <v>103</v>
      </c>
      <c r="C63" s="356">
        <v>251.1</v>
      </c>
      <c r="D63" s="357">
        <v>247.8</v>
      </c>
      <c r="E63" s="357">
        <v>255.3</v>
      </c>
      <c r="F63" s="357">
        <v>174.1</v>
      </c>
    </row>
    <row r="64" spans="1:6" x14ac:dyDescent="0.25">
      <c r="A64" s="347"/>
      <c r="B64" s="360" t="s">
        <v>104</v>
      </c>
      <c r="C64" s="356">
        <v>252.7</v>
      </c>
      <c r="D64" s="357">
        <v>248.7</v>
      </c>
      <c r="E64" s="357">
        <v>257</v>
      </c>
      <c r="F64" s="357">
        <v>176.5</v>
      </c>
    </row>
    <row r="65" spans="1:6" x14ac:dyDescent="0.25">
      <c r="A65" s="347"/>
      <c r="B65" s="360" t="s">
        <v>105</v>
      </c>
      <c r="C65" s="356">
        <v>251.4</v>
      </c>
      <c r="D65" s="357">
        <v>238.6</v>
      </c>
      <c r="E65" s="357">
        <v>257</v>
      </c>
      <c r="F65" s="357">
        <v>174.2</v>
      </c>
    </row>
    <row r="66" spans="1:6" x14ac:dyDescent="0.25">
      <c r="A66" s="355"/>
      <c r="B66" s="360"/>
      <c r="C66" s="356"/>
      <c r="D66" s="357"/>
      <c r="E66" s="357"/>
      <c r="F66" s="357"/>
    </row>
    <row r="67" spans="1:6" x14ac:dyDescent="0.25">
      <c r="A67" s="347">
        <v>2023</v>
      </c>
      <c r="B67" s="360" t="s">
        <v>94</v>
      </c>
      <c r="C67" s="356">
        <v>253.2</v>
      </c>
      <c r="D67" s="357">
        <v>245.6</v>
      </c>
      <c r="E67" s="357">
        <v>258.2</v>
      </c>
      <c r="F67" s="357">
        <v>172.8</v>
      </c>
    </row>
    <row r="68" spans="1:6" x14ac:dyDescent="0.25">
      <c r="A68" s="347"/>
      <c r="B68" s="360" t="s">
        <v>95</v>
      </c>
      <c r="C68" s="356">
        <v>252.5</v>
      </c>
      <c r="D68" s="357">
        <v>233.3</v>
      </c>
      <c r="E68" s="357">
        <v>258</v>
      </c>
      <c r="F68" s="357">
        <v>195.6</v>
      </c>
    </row>
    <row r="69" spans="1:6" x14ac:dyDescent="0.25">
      <c r="A69" s="347"/>
      <c r="B69" s="360" t="s">
        <v>96</v>
      </c>
      <c r="C69" s="356">
        <v>247.4</v>
      </c>
      <c r="D69" s="357">
        <v>236.4</v>
      </c>
      <c r="E69" s="357">
        <v>248.9</v>
      </c>
      <c r="F69" s="357">
        <v>249.5</v>
      </c>
    </row>
    <row r="70" spans="1:6" x14ac:dyDescent="0.25">
      <c r="A70" s="347"/>
      <c r="B70" s="360" t="s">
        <v>97</v>
      </c>
      <c r="C70" s="356">
        <v>245.6</v>
      </c>
      <c r="D70" s="357">
        <v>234.9</v>
      </c>
      <c r="E70" s="357">
        <v>244.6</v>
      </c>
      <c r="F70" s="357">
        <v>298</v>
      </c>
    </row>
    <row r="71" spans="1:6" x14ac:dyDescent="0.25">
      <c r="A71" s="347"/>
      <c r="B71" s="360" t="s">
        <v>98</v>
      </c>
      <c r="C71" s="356">
        <v>235.2</v>
      </c>
      <c r="D71" s="357">
        <v>227.3</v>
      </c>
      <c r="E71" s="357">
        <v>234.7</v>
      </c>
      <c r="F71" s="357">
        <v>267</v>
      </c>
    </row>
    <row r="72" spans="1:6" x14ac:dyDescent="0.25">
      <c r="A72" s="347"/>
      <c r="B72" s="360" t="s">
        <v>99</v>
      </c>
      <c r="C72" s="356">
        <v>228.56228618877972</v>
      </c>
      <c r="D72" s="357">
        <v>223.66307614076163</v>
      </c>
      <c r="E72" s="357">
        <v>227.28944041522215</v>
      </c>
      <c r="F72" s="357">
        <v>268.29905108880143</v>
      </c>
    </row>
    <row r="73" spans="1:6" x14ac:dyDescent="0.25">
      <c r="A73" s="347"/>
      <c r="B73" s="360" t="s">
        <v>100</v>
      </c>
      <c r="C73" s="356">
        <v>233.7</v>
      </c>
      <c r="D73" s="357">
        <v>232</v>
      </c>
      <c r="E73" s="357">
        <v>233.2</v>
      </c>
      <c r="F73" s="357">
        <v>246.8</v>
      </c>
    </row>
    <row r="74" spans="1:6" x14ac:dyDescent="0.25">
      <c r="A74" s="347"/>
      <c r="B74" s="360" t="s">
        <v>101</v>
      </c>
      <c r="C74" s="356">
        <v>234.2</v>
      </c>
      <c r="D74" s="357">
        <v>239.3</v>
      </c>
      <c r="E74" s="357">
        <v>233.4</v>
      </c>
      <c r="F74" s="357">
        <v>235.1</v>
      </c>
    </row>
    <row r="75" spans="1:6" x14ac:dyDescent="0.25">
      <c r="A75" s="347"/>
      <c r="B75" s="360" t="s">
        <v>102</v>
      </c>
      <c r="C75" s="356">
        <v>232.6</v>
      </c>
      <c r="D75" s="357">
        <v>233.2</v>
      </c>
      <c r="E75" s="357">
        <v>232.4</v>
      </c>
      <c r="F75" s="357">
        <v>234.4</v>
      </c>
    </row>
    <row r="76" spans="1:6" x14ac:dyDescent="0.25">
      <c r="A76" s="347"/>
      <c r="B76" s="360" t="s">
        <v>103</v>
      </c>
      <c r="C76" s="356">
        <v>236.4</v>
      </c>
      <c r="D76" s="357">
        <v>227.3</v>
      </c>
      <c r="E76" s="357">
        <v>237.1</v>
      </c>
      <c r="F76" s="357">
        <v>232.6</v>
      </c>
    </row>
    <row r="77" spans="1:6" x14ac:dyDescent="0.25">
      <c r="A77" s="347"/>
      <c r="B77" s="360" t="s">
        <v>104</v>
      </c>
      <c r="C77" s="356">
        <v>239.2</v>
      </c>
      <c r="D77" s="357">
        <v>234.2</v>
      </c>
      <c r="E77" s="357">
        <v>240.3</v>
      </c>
      <c r="F77" s="357">
        <v>231.4</v>
      </c>
    </row>
    <row r="78" spans="1:6" x14ac:dyDescent="0.25">
      <c r="A78" s="347"/>
      <c r="B78" s="360" t="s">
        <v>105</v>
      </c>
      <c r="C78" s="356">
        <v>241.3</v>
      </c>
      <c r="D78" s="357">
        <v>255.2</v>
      </c>
      <c r="E78" s="357">
        <v>239.5</v>
      </c>
      <c r="F78" s="357">
        <v>238.4</v>
      </c>
    </row>
    <row r="79" spans="1:6" x14ac:dyDescent="0.25">
      <c r="A79" s="347"/>
      <c r="B79" s="360"/>
      <c r="C79" s="356"/>
      <c r="D79" s="357"/>
      <c r="E79" s="357"/>
      <c r="F79" s="357"/>
    </row>
    <row r="80" spans="1:6" x14ac:dyDescent="0.25">
      <c r="A80" s="347">
        <v>2024</v>
      </c>
      <c r="B80" s="360" t="s">
        <v>94</v>
      </c>
      <c r="C80" s="356">
        <v>246.7</v>
      </c>
      <c r="D80" s="357">
        <v>269.89999999999998</v>
      </c>
      <c r="E80" s="357">
        <v>244</v>
      </c>
      <c r="F80" s="357">
        <v>236</v>
      </c>
    </row>
    <row r="81" spans="1:6" x14ac:dyDescent="0.25">
      <c r="A81" s="347"/>
      <c r="B81" s="360" t="s">
        <v>95</v>
      </c>
      <c r="C81" s="361">
        <v>247.9</v>
      </c>
      <c r="D81" s="357">
        <v>274.7</v>
      </c>
      <c r="E81" s="357">
        <v>244.6</v>
      </c>
      <c r="F81" s="357">
        <v>238.9</v>
      </c>
    </row>
    <row r="82" spans="1:6" x14ac:dyDescent="0.25">
      <c r="A82" s="347"/>
      <c r="B82" s="360" t="s">
        <v>96</v>
      </c>
      <c r="C82" s="356">
        <v>244.4</v>
      </c>
      <c r="D82" s="357">
        <v>268.2</v>
      </c>
      <c r="E82" s="357">
        <v>242.6</v>
      </c>
      <c r="F82" s="357">
        <v>215.4</v>
      </c>
    </row>
    <row r="83" spans="1:6" x14ac:dyDescent="0.25">
      <c r="A83" s="347"/>
      <c r="B83" s="360" t="s">
        <v>97</v>
      </c>
      <c r="C83" s="356">
        <v>240.92809583498541</v>
      </c>
      <c r="D83" s="357">
        <v>242.6</v>
      </c>
      <c r="E83" s="357">
        <v>239.4</v>
      </c>
      <c r="F83" s="357">
        <v>201.8</v>
      </c>
    </row>
    <row r="84" spans="1:6" x14ac:dyDescent="0.25">
      <c r="A84" s="347"/>
      <c r="B84" s="360" t="s">
        <v>98</v>
      </c>
      <c r="C84" s="356">
        <v>237.1</v>
      </c>
      <c r="D84" s="357">
        <v>236.1</v>
      </c>
      <c r="E84" s="357">
        <v>239.2</v>
      </c>
      <c r="F84" s="357">
        <v>196.7</v>
      </c>
    </row>
    <row r="85" spans="1:6" x14ac:dyDescent="0.25">
      <c r="A85" s="347"/>
      <c r="B85" s="360" t="s">
        <v>99</v>
      </c>
      <c r="C85" s="356">
        <v>238</v>
      </c>
      <c r="D85" s="357">
        <v>251.1</v>
      </c>
      <c r="E85" s="357">
        <v>238.1</v>
      </c>
      <c r="F85" s="357">
        <v>198.1</v>
      </c>
    </row>
    <row r="86" spans="1:6" x14ac:dyDescent="0.25">
      <c r="A86" s="347"/>
      <c r="B86" s="360" t="s">
        <v>100</v>
      </c>
      <c r="C86" s="356">
        <v>238.5</v>
      </c>
      <c r="D86" s="357">
        <v>256.89999999999998</v>
      </c>
      <c r="E86" s="357">
        <v>237.9</v>
      </c>
      <c r="F86" s="357">
        <v>207.3</v>
      </c>
    </row>
    <row r="87" spans="1:6" x14ac:dyDescent="0.25">
      <c r="A87" s="347"/>
      <c r="B87" s="360" t="s">
        <v>101</v>
      </c>
      <c r="C87" s="356">
        <v>240.4</v>
      </c>
      <c r="D87" s="357">
        <v>258.89999999999998</v>
      </c>
      <c r="E87" s="357">
        <v>240</v>
      </c>
      <c r="F87" s="357">
        <v>165.3</v>
      </c>
    </row>
    <row r="88" spans="1:6" x14ac:dyDescent="0.25">
      <c r="A88" s="347"/>
      <c r="B88" s="360" t="s">
        <v>102</v>
      </c>
      <c r="C88" s="356">
        <v>238.7</v>
      </c>
      <c r="D88" s="357">
        <v>252</v>
      </c>
      <c r="E88" s="357">
        <v>240.9</v>
      </c>
      <c r="F88" s="357">
        <v>157.80000000000001</v>
      </c>
    </row>
    <row r="89" spans="1:6" x14ac:dyDescent="0.25">
      <c r="A89" s="347"/>
      <c r="B89" s="360" t="s">
        <v>103</v>
      </c>
      <c r="C89" s="356">
        <v>236.3</v>
      </c>
      <c r="D89" s="357">
        <v>241.9</v>
      </c>
      <c r="E89" s="357">
        <v>239.3</v>
      </c>
      <c r="F89" s="357">
        <v>160.30000000000001</v>
      </c>
    </row>
    <row r="90" spans="1:6" x14ac:dyDescent="0.25">
      <c r="A90" s="347"/>
      <c r="B90" s="360" t="s">
        <v>104</v>
      </c>
      <c r="C90" s="356">
        <v>236.3</v>
      </c>
      <c r="D90" s="357">
        <v>244.6</v>
      </c>
      <c r="E90" s="357">
        <v>239.1</v>
      </c>
      <c r="F90" s="357">
        <v>156.5</v>
      </c>
    </row>
    <row r="91" spans="1:6" x14ac:dyDescent="0.25">
      <c r="A91" s="347"/>
      <c r="B91" s="360" t="s">
        <v>105</v>
      </c>
      <c r="C91" s="356">
        <v>235.5</v>
      </c>
      <c r="D91" s="357">
        <v>257.5</v>
      </c>
      <c r="E91" s="357">
        <v>235.9</v>
      </c>
      <c r="F91" s="357">
        <v>166.2</v>
      </c>
    </row>
    <row r="92" spans="1:6" x14ac:dyDescent="0.25">
      <c r="A92" s="347"/>
      <c r="B92" s="360"/>
      <c r="C92" s="356"/>
      <c r="D92" s="357"/>
      <c r="E92" s="357"/>
      <c r="F92" s="357"/>
    </row>
    <row r="93" spans="1:6" x14ac:dyDescent="0.25">
      <c r="A93" s="347" t="s">
        <v>158</v>
      </c>
      <c r="B93" s="360" t="s">
        <v>94</v>
      </c>
      <c r="C93" s="356">
        <v>235</v>
      </c>
      <c r="D93" s="357">
        <v>263.60000000000002</v>
      </c>
      <c r="E93" s="357">
        <v>235</v>
      </c>
      <c r="F93" s="357">
        <v>155.1</v>
      </c>
    </row>
    <row r="94" spans="1:6" x14ac:dyDescent="0.25">
      <c r="A94" s="347"/>
      <c r="B94" s="360" t="s">
        <v>95</v>
      </c>
      <c r="C94" s="361">
        <v>237.8</v>
      </c>
      <c r="D94" s="357">
        <v>291.60000000000002</v>
      </c>
      <c r="E94" s="357">
        <v>235.2</v>
      </c>
      <c r="F94" s="357">
        <v>140.9</v>
      </c>
    </row>
    <row r="95" spans="1:6" x14ac:dyDescent="0.25">
      <c r="A95" s="347"/>
      <c r="B95" s="360" t="s">
        <v>96</v>
      </c>
      <c r="C95" s="356">
        <v>237.5</v>
      </c>
      <c r="D95" s="357">
        <v>291.10000000000002</v>
      </c>
      <c r="E95" s="357">
        <v>235.1</v>
      </c>
      <c r="F95" s="357">
        <v>135.1</v>
      </c>
    </row>
    <row r="96" spans="1:6" x14ac:dyDescent="0.25">
      <c r="A96" s="347"/>
      <c r="B96" s="360" t="s">
        <v>97</v>
      </c>
      <c r="C96" s="356">
        <v>238.9</v>
      </c>
      <c r="D96" s="357">
        <v>284</v>
      </c>
      <c r="E96" s="357">
        <v>237.5</v>
      </c>
      <c r="F96" s="357">
        <v>139.5</v>
      </c>
    </row>
    <row r="97" spans="1:6" x14ac:dyDescent="0.25">
      <c r="A97" s="347"/>
      <c r="B97" s="360" t="s">
        <v>98</v>
      </c>
      <c r="C97" s="356">
        <v>237.1</v>
      </c>
      <c r="D97" s="357">
        <v>269.2</v>
      </c>
      <c r="E97" s="357">
        <v>237.6</v>
      </c>
      <c r="F97" s="357">
        <v>135.80000000000001</v>
      </c>
    </row>
    <row r="98" spans="1:6" x14ac:dyDescent="0.25">
      <c r="A98" s="347"/>
      <c r="B98" s="360" t="s">
        <v>99</v>
      </c>
      <c r="C98" s="356">
        <v>238.8</v>
      </c>
      <c r="D98" s="357">
        <v>271.3</v>
      </c>
      <c r="E98" s="357">
        <v>238.9</v>
      </c>
      <c r="F98" s="357">
        <v>144.5</v>
      </c>
    </row>
    <row r="99" spans="1:6" x14ac:dyDescent="0.25">
      <c r="A99" s="347"/>
      <c r="B99" s="360" t="s">
        <v>100</v>
      </c>
      <c r="C99" s="356">
        <v>237.7</v>
      </c>
      <c r="D99" s="357">
        <v>248.1</v>
      </c>
      <c r="E99" s="357">
        <v>240.4</v>
      </c>
      <c r="F99" s="357">
        <v>153.69999999999999</v>
      </c>
    </row>
    <row r="100" spans="1:6" x14ac:dyDescent="0.25">
      <c r="A100" s="347"/>
      <c r="B100" s="360" t="s">
        <v>101</v>
      </c>
      <c r="C100" s="356">
        <v>239.2</v>
      </c>
      <c r="D100" s="357">
        <v>254.7</v>
      </c>
      <c r="E100" s="357">
        <v>241.1</v>
      </c>
      <c r="F100" s="357">
        <v>156.80000000000001</v>
      </c>
    </row>
    <row r="101" spans="1:6" x14ac:dyDescent="0.25">
      <c r="A101" s="347"/>
      <c r="B101" s="360" t="s">
        <v>102</v>
      </c>
      <c r="C101" s="356">
        <v>235.9</v>
      </c>
      <c r="D101" s="357">
        <v>236.9</v>
      </c>
      <c r="E101" s="357">
        <v>239.6</v>
      </c>
      <c r="F101" s="357">
        <v>157.30000000000001</v>
      </c>
    </row>
    <row r="102" spans="1:6" x14ac:dyDescent="0.25">
      <c r="A102" s="347"/>
      <c r="B102" s="360" t="s">
        <v>103</v>
      </c>
      <c r="C102" s="356">
        <v>236.8</v>
      </c>
      <c r="D102" s="357">
        <v>240.3</v>
      </c>
      <c r="E102" s="357">
        <v>240.4</v>
      </c>
      <c r="F102" s="357">
        <v>154.30000000000001</v>
      </c>
    </row>
    <row r="103" spans="1:6" x14ac:dyDescent="0.25">
      <c r="A103" s="347"/>
      <c r="B103" s="360" t="s">
        <v>104</v>
      </c>
      <c r="C103" s="356">
        <v>237.6</v>
      </c>
      <c r="D103" s="357">
        <v>243.5</v>
      </c>
      <c r="E103" s="357">
        <v>240.8</v>
      </c>
      <c r="F103" s="357">
        <v>155</v>
      </c>
    </row>
    <row r="104" spans="1:6" x14ac:dyDescent="0.25">
      <c r="A104" s="347"/>
      <c r="B104" s="360" t="s">
        <v>105</v>
      </c>
      <c r="C104" s="356">
        <v>241.4</v>
      </c>
      <c r="D104" s="357">
        <v>272.39999999999998</v>
      </c>
      <c r="E104" s="357">
        <v>241.3</v>
      </c>
      <c r="F104" s="357">
        <v>156.30000000000001</v>
      </c>
    </row>
    <row r="105" spans="1:6" ht="15.75" thickBot="1" x14ac:dyDescent="0.3">
      <c r="A105" s="362"/>
      <c r="B105" s="363"/>
      <c r="C105" s="364"/>
      <c r="D105" s="365"/>
      <c r="E105" s="365"/>
      <c r="F105" s="365"/>
    </row>
    <row r="106" spans="1:6" ht="13.5" customHeight="1" x14ac:dyDescent="0.25">
      <c r="A106" s="88" t="s">
        <v>106</v>
      </c>
      <c r="B106" s="366" t="s">
        <v>110</v>
      </c>
      <c r="C106" s="367"/>
      <c r="D106" s="367"/>
      <c r="E106" s="367"/>
      <c r="F106" s="348" t="s">
        <v>340</v>
      </c>
    </row>
    <row r="107" spans="1:6" x14ac:dyDescent="0.25">
      <c r="A107" s="58" t="s">
        <v>109</v>
      </c>
      <c r="B107" s="366" t="s">
        <v>341</v>
      </c>
      <c r="C107" s="368"/>
      <c r="D107" s="368"/>
      <c r="E107" s="368"/>
      <c r="F107" s="355"/>
    </row>
    <row r="108" spans="1:6" x14ac:dyDescent="0.25">
      <c r="A108" s="58" t="s">
        <v>144</v>
      </c>
      <c r="B108" s="23" t="s">
        <v>342</v>
      </c>
    </row>
  </sheetData>
  <mergeCells count="2">
    <mergeCell ref="A3:F3"/>
    <mergeCell ref="A5:B5"/>
  </mergeCells>
  <hyperlinks>
    <hyperlink ref="F2" location="Contents!A1" display="Back to Contents" xr:uid="{37489808-FF24-4955-BCDA-26FF3BEE5159}"/>
  </hyperlinks>
  <pageMargins left="0.7" right="0.7" top="0.75" bottom="0.75" header="0.3" footer="0.3"/>
  <pageSetup paperSize="9" scale="60" orientation="portrait" horizontalDpi="4294967294" verticalDpi="4294967294" r:id="rId1"/>
  <headerFooter>
    <oddHeader xml:space="preserve">&amp;L&amp;"Aptos"&amp;10&amp;K000000 [Limited Sharing]&amp;1#_x000D_&amp;"Aptos Narrow"&amp;11&amp;K000000&amp;"Aptos Narrow"&amp;11&amp;K000000&amp;"Calibri"&amp;11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1C29C-D150-4043-A62C-DEC38599DFF5}">
  <sheetPr codeName="Sheet47">
    <pageSetUpPr fitToPage="1"/>
  </sheetPr>
  <dimension ref="A1:BS52"/>
  <sheetViews>
    <sheetView zoomScaleNormal="100" workbookViewId="0">
      <selection activeCell="A49" sqref="A49:XFD49"/>
    </sheetView>
  </sheetViews>
  <sheetFormatPr defaultRowHeight="15" x14ac:dyDescent="0.25"/>
  <cols>
    <col min="1" max="1" width="29.28515625" style="56" customWidth="1"/>
    <col min="2" max="9" width="9.7109375" style="56" customWidth="1"/>
    <col min="10" max="11" width="9.7109375" style="56" bestFit="1" customWidth="1"/>
    <col min="12" max="19" width="9.7109375" style="56" customWidth="1"/>
    <col min="20" max="21" width="9.42578125" style="56" bestFit="1" customWidth="1"/>
    <col min="22" max="23" width="9.7109375" style="56" bestFit="1" customWidth="1"/>
    <col min="24" max="31" width="9.7109375" style="56" customWidth="1"/>
    <col min="32" max="33" width="9.42578125" style="56" bestFit="1" customWidth="1"/>
    <col min="34" max="35" width="9.7109375" style="56" bestFit="1" customWidth="1"/>
    <col min="36" max="43" width="9.7109375" style="56" customWidth="1"/>
    <col min="44" max="45" width="9.42578125" style="56" bestFit="1" customWidth="1"/>
    <col min="46" max="46" width="9.5703125" style="56" bestFit="1" customWidth="1"/>
    <col min="47" max="47" width="9.7109375" style="56" bestFit="1" customWidth="1"/>
    <col min="48" max="53" width="9.7109375" style="56" customWidth="1"/>
    <col min="54" max="55" width="9.42578125" style="56" bestFit="1" customWidth="1"/>
    <col min="56" max="57" width="9.42578125" style="56" customWidth="1"/>
    <col min="58" max="59" width="9.7109375" style="56" bestFit="1" customWidth="1"/>
    <col min="60" max="16384" width="9.140625" style="56"/>
  </cols>
  <sheetData>
    <row r="1" spans="1:71" ht="15.75" x14ac:dyDescent="0.25">
      <c r="A1" s="10" t="s">
        <v>60</v>
      </c>
      <c r="B1" s="46"/>
      <c r="C1" s="46"/>
      <c r="D1" s="46"/>
      <c r="E1" s="46"/>
      <c r="F1" s="46"/>
      <c r="G1" s="46"/>
      <c r="H1" s="46"/>
      <c r="I1" s="55"/>
      <c r="J1" s="55"/>
      <c r="K1" s="55"/>
      <c r="L1" s="46"/>
      <c r="M1" s="46"/>
      <c r="N1" s="46"/>
      <c r="O1" s="46"/>
      <c r="P1" s="46"/>
      <c r="Q1" s="46"/>
      <c r="R1" s="46"/>
      <c r="S1" s="46"/>
      <c r="T1" s="320"/>
      <c r="U1" s="320"/>
      <c r="V1" s="320"/>
      <c r="W1" s="320"/>
      <c r="X1" s="46"/>
      <c r="Y1" s="46"/>
      <c r="Z1" s="46"/>
      <c r="AA1" s="46"/>
      <c r="AB1" s="46"/>
      <c r="AC1" s="46"/>
      <c r="AD1" s="46"/>
      <c r="AE1" s="46"/>
      <c r="AF1" s="320"/>
      <c r="AG1" s="320"/>
      <c r="AH1" s="320"/>
      <c r="AI1" s="320"/>
      <c r="AJ1" s="46"/>
      <c r="AK1" s="46"/>
      <c r="AL1" s="46"/>
      <c r="AM1" s="46"/>
      <c r="AN1" s="46"/>
      <c r="AO1" s="46"/>
      <c r="AP1" s="46"/>
      <c r="AQ1" s="46"/>
      <c r="AR1" s="320"/>
      <c r="AS1" s="320"/>
      <c r="AT1" s="320"/>
      <c r="AU1" s="320"/>
      <c r="AV1" s="46"/>
      <c r="AW1" s="46"/>
      <c r="AX1" s="46"/>
      <c r="AY1" s="46"/>
      <c r="AZ1" s="46"/>
      <c r="BA1" s="46"/>
      <c r="BB1" s="320"/>
      <c r="BC1" s="321"/>
      <c r="BD1" s="321"/>
      <c r="BE1" s="321"/>
      <c r="BF1" s="321"/>
      <c r="BS1" s="322" t="s">
        <v>307</v>
      </c>
    </row>
    <row r="2" spans="1:71" ht="15.75" x14ac:dyDescent="0.25">
      <c r="A2" s="46"/>
      <c r="B2" s="46"/>
      <c r="C2" s="46"/>
      <c r="D2" s="46"/>
      <c r="E2" s="46"/>
      <c r="F2" s="46"/>
      <c r="G2" s="46"/>
      <c r="H2" s="46"/>
      <c r="I2" s="55"/>
      <c r="J2" s="55"/>
      <c r="K2" s="55"/>
      <c r="L2" s="46"/>
      <c r="M2" s="46"/>
      <c r="N2" s="46"/>
      <c r="O2" s="46"/>
      <c r="P2" s="46"/>
      <c r="Q2" s="46"/>
      <c r="R2" s="46"/>
      <c r="S2" s="46"/>
      <c r="T2" s="320"/>
      <c r="U2" s="320"/>
      <c r="V2" s="320"/>
      <c r="W2" s="320"/>
      <c r="X2" s="46"/>
      <c r="Y2" s="46"/>
      <c r="Z2" s="46"/>
      <c r="AA2" s="46"/>
      <c r="AB2" s="46"/>
      <c r="AC2" s="46"/>
      <c r="AD2" s="46"/>
      <c r="AE2" s="46"/>
      <c r="AF2" s="320"/>
      <c r="AG2" s="320"/>
      <c r="AH2" s="320"/>
      <c r="AI2" s="320"/>
      <c r="AJ2" s="46"/>
      <c r="AK2" s="46"/>
      <c r="AL2" s="46"/>
      <c r="AM2" s="46"/>
      <c r="AN2" s="46"/>
      <c r="AO2" s="46"/>
      <c r="AP2" s="46"/>
      <c r="AQ2" s="46"/>
      <c r="AR2" s="320"/>
      <c r="AS2" s="320"/>
      <c r="AT2" s="320"/>
      <c r="AU2" s="320"/>
      <c r="AV2" s="46"/>
      <c r="AW2" s="46"/>
      <c r="AX2" s="46"/>
      <c r="AY2" s="46"/>
      <c r="AZ2" s="46"/>
      <c r="BA2" s="46"/>
      <c r="BB2" s="320"/>
      <c r="BC2" s="321"/>
      <c r="BD2" s="321"/>
      <c r="BE2" s="321"/>
      <c r="BF2" s="321"/>
      <c r="BS2" s="399" t="s">
        <v>62</v>
      </c>
    </row>
    <row r="3" spans="1:71" ht="15.75" x14ac:dyDescent="0.25">
      <c r="A3" s="1775" t="s">
        <v>308</v>
      </c>
      <c r="B3" s="1775"/>
      <c r="C3" s="1775"/>
      <c r="D3" s="1775"/>
      <c r="E3" s="1775"/>
      <c r="F3" s="1775"/>
      <c r="G3" s="1775"/>
      <c r="H3" s="1775"/>
      <c r="I3" s="1775"/>
      <c r="J3" s="1775"/>
      <c r="K3" s="1775"/>
      <c r="L3" s="1775"/>
      <c r="M3" s="1775"/>
      <c r="N3" s="1775"/>
      <c r="O3" s="1775"/>
      <c r="P3" s="1775"/>
      <c r="Q3" s="1775"/>
      <c r="R3" s="1775"/>
      <c r="S3" s="1775"/>
      <c r="T3" s="1775"/>
      <c r="U3" s="1775"/>
      <c r="V3" s="1775"/>
      <c r="W3" s="1775"/>
      <c r="X3" s="1775"/>
      <c r="Y3" s="1775"/>
      <c r="Z3" s="1775"/>
      <c r="AA3" s="1775"/>
      <c r="AB3" s="1775"/>
      <c r="AC3" s="1775"/>
      <c r="AD3" s="1775"/>
      <c r="AE3" s="1775"/>
      <c r="AF3" s="1775"/>
      <c r="AG3" s="1775"/>
      <c r="AH3" s="1775"/>
      <c r="AI3" s="1775"/>
      <c r="AJ3" s="1775"/>
      <c r="AK3" s="1775"/>
      <c r="AL3" s="1775"/>
      <c r="AM3" s="1775"/>
      <c r="AN3" s="1775"/>
      <c r="AO3" s="1775"/>
      <c r="AP3" s="1775"/>
      <c r="AQ3" s="1775"/>
      <c r="AR3" s="1775"/>
      <c r="AS3" s="1775"/>
      <c r="AT3" s="1775"/>
      <c r="AU3" s="1775"/>
      <c r="AV3" s="1775"/>
      <c r="AW3" s="1775"/>
      <c r="AX3" s="1775"/>
      <c r="AY3" s="1775"/>
      <c r="AZ3" s="1775"/>
      <c r="BA3" s="1775"/>
      <c r="BB3" s="1775"/>
      <c r="BC3" s="1775"/>
      <c r="BD3" s="1775"/>
      <c r="BE3" s="1775"/>
      <c r="BF3" s="1775"/>
      <c r="BG3" s="1775"/>
      <c r="BH3" s="1775"/>
      <c r="BI3" s="1775"/>
      <c r="BJ3" s="1775"/>
      <c r="BK3" s="1775"/>
      <c r="BL3" s="1775"/>
      <c r="BM3" s="1775"/>
      <c r="BN3" s="1775"/>
      <c r="BO3" s="1775"/>
      <c r="BP3" s="1775"/>
      <c r="BQ3" s="1775"/>
      <c r="BR3" s="1775"/>
      <c r="BS3" s="1775"/>
    </row>
    <row r="4" spans="1:71" ht="15.75" thickBot="1" x14ac:dyDescent="0.3">
      <c r="A4" s="321"/>
      <c r="B4" s="321"/>
      <c r="C4" s="321"/>
      <c r="D4" s="321"/>
      <c r="E4" s="321"/>
      <c r="F4" s="321"/>
      <c r="G4" s="321"/>
      <c r="H4" s="321"/>
      <c r="I4" s="32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321"/>
      <c r="AM4" s="321"/>
      <c r="AN4" s="321"/>
      <c r="AO4" s="321"/>
      <c r="AP4" s="321"/>
      <c r="AQ4" s="321"/>
      <c r="AR4" s="321"/>
      <c r="AS4" s="321"/>
      <c r="AT4" s="321"/>
      <c r="AU4" s="321"/>
      <c r="AV4" s="321"/>
      <c r="AW4" s="321"/>
      <c r="AX4" s="321"/>
      <c r="AY4" s="321"/>
      <c r="AZ4" s="321"/>
      <c r="BA4" s="321"/>
      <c r="BB4" s="321"/>
      <c r="BC4" s="321"/>
      <c r="BD4" s="321"/>
      <c r="BE4" s="321"/>
      <c r="BF4" s="321"/>
      <c r="BG4" s="321"/>
      <c r="BH4" s="321"/>
      <c r="BI4" s="321"/>
      <c r="BJ4" s="321"/>
      <c r="BK4" s="321"/>
      <c r="BL4" s="321"/>
      <c r="BM4" s="321"/>
      <c r="BN4" s="321"/>
      <c r="BO4" s="321"/>
      <c r="BP4" s="321"/>
      <c r="BS4" s="323" t="s">
        <v>309</v>
      </c>
    </row>
    <row r="5" spans="1:71" x14ac:dyDescent="0.25">
      <c r="A5" s="1769" t="s">
        <v>310</v>
      </c>
      <c r="B5" s="1772" t="s">
        <v>115</v>
      </c>
      <c r="C5" s="1773"/>
      <c r="D5" s="1773"/>
      <c r="E5" s="1773"/>
      <c r="F5" s="1773"/>
      <c r="G5" s="1773"/>
      <c r="H5" s="1773"/>
      <c r="I5" s="1773"/>
      <c r="J5" s="1773"/>
      <c r="K5" s="1773"/>
      <c r="L5" s="1773"/>
      <c r="M5" s="1773"/>
      <c r="N5" s="1773"/>
      <c r="O5" s="1774"/>
      <c r="P5" s="1772" t="s">
        <v>311</v>
      </c>
      <c r="Q5" s="1773"/>
      <c r="R5" s="1773"/>
      <c r="S5" s="1773"/>
      <c r="T5" s="1773"/>
      <c r="U5" s="1773"/>
      <c r="V5" s="1773"/>
      <c r="W5" s="1773"/>
      <c r="X5" s="1773"/>
      <c r="Y5" s="1773"/>
      <c r="Z5" s="1773"/>
      <c r="AA5" s="1773"/>
      <c r="AB5" s="1773"/>
      <c r="AC5" s="1774"/>
      <c r="AD5" s="1772" t="s">
        <v>117</v>
      </c>
      <c r="AE5" s="1773"/>
      <c r="AF5" s="1773"/>
      <c r="AG5" s="1773"/>
      <c r="AH5" s="1773"/>
      <c r="AI5" s="1773"/>
      <c r="AJ5" s="1773"/>
      <c r="AK5" s="1773"/>
      <c r="AL5" s="1773"/>
      <c r="AM5" s="1773"/>
      <c r="AN5" s="1773"/>
      <c r="AO5" s="1773"/>
      <c r="AP5" s="1773"/>
      <c r="AQ5" s="1774"/>
      <c r="AR5" s="1772" t="s">
        <v>118</v>
      </c>
      <c r="AS5" s="1773"/>
      <c r="AT5" s="1773"/>
      <c r="AU5" s="1773"/>
      <c r="AV5" s="1773"/>
      <c r="AW5" s="1773"/>
      <c r="AX5" s="1773"/>
      <c r="AY5" s="1773"/>
      <c r="AZ5" s="1773"/>
      <c r="BA5" s="1773"/>
      <c r="BB5" s="1773"/>
      <c r="BC5" s="1773"/>
      <c r="BD5" s="1773"/>
      <c r="BE5" s="1774"/>
      <c r="BF5" s="1772" t="s">
        <v>119</v>
      </c>
      <c r="BG5" s="1773"/>
      <c r="BH5" s="1773"/>
      <c r="BI5" s="1773"/>
      <c r="BJ5" s="1773"/>
      <c r="BK5" s="1773"/>
      <c r="BL5" s="1773"/>
      <c r="BM5" s="1773"/>
      <c r="BN5" s="1773"/>
      <c r="BO5" s="1773"/>
      <c r="BP5" s="1773"/>
      <c r="BQ5" s="1773"/>
      <c r="BR5" s="1773"/>
      <c r="BS5" s="1774"/>
    </row>
    <row r="6" spans="1:71" x14ac:dyDescent="0.25">
      <c r="A6" s="1770"/>
      <c r="B6" s="1766">
        <v>2019</v>
      </c>
      <c r="C6" s="1767"/>
      <c r="D6" s="1766">
        <v>2020</v>
      </c>
      <c r="E6" s="1767"/>
      <c r="F6" s="1766">
        <v>2021</v>
      </c>
      <c r="G6" s="1767"/>
      <c r="H6" s="1766">
        <v>2022</v>
      </c>
      <c r="I6" s="1767"/>
      <c r="J6" s="1766">
        <v>2023</v>
      </c>
      <c r="K6" s="1767"/>
      <c r="L6" s="1766">
        <v>2024</v>
      </c>
      <c r="M6" s="1767"/>
      <c r="N6" s="1766" t="s">
        <v>312</v>
      </c>
      <c r="O6" s="1767"/>
      <c r="P6" s="1766">
        <v>2019</v>
      </c>
      <c r="Q6" s="1767"/>
      <c r="R6" s="1766">
        <v>2020</v>
      </c>
      <c r="S6" s="1767"/>
      <c r="T6" s="1766">
        <v>2021</v>
      </c>
      <c r="U6" s="1767"/>
      <c r="V6" s="1766">
        <v>2022</v>
      </c>
      <c r="W6" s="1767"/>
      <c r="X6" s="1766">
        <v>2023</v>
      </c>
      <c r="Y6" s="1767"/>
      <c r="Z6" s="1766">
        <v>2024</v>
      </c>
      <c r="AA6" s="1767"/>
      <c r="AB6" s="1766" t="s">
        <v>312</v>
      </c>
      <c r="AC6" s="1767"/>
      <c r="AD6" s="1766">
        <v>2019</v>
      </c>
      <c r="AE6" s="1767"/>
      <c r="AF6" s="1766">
        <v>2020</v>
      </c>
      <c r="AG6" s="1767"/>
      <c r="AH6" s="1766">
        <v>2021</v>
      </c>
      <c r="AI6" s="1767"/>
      <c r="AJ6" s="1766">
        <v>2022</v>
      </c>
      <c r="AK6" s="1767"/>
      <c r="AL6" s="1766">
        <v>2023</v>
      </c>
      <c r="AM6" s="1767"/>
      <c r="AN6" s="1766">
        <v>2024</v>
      </c>
      <c r="AO6" s="1767"/>
      <c r="AP6" s="1766" t="s">
        <v>312</v>
      </c>
      <c r="AQ6" s="1767"/>
      <c r="AR6" s="1766">
        <v>2019</v>
      </c>
      <c r="AS6" s="1767"/>
      <c r="AT6" s="1766">
        <v>2020</v>
      </c>
      <c r="AU6" s="1767"/>
      <c r="AV6" s="1766">
        <v>2021</v>
      </c>
      <c r="AW6" s="1767"/>
      <c r="AX6" s="1766">
        <v>2022</v>
      </c>
      <c r="AY6" s="1767"/>
      <c r="AZ6" s="1766">
        <v>2023</v>
      </c>
      <c r="BA6" s="1767"/>
      <c r="BB6" s="1766">
        <v>2024</v>
      </c>
      <c r="BC6" s="1767"/>
      <c r="BD6" s="1766" t="s">
        <v>312</v>
      </c>
      <c r="BE6" s="1767"/>
      <c r="BF6" s="1768">
        <v>2019</v>
      </c>
      <c r="BG6" s="1767"/>
      <c r="BH6" s="1766">
        <v>2020</v>
      </c>
      <c r="BI6" s="1767"/>
      <c r="BJ6" s="1766">
        <v>2021</v>
      </c>
      <c r="BK6" s="1767"/>
      <c r="BL6" s="1766">
        <v>2022</v>
      </c>
      <c r="BM6" s="1767"/>
      <c r="BN6" s="1766">
        <v>2023</v>
      </c>
      <c r="BO6" s="1767"/>
      <c r="BP6" s="1766">
        <v>2024</v>
      </c>
      <c r="BQ6" s="1767"/>
      <c r="BR6" s="1766" t="s">
        <v>312</v>
      </c>
      <c r="BS6" s="1767"/>
    </row>
    <row r="7" spans="1:71" ht="15.75" thickBot="1" x14ac:dyDescent="0.3">
      <c r="A7" s="1771"/>
      <c r="B7" s="324" t="s">
        <v>313</v>
      </c>
      <c r="C7" s="325" t="s">
        <v>314</v>
      </c>
      <c r="D7" s="324" t="s">
        <v>313</v>
      </c>
      <c r="E7" s="325" t="s">
        <v>314</v>
      </c>
      <c r="F7" s="324" t="s">
        <v>313</v>
      </c>
      <c r="G7" s="325" t="s">
        <v>314</v>
      </c>
      <c r="H7" s="324" t="s">
        <v>313</v>
      </c>
      <c r="I7" s="325" t="s">
        <v>314</v>
      </c>
      <c r="J7" s="324" t="s">
        <v>313</v>
      </c>
      <c r="K7" s="325" t="s">
        <v>314</v>
      </c>
      <c r="L7" s="324" t="s">
        <v>313</v>
      </c>
      <c r="M7" s="326" t="s">
        <v>314</v>
      </c>
      <c r="N7" s="324" t="s">
        <v>313</v>
      </c>
      <c r="O7" s="326" t="s">
        <v>314</v>
      </c>
      <c r="P7" s="324" t="s">
        <v>313</v>
      </c>
      <c r="Q7" s="325" t="s">
        <v>314</v>
      </c>
      <c r="R7" s="324" t="s">
        <v>313</v>
      </c>
      <c r="S7" s="325" t="s">
        <v>314</v>
      </c>
      <c r="T7" s="324" t="s">
        <v>313</v>
      </c>
      <c r="U7" s="325" t="s">
        <v>314</v>
      </c>
      <c r="V7" s="327" t="s">
        <v>313</v>
      </c>
      <c r="W7" s="325" t="s">
        <v>314</v>
      </c>
      <c r="X7" s="324" t="s">
        <v>313</v>
      </c>
      <c r="Y7" s="326" t="s">
        <v>314</v>
      </c>
      <c r="Z7" s="324" t="s">
        <v>313</v>
      </c>
      <c r="AA7" s="326" t="s">
        <v>314</v>
      </c>
      <c r="AB7" s="324" t="s">
        <v>313</v>
      </c>
      <c r="AC7" s="326" t="s">
        <v>314</v>
      </c>
      <c r="AD7" s="324" t="s">
        <v>313</v>
      </c>
      <c r="AE7" s="325" t="s">
        <v>314</v>
      </c>
      <c r="AF7" s="324" t="s">
        <v>313</v>
      </c>
      <c r="AG7" s="325" t="s">
        <v>314</v>
      </c>
      <c r="AH7" s="324" t="s">
        <v>313</v>
      </c>
      <c r="AI7" s="325" t="s">
        <v>314</v>
      </c>
      <c r="AJ7" s="327" t="s">
        <v>313</v>
      </c>
      <c r="AK7" s="326" t="s">
        <v>314</v>
      </c>
      <c r="AL7" s="327" t="s">
        <v>313</v>
      </c>
      <c r="AM7" s="326" t="s">
        <v>314</v>
      </c>
      <c r="AN7" s="324" t="s">
        <v>313</v>
      </c>
      <c r="AO7" s="326" t="s">
        <v>314</v>
      </c>
      <c r="AP7" s="324" t="s">
        <v>313</v>
      </c>
      <c r="AQ7" s="326" t="s">
        <v>314</v>
      </c>
      <c r="AR7" s="324" t="s">
        <v>313</v>
      </c>
      <c r="AS7" s="325" t="s">
        <v>314</v>
      </c>
      <c r="AT7" s="324" t="s">
        <v>313</v>
      </c>
      <c r="AU7" s="325" t="s">
        <v>314</v>
      </c>
      <c r="AV7" s="324" t="s">
        <v>313</v>
      </c>
      <c r="AW7" s="325" t="s">
        <v>314</v>
      </c>
      <c r="AX7" s="327" t="s">
        <v>313</v>
      </c>
      <c r="AY7" s="326" t="s">
        <v>314</v>
      </c>
      <c r="AZ7" s="327" t="s">
        <v>313</v>
      </c>
      <c r="BA7" s="326" t="s">
        <v>314</v>
      </c>
      <c r="BB7" s="324" t="s">
        <v>313</v>
      </c>
      <c r="BC7" s="326" t="s">
        <v>314</v>
      </c>
      <c r="BD7" s="324" t="s">
        <v>313</v>
      </c>
      <c r="BE7" s="326" t="s">
        <v>314</v>
      </c>
      <c r="BF7" s="328" t="s">
        <v>313</v>
      </c>
      <c r="BG7" s="325" t="s">
        <v>314</v>
      </c>
      <c r="BH7" s="324" t="s">
        <v>313</v>
      </c>
      <c r="BI7" s="325" t="s">
        <v>314</v>
      </c>
      <c r="BJ7" s="324" t="s">
        <v>313</v>
      </c>
      <c r="BK7" s="325" t="s">
        <v>314</v>
      </c>
      <c r="BL7" s="327" t="s">
        <v>313</v>
      </c>
      <c r="BM7" s="326" t="s">
        <v>314</v>
      </c>
      <c r="BN7" s="327" t="s">
        <v>313</v>
      </c>
      <c r="BO7" s="326" t="s">
        <v>314</v>
      </c>
      <c r="BP7" s="324" t="s">
        <v>313</v>
      </c>
      <c r="BQ7" s="326" t="s">
        <v>314</v>
      </c>
      <c r="BR7" s="324" t="s">
        <v>313</v>
      </c>
      <c r="BS7" s="326" t="s">
        <v>314</v>
      </c>
    </row>
    <row r="8" spans="1:71" x14ac:dyDescent="0.25">
      <c r="A8" s="329" t="s">
        <v>315</v>
      </c>
      <c r="B8" s="330">
        <v>104.97</v>
      </c>
      <c r="C8" s="331">
        <v>99.29</v>
      </c>
      <c r="D8" s="330">
        <v>102.42</v>
      </c>
      <c r="E8" s="331">
        <v>109.99</v>
      </c>
      <c r="F8" s="330">
        <v>138.28</v>
      </c>
      <c r="G8" s="331">
        <v>146.03</v>
      </c>
      <c r="H8" s="330">
        <v>196.79104477611941</v>
      </c>
      <c r="I8" s="331">
        <v>233.87434554973822</v>
      </c>
      <c r="J8" s="330">
        <v>225.68837209302325</v>
      </c>
      <c r="K8" s="331">
        <v>227.70422535211267</v>
      </c>
      <c r="L8" s="332">
        <v>245.10047846889952</v>
      </c>
      <c r="M8" s="331">
        <v>242.91479820627802</v>
      </c>
      <c r="N8" s="332">
        <v>246.10526315789474</v>
      </c>
      <c r="O8" s="331">
        <v>247.42424242424244</v>
      </c>
      <c r="P8" s="330">
        <v>113.38</v>
      </c>
      <c r="Q8" s="331">
        <v>108.7</v>
      </c>
      <c r="R8" s="330">
        <v>105.86</v>
      </c>
      <c r="S8" s="331">
        <v>113.91</v>
      </c>
      <c r="T8" s="330">
        <v>139.54</v>
      </c>
      <c r="U8" s="331">
        <v>152.1</v>
      </c>
      <c r="V8" s="332">
        <v>216.02649006622516</v>
      </c>
      <c r="W8" s="331">
        <v>245.97931034482758</v>
      </c>
      <c r="X8" s="332">
        <v>227.67320261437908</v>
      </c>
      <c r="Y8" s="331">
        <v>235.71428571428572</v>
      </c>
      <c r="Z8" s="332">
        <v>248.43971631205673</v>
      </c>
      <c r="AA8" s="331">
        <v>252.22929936305732</v>
      </c>
      <c r="AB8" s="332">
        <v>258.59821428571428</v>
      </c>
      <c r="AC8" s="331">
        <v>258.28431372549022</v>
      </c>
      <c r="AD8" s="330">
        <v>109.97</v>
      </c>
      <c r="AE8" s="331">
        <v>103.08</v>
      </c>
      <c r="AF8" s="330">
        <v>99.7</v>
      </c>
      <c r="AG8" s="331">
        <v>108.34</v>
      </c>
      <c r="AH8" s="330">
        <v>135.05000000000001</v>
      </c>
      <c r="AI8" s="331">
        <v>148.71</v>
      </c>
      <c r="AJ8" s="332">
        <v>203.64948453608247</v>
      </c>
      <c r="AK8" s="331">
        <v>232.09677419354838</v>
      </c>
      <c r="AL8" s="332">
        <v>230.4</v>
      </c>
      <c r="AM8" s="331">
        <v>230.98039215686273</v>
      </c>
      <c r="AN8" s="332">
        <v>245.25773195876289</v>
      </c>
      <c r="AO8" s="331">
        <v>245.52380952380952</v>
      </c>
      <c r="AP8" s="332">
        <v>240.61224489795919</v>
      </c>
      <c r="AQ8" s="331">
        <v>244.17475728155341</v>
      </c>
      <c r="AR8" s="330">
        <v>107.38</v>
      </c>
      <c r="AS8" s="331">
        <v>102.98</v>
      </c>
      <c r="AT8" s="330">
        <v>99.97</v>
      </c>
      <c r="AU8" s="331">
        <v>110.06</v>
      </c>
      <c r="AV8" s="330">
        <v>142.77000000000001</v>
      </c>
      <c r="AW8" s="331">
        <v>151.97999999999999</v>
      </c>
      <c r="AX8" s="332">
        <v>209</v>
      </c>
      <c r="AY8" s="331">
        <v>240.2</v>
      </c>
      <c r="AZ8" s="332">
        <v>229.32323232323233</v>
      </c>
      <c r="BA8" s="331">
        <v>231.47826086956522</v>
      </c>
      <c r="BB8" s="332">
        <v>243.95180722891567</v>
      </c>
      <c r="BC8" s="331">
        <v>246.15625</v>
      </c>
      <c r="BD8" s="332">
        <v>244.50704225352112</v>
      </c>
      <c r="BE8" s="331">
        <v>247.05128205128204</v>
      </c>
      <c r="BF8" s="330">
        <v>112.76</v>
      </c>
      <c r="BG8" s="331">
        <v>108.08</v>
      </c>
      <c r="BH8" s="330">
        <v>112.19</v>
      </c>
      <c r="BI8" s="331">
        <v>114.38</v>
      </c>
      <c r="BJ8" s="330">
        <v>143.13</v>
      </c>
      <c r="BK8" s="331">
        <v>158.49</v>
      </c>
      <c r="BL8" s="332">
        <v>209.2</v>
      </c>
      <c r="BM8" s="331">
        <v>237.5</v>
      </c>
      <c r="BN8" s="332">
        <v>235.33</v>
      </c>
      <c r="BO8" s="331">
        <v>241.83673469387756</v>
      </c>
      <c r="BP8" s="332">
        <v>253.02469135802468</v>
      </c>
      <c r="BQ8" s="331">
        <v>246.52439024390245</v>
      </c>
      <c r="BR8" s="332">
        <v>245</v>
      </c>
      <c r="BS8" s="331">
        <v>244.82954545454547</v>
      </c>
    </row>
    <row r="9" spans="1:71" x14ac:dyDescent="0.25">
      <c r="A9" s="329" t="s">
        <v>316</v>
      </c>
      <c r="B9" s="333">
        <v>78.95</v>
      </c>
      <c r="C9" s="334">
        <v>85.66</v>
      </c>
      <c r="D9" s="333">
        <v>99.91</v>
      </c>
      <c r="E9" s="334">
        <v>99.1</v>
      </c>
      <c r="F9" s="333">
        <v>105.01</v>
      </c>
      <c r="G9" s="334">
        <v>110.06</v>
      </c>
      <c r="H9" s="333">
        <v>188.40217391304347</v>
      </c>
      <c r="I9" s="334">
        <v>229.55801104972375</v>
      </c>
      <c r="J9" s="333">
        <v>187.56363636363636</v>
      </c>
      <c r="K9" s="334">
        <v>181.52582159624413</v>
      </c>
      <c r="L9" s="335">
        <v>191.63084112149534</v>
      </c>
      <c r="M9" s="334">
        <v>212.19512195121951</v>
      </c>
      <c r="N9" s="335">
        <v>222.53424657534248</v>
      </c>
      <c r="O9" s="334">
        <v>212.29245283018867</v>
      </c>
      <c r="P9" s="333">
        <v>87.77</v>
      </c>
      <c r="Q9" s="334">
        <v>90.61</v>
      </c>
      <c r="R9" s="333">
        <v>98.29</v>
      </c>
      <c r="S9" s="334">
        <v>98.4</v>
      </c>
      <c r="T9" s="333">
        <v>106.38</v>
      </c>
      <c r="U9" s="334">
        <v>114.04</v>
      </c>
      <c r="V9" s="335">
        <v>189.64935064935065</v>
      </c>
      <c r="W9" s="334">
        <v>230.62758620689655</v>
      </c>
      <c r="X9" s="335">
        <v>204.05333333333334</v>
      </c>
      <c r="Y9" s="334">
        <v>195.47260273972603</v>
      </c>
      <c r="Z9" s="335">
        <v>207.95744680851064</v>
      </c>
      <c r="AA9" s="334">
        <v>215.80128205128204</v>
      </c>
      <c r="AB9" s="335">
        <v>226.97530864197532</v>
      </c>
      <c r="AC9" s="334">
        <v>218.36633663366337</v>
      </c>
      <c r="AD9" s="333">
        <v>85.62</v>
      </c>
      <c r="AE9" s="334">
        <v>89.03</v>
      </c>
      <c r="AF9" s="333">
        <v>94.18</v>
      </c>
      <c r="AG9" s="334">
        <v>95.73</v>
      </c>
      <c r="AH9" s="333">
        <v>104.56</v>
      </c>
      <c r="AI9" s="334">
        <v>116.78</v>
      </c>
      <c r="AJ9" s="335">
        <v>183.59782608695653</v>
      </c>
      <c r="AK9" s="334">
        <v>211.72839506172841</v>
      </c>
      <c r="AL9" s="335">
        <v>208.83673469387756</v>
      </c>
      <c r="AM9" s="334">
        <v>208.71287128712871</v>
      </c>
      <c r="AN9" s="335">
        <v>209.36274509803923</v>
      </c>
      <c r="AO9" s="334">
        <v>212.13402061855669</v>
      </c>
      <c r="AP9" s="335">
        <v>221.01449275362319</v>
      </c>
      <c r="AQ9" s="334">
        <v>218.81578947368422</v>
      </c>
      <c r="AR9" s="333">
        <v>85.26</v>
      </c>
      <c r="AS9" s="334">
        <v>90.29</v>
      </c>
      <c r="AT9" s="333">
        <v>98.23</v>
      </c>
      <c r="AU9" s="334">
        <v>99.28</v>
      </c>
      <c r="AV9" s="333">
        <v>108.59</v>
      </c>
      <c r="AW9" s="334">
        <v>117.63</v>
      </c>
      <c r="AX9" s="335">
        <v>189.98947368421054</v>
      </c>
      <c r="AY9" s="334">
        <v>240.81632653061226</v>
      </c>
      <c r="AZ9" s="335">
        <v>208.65591397849462</v>
      </c>
      <c r="BA9" s="334">
        <v>202.42708333333334</v>
      </c>
      <c r="BB9" s="335">
        <v>215.41304347826087</v>
      </c>
      <c r="BC9" s="334">
        <v>219.70212765957447</v>
      </c>
      <c r="BD9" s="335">
        <v>232.10606060606059</v>
      </c>
      <c r="BE9" s="334">
        <v>225.66666666666666</v>
      </c>
      <c r="BF9" s="333">
        <v>79.45</v>
      </c>
      <c r="BG9" s="334">
        <v>86.28</v>
      </c>
      <c r="BH9" s="333">
        <v>96.8</v>
      </c>
      <c r="BI9" s="334">
        <v>97.53</v>
      </c>
      <c r="BJ9" s="333">
        <v>102.19</v>
      </c>
      <c r="BK9" s="334">
        <v>110.97</v>
      </c>
      <c r="BL9" s="335">
        <v>191.25773195876289</v>
      </c>
      <c r="BM9" s="334">
        <v>217.98</v>
      </c>
      <c r="BN9" s="335">
        <v>181.20792079207922</v>
      </c>
      <c r="BO9" s="334">
        <v>185.05940594059405</v>
      </c>
      <c r="BP9" s="335">
        <v>191.21875</v>
      </c>
      <c r="BQ9" s="334">
        <v>209.65048543689321</v>
      </c>
      <c r="BR9" s="335">
        <v>224.98823529411766</v>
      </c>
      <c r="BS9" s="334">
        <v>212.73195876288659</v>
      </c>
    </row>
    <row r="10" spans="1:71" x14ac:dyDescent="0.25">
      <c r="A10" s="329" t="s">
        <v>317</v>
      </c>
      <c r="B10" s="333">
        <v>324.56</v>
      </c>
      <c r="C10" s="334">
        <v>403.22</v>
      </c>
      <c r="D10" s="333">
        <v>549.24</v>
      </c>
      <c r="E10" s="334">
        <v>516.29999999999995</v>
      </c>
      <c r="F10" s="333">
        <v>564.02</v>
      </c>
      <c r="G10" s="334">
        <v>592.48</v>
      </c>
      <c r="H10" s="333">
        <v>1304.3902439414635</v>
      </c>
      <c r="I10" s="334">
        <v>1770.1395348837209</v>
      </c>
      <c r="J10" s="333">
        <v>1413.3796296296296</v>
      </c>
      <c r="K10" s="334">
        <v>1232.7568807339449</v>
      </c>
      <c r="L10" s="335">
        <v>1003.7747747747748</v>
      </c>
      <c r="M10" s="334">
        <v>857.75663716814154</v>
      </c>
      <c r="N10" s="335">
        <v>773.59813084112147</v>
      </c>
      <c r="O10" s="334">
        <v>826.60550458715602</v>
      </c>
      <c r="P10" s="333">
        <v>322.77</v>
      </c>
      <c r="Q10" s="334">
        <v>392.77</v>
      </c>
      <c r="R10" s="333">
        <v>560.25</v>
      </c>
      <c r="S10" s="334">
        <v>546.85</v>
      </c>
      <c r="T10" s="333">
        <v>594.24</v>
      </c>
      <c r="U10" s="334">
        <v>618.27</v>
      </c>
      <c r="V10" s="335">
        <v>1308.8562091503268</v>
      </c>
      <c r="W10" s="334">
        <v>1765.1633986928105</v>
      </c>
      <c r="X10" s="335">
        <v>1489.8039215686274</v>
      </c>
      <c r="Y10" s="334">
        <v>1319.7315436241611</v>
      </c>
      <c r="Z10" s="335">
        <v>1121.4285714285713</v>
      </c>
      <c r="AA10" s="334">
        <v>938.71875</v>
      </c>
      <c r="AB10" s="335">
        <v>873.45070422535207</v>
      </c>
      <c r="AC10" s="334">
        <v>862.0408163265306</v>
      </c>
      <c r="AD10" s="333">
        <v>314.06</v>
      </c>
      <c r="AE10" s="334">
        <v>370.15</v>
      </c>
      <c r="AF10" s="333">
        <v>514.63</v>
      </c>
      <c r="AG10" s="334">
        <v>520.96</v>
      </c>
      <c r="AH10" s="333">
        <v>575.34</v>
      </c>
      <c r="AI10" s="334">
        <v>615.32000000000005</v>
      </c>
      <c r="AJ10" s="335">
        <v>1312.5728155339805</v>
      </c>
      <c r="AK10" s="334">
        <v>1745.0679611650485</v>
      </c>
      <c r="AL10" s="335">
        <v>1356.7676767676767</v>
      </c>
      <c r="AM10" s="334">
        <v>1228.0392156862745</v>
      </c>
      <c r="AN10" s="335">
        <v>1030.6435643564357</v>
      </c>
      <c r="AO10" s="334">
        <v>837.03703703703707</v>
      </c>
      <c r="AP10" s="335">
        <v>769.19191919191917</v>
      </c>
      <c r="AQ10" s="334">
        <v>770.65048543689318</v>
      </c>
      <c r="AR10" s="333">
        <v>309.23</v>
      </c>
      <c r="AS10" s="334">
        <v>399.01</v>
      </c>
      <c r="AT10" s="333">
        <v>528.39</v>
      </c>
      <c r="AU10" s="334">
        <v>505.65</v>
      </c>
      <c r="AV10" s="333">
        <v>568.30999999999995</v>
      </c>
      <c r="AW10" s="334">
        <v>593.94000000000005</v>
      </c>
      <c r="AX10" s="335">
        <v>1350.2941176470588</v>
      </c>
      <c r="AY10" s="334">
        <v>1782.1568627450981</v>
      </c>
      <c r="AZ10" s="335">
        <v>1388.4615384615386</v>
      </c>
      <c r="BA10" s="334">
        <v>1250.1941747572816</v>
      </c>
      <c r="BB10" s="335">
        <v>1041.5686274509803</v>
      </c>
      <c r="BC10" s="334">
        <v>875.28301886792451</v>
      </c>
      <c r="BD10" s="335">
        <v>826.35416666666663</v>
      </c>
      <c r="BE10" s="334">
        <v>817.25490196078431</v>
      </c>
      <c r="BF10" s="333">
        <v>314.22000000000003</v>
      </c>
      <c r="BG10" s="334">
        <v>399.64</v>
      </c>
      <c r="BH10" s="333">
        <v>551.98</v>
      </c>
      <c r="BI10" s="334">
        <v>519.26</v>
      </c>
      <c r="BJ10" s="333">
        <v>591.09</v>
      </c>
      <c r="BK10" s="334">
        <v>607.41999999999996</v>
      </c>
      <c r="BL10" s="335">
        <v>1311.2871287128712</v>
      </c>
      <c r="BM10" s="334">
        <v>1734.2718446601941</v>
      </c>
      <c r="BN10" s="335">
        <v>1341.969696969697</v>
      </c>
      <c r="BO10" s="334">
        <v>1212.4563106796118</v>
      </c>
      <c r="BP10" s="335">
        <v>1016.6489361702128</v>
      </c>
      <c r="BQ10" s="334">
        <v>849.66666666666663</v>
      </c>
      <c r="BR10" s="335">
        <v>776.68478260869563</v>
      </c>
      <c r="BS10" s="334">
        <v>818.16326530612241</v>
      </c>
    </row>
    <row r="11" spans="1:71" x14ac:dyDescent="0.25">
      <c r="A11" s="329" t="s">
        <v>318</v>
      </c>
      <c r="B11" s="333">
        <v>175.95</v>
      </c>
      <c r="C11" s="334">
        <v>279.33999999999997</v>
      </c>
      <c r="D11" s="333">
        <v>424.38</v>
      </c>
      <c r="E11" s="334">
        <v>317.14999999999998</v>
      </c>
      <c r="F11" s="333">
        <v>399.29</v>
      </c>
      <c r="G11" s="334">
        <v>327.48</v>
      </c>
      <c r="H11" s="333">
        <v>403.74074074074076</v>
      </c>
      <c r="I11" s="334">
        <v>524.81751824817513</v>
      </c>
      <c r="J11" s="333">
        <v>488.73786407766988</v>
      </c>
      <c r="K11" s="334">
        <v>465.35433070866139</v>
      </c>
      <c r="L11" s="335">
        <v>422.4</v>
      </c>
      <c r="M11" s="334">
        <v>427.03703703703701</v>
      </c>
      <c r="N11" s="335">
        <v>426.39344262295083</v>
      </c>
      <c r="O11" s="334">
        <v>402.71604938271605</v>
      </c>
      <c r="P11" s="333">
        <v>169.4</v>
      </c>
      <c r="Q11" s="334">
        <v>243.49</v>
      </c>
      <c r="R11" s="333">
        <v>355.37</v>
      </c>
      <c r="S11" s="334">
        <v>260.85000000000002</v>
      </c>
      <c r="T11" s="333">
        <v>334.3</v>
      </c>
      <c r="U11" s="334">
        <v>335.14</v>
      </c>
      <c r="V11" s="335">
        <v>384.41558441558442</v>
      </c>
      <c r="W11" s="334">
        <v>489.40677966101697</v>
      </c>
      <c r="X11" s="335">
        <v>475.39130434782606</v>
      </c>
      <c r="Y11" s="334">
        <v>460.70247933884298</v>
      </c>
      <c r="Z11" s="335">
        <v>427.93388429752065</v>
      </c>
      <c r="AA11" s="334">
        <v>397.40566037735852</v>
      </c>
      <c r="AB11" s="335">
        <v>406.96428571428572</v>
      </c>
      <c r="AC11" s="334">
        <v>363.68131868131866</v>
      </c>
      <c r="AD11" s="333">
        <v>164.16</v>
      </c>
      <c r="AE11" s="334">
        <v>255.63</v>
      </c>
      <c r="AF11" s="333">
        <v>425.58</v>
      </c>
      <c r="AG11" s="334">
        <v>277.19</v>
      </c>
      <c r="AH11" s="333">
        <v>404.39</v>
      </c>
      <c r="AI11" s="334">
        <v>286.70999999999998</v>
      </c>
      <c r="AJ11" s="335">
        <v>371.26582278481015</v>
      </c>
      <c r="AK11" s="334">
        <v>522.875</v>
      </c>
      <c r="AL11" s="335">
        <v>438.35820895522386</v>
      </c>
      <c r="AM11" s="334">
        <v>388.16901408450707</v>
      </c>
      <c r="AN11" s="335">
        <v>366.90140845070425</v>
      </c>
      <c r="AO11" s="334">
        <v>347.15789473684208</v>
      </c>
      <c r="AP11" s="335">
        <v>415.66666666666669</v>
      </c>
      <c r="AQ11" s="334">
        <v>339.66292134831463</v>
      </c>
      <c r="AR11" s="333">
        <v>164.92</v>
      </c>
      <c r="AS11" s="334">
        <v>269.76</v>
      </c>
      <c r="AT11" s="333">
        <v>395.81</v>
      </c>
      <c r="AU11" s="334">
        <v>276</v>
      </c>
      <c r="AV11" s="333">
        <v>348.13</v>
      </c>
      <c r="AW11" s="334">
        <v>304.73</v>
      </c>
      <c r="AX11" s="335">
        <v>417.05128205128204</v>
      </c>
      <c r="AY11" s="334">
        <v>536.55737704918033</v>
      </c>
      <c r="AZ11" s="335">
        <v>457.91304347826087</v>
      </c>
      <c r="BA11" s="334">
        <v>441.60759493670884</v>
      </c>
      <c r="BB11" s="335">
        <v>409.81132075471697</v>
      </c>
      <c r="BC11" s="334">
        <v>393.04918032786884</v>
      </c>
      <c r="BD11" s="335">
        <v>413.8235294117647</v>
      </c>
      <c r="BE11" s="334">
        <v>366.54545454545456</v>
      </c>
      <c r="BF11" s="333">
        <v>149.19</v>
      </c>
      <c r="BG11" s="334">
        <v>229.72</v>
      </c>
      <c r="BH11" s="333">
        <v>377.19</v>
      </c>
      <c r="BI11" s="334">
        <v>281.75</v>
      </c>
      <c r="BJ11" s="333">
        <v>335</v>
      </c>
      <c r="BK11" s="334">
        <v>281.44</v>
      </c>
      <c r="BL11" s="335">
        <v>385.91397849462368</v>
      </c>
      <c r="BM11" s="334">
        <v>463.21428571428572</v>
      </c>
      <c r="BN11" s="335">
        <v>400.78947368421052</v>
      </c>
      <c r="BO11" s="334">
        <v>415.11111111111109</v>
      </c>
      <c r="BP11" s="335">
        <v>368.83870967741933</v>
      </c>
      <c r="BQ11" s="334">
        <v>391.64705882352939</v>
      </c>
      <c r="BR11" s="335">
        <v>407.45098039215685</v>
      </c>
      <c r="BS11" s="334">
        <v>341.11111111111109</v>
      </c>
    </row>
    <row r="12" spans="1:71" x14ac:dyDescent="0.25">
      <c r="A12" s="329" t="s">
        <v>319</v>
      </c>
      <c r="B12" s="333">
        <v>95.26</v>
      </c>
      <c r="C12" s="334">
        <v>167.49</v>
      </c>
      <c r="D12" s="333">
        <v>138.19</v>
      </c>
      <c r="E12" s="334">
        <v>151.31</v>
      </c>
      <c r="F12" s="333">
        <v>118.37</v>
      </c>
      <c r="G12" s="334">
        <v>155.75</v>
      </c>
      <c r="H12" s="333">
        <v>202.42514970059881</v>
      </c>
      <c r="I12" s="334">
        <v>220.66666666666666</v>
      </c>
      <c r="J12" s="333">
        <v>148.20093457943926</v>
      </c>
      <c r="K12" s="334">
        <v>230.55837563451777</v>
      </c>
      <c r="L12" s="335">
        <v>434.10344827586209</v>
      </c>
      <c r="M12" s="334">
        <v>291.07729468599035</v>
      </c>
      <c r="N12" s="335">
        <v>177.39361702127658</v>
      </c>
      <c r="O12" s="334">
        <v>175.34313725490196</v>
      </c>
      <c r="P12" s="333">
        <v>93.29</v>
      </c>
      <c r="Q12" s="334">
        <v>152.86000000000001</v>
      </c>
      <c r="R12" s="333">
        <v>131.47999999999999</v>
      </c>
      <c r="S12" s="334">
        <v>154.93</v>
      </c>
      <c r="T12" s="333">
        <v>116.91</v>
      </c>
      <c r="U12" s="334">
        <v>156.5</v>
      </c>
      <c r="V12" s="335">
        <v>215.88235294117646</v>
      </c>
      <c r="W12" s="334">
        <v>226.78082191780823</v>
      </c>
      <c r="X12" s="335">
        <v>150.75163398692811</v>
      </c>
      <c r="Y12" s="334">
        <v>227.57042253521126</v>
      </c>
      <c r="Z12" s="335">
        <v>405.75539568345323</v>
      </c>
      <c r="AA12" s="334">
        <v>274.66013071895424</v>
      </c>
      <c r="AB12" s="335">
        <v>192.1897810218978</v>
      </c>
      <c r="AC12" s="334">
        <v>164.61481481481482</v>
      </c>
      <c r="AD12" s="333">
        <v>85.47</v>
      </c>
      <c r="AE12" s="334">
        <v>160.13</v>
      </c>
      <c r="AF12" s="333">
        <v>122.32</v>
      </c>
      <c r="AG12" s="334">
        <v>164.94</v>
      </c>
      <c r="AH12" s="333">
        <v>107.91</v>
      </c>
      <c r="AI12" s="334">
        <v>156.56</v>
      </c>
      <c r="AJ12" s="335">
        <v>194.32584269662922</v>
      </c>
      <c r="AK12" s="334">
        <v>208.24418604651163</v>
      </c>
      <c r="AL12" s="335">
        <v>138.73737373737373</v>
      </c>
      <c r="AM12" s="334">
        <v>227.44897959183675</v>
      </c>
      <c r="AN12" s="335">
        <v>406.96078431372547</v>
      </c>
      <c r="AO12" s="334">
        <v>261.77570093457945</v>
      </c>
      <c r="AP12" s="335">
        <v>166.88659793814432</v>
      </c>
      <c r="AQ12" s="334">
        <v>168.23529411764707</v>
      </c>
      <c r="AR12" s="333">
        <v>90.22</v>
      </c>
      <c r="AS12" s="334">
        <v>159.38999999999999</v>
      </c>
      <c r="AT12" s="333">
        <v>131.15</v>
      </c>
      <c r="AU12" s="334">
        <v>149.69999999999999</v>
      </c>
      <c r="AV12" s="333">
        <v>110.65</v>
      </c>
      <c r="AW12" s="334">
        <v>157.88999999999999</v>
      </c>
      <c r="AX12" s="335">
        <v>206.94897959183675</v>
      </c>
      <c r="AY12" s="334">
        <v>219.78787878787878</v>
      </c>
      <c r="AZ12" s="335">
        <v>143.10576923076923</v>
      </c>
      <c r="BA12" s="334">
        <v>229.36</v>
      </c>
      <c r="BB12" s="335">
        <v>403.51</v>
      </c>
      <c r="BC12" s="334">
        <v>276.05769230769232</v>
      </c>
      <c r="BD12" s="335">
        <v>179.50083333333336</v>
      </c>
      <c r="BE12" s="334">
        <v>165.6875</v>
      </c>
      <c r="BF12" s="333">
        <v>90.26</v>
      </c>
      <c r="BG12" s="334">
        <v>156.59</v>
      </c>
      <c r="BH12" s="333">
        <v>136.72</v>
      </c>
      <c r="BI12" s="334">
        <v>160.15</v>
      </c>
      <c r="BJ12" s="333">
        <v>116.88</v>
      </c>
      <c r="BK12" s="334">
        <v>160.19999999999999</v>
      </c>
      <c r="BL12" s="335">
        <v>194.15584415584416</v>
      </c>
      <c r="BM12" s="334">
        <v>212.53086419753086</v>
      </c>
      <c r="BN12" s="335">
        <v>148.82653061224491</v>
      </c>
      <c r="BO12" s="334">
        <v>220.45454545454547</v>
      </c>
      <c r="BP12" s="335">
        <v>410.7303370786517</v>
      </c>
      <c r="BQ12" s="334">
        <v>281.76136363636363</v>
      </c>
      <c r="BR12" s="335">
        <v>188.35714285714286</v>
      </c>
      <c r="BS12" s="334">
        <v>180.54794520547946</v>
      </c>
    </row>
    <row r="13" spans="1:71" x14ac:dyDescent="0.25">
      <c r="A13" s="329" t="s">
        <v>320</v>
      </c>
      <c r="B13" s="333">
        <v>164.25</v>
      </c>
      <c r="C13" s="334">
        <v>202.13</v>
      </c>
      <c r="D13" s="333">
        <v>196.53</v>
      </c>
      <c r="E13" s="334">
        <v>220.86</v>
      </c>
      <c r="F13" s="333">
        <v>181.77</v>
      </c>
      <c r="G13" s="334">
        <v>228.7</v>
      </c>
      <c r="H13" s="333">
        <v>288.59203980099505</v>
      </c>
      <c r="I13" s="334">
        <v>416.58536585365852</v>
      </c>
      <c r="J13" s="333">
        <v>355.95811518324609</v>
      </c>
      <c r="K13" s="334">
        <v>348.18041237113403</v>
      </c>
      <c r="L13" s="335">
        <v>353.30693069306932</v>
      </c>
      <c r="M13" s="334">
        <v>384.02777777777777</v>
      </c>
      <c r="N13" s="335">
        <v>373</v>
      </c>
      <c r="O13" s="334">
        <v>351.73913043478262</v>
      </c>
      <c r="P13" s="333">
        <v>151.86000000000001</v>
      </c>
      <c r="Q13" s="334">
        <v>198.09</v>
      </c>
      <c r="R13" s="333">
        <v>182.29</v>
      </c>
      <c r="S13" s="334">
        <v>199.66</v>
      </c>
      <c r="T13" s="333">
        <v>164.82</v>
      </c>
      <c r="U13" s="334">
        <v>203.76</v>
      </c>
      <c r="V13" s="335">
        <v>257.21428571428572</v>
      </c>
      <c r="W13" s="334">
        <v>369.05405405405406</v>
      </c>
      <c r="X13" s="335">
        <v>334.39716312056737</v>
      </c>
      <c r="Y13" s="334">
        <v>338.52112676056339</v>
      </c>
      <c r="Z13" s="335">
        <v>346.2109375</v>
      </c>
      <c r="AA13" s="334">
        <v>352.4562913907285</v>
      </c>
      <c r="AB13" s="335">
        <v>340.984375</v>
      </c>
      <c r="AC13" s="334">
        <v>321.12676056338029</v>
      </c>
      <c r="AD13" s="333">
        <v>165.48</v>
      </c>
      <c r="AE13" s="334">
        <v>187.31</v>
      </c>
      <c r="AF13" s="333">
        <v>202.24</v>
      </c>
      <c r="AG13" s="334">
        <v>217.91</v>
      </c>
      <c r="AH13" s="333">
        <v>190.32</v>
      </c>
      <c r="AI13" s="334">
        <v>212.39</v>
      </c>
      <c r="AJ13" s="335">
        <v>260</v>
      </c>
      <c r="AK13" s="334">
        <v>348.40206185567013</v>
      </c>
      <c r="AL13" s="335">
        <v>328.84146341463412</v>
      </c>
      <c r="AM13" s="334">
        <v>340.38709677419354</v>
      </c>
      <c r="AN13" s="335">
        <v>357.31944444444446</v>
      </c>
      <c r="AO13" s="334">
        <v>355.54347826086956</v>
      </c>
      <c r="AP13" s="335">
        <v>366.42857142857144</v>
      </c>
      <c r="AQ13" s="334">
        <v>326.14035087719299</v>
      </c>
      <c r="AR13" s="333">
        <v>161.76</v>
      </c>
      <c r="AS13" s="334">
        <v>197.98</v>
      </c>
      <c r="AT13" s="333">
        <v>174.67</v>
      </c>
      <c r="AU13" s="334">
        <v>213.8</v>
      </c>
      <c r="AV13" s="333">
        <v>176.4</v>
      </c>
      <c r="AW13" s="334">
        <v>212.9</v>
      </c>
      <c r="AX13" s="335">
        <v>280.43283582089555</v>
      </c>
      <c r="AY13" s="334">
        <v>399.86956521739131</v>
      </c>
      <c r="AZ13" s="335">
        <v>333.51419354838714</v>
      </c>
      <c r="BA13" s="334">
        <v>326.78205128205127</v>
      </c>
      <c r="BB13" s="335">
        <v>358.52</v>
      </c>
      <c r="BC13" s="334">
        <v>375.93466666666671</v>
      </c>
      <c r="BD13" s="335">
        <v>372.32835820895525</v>
      </c>
      <c r="BE13" s="334">
        <v>316.24285714285713</v>
      </c>
      <c r="BF13" s="333">
        <v>155.65</v>
      </c>
      <c r="BG13" s="334">
        <v>177.6</v>
      </c>
      <c r="BH13" s="333">
        <v>169.58</v>
      </c>
      <c r="BI13" s="334">
        <v>208.43</v>
      </c>
      <c r="BJ13" s="333">
        <v>173.05</v>
      </c>
      <c r="BK13" s="334">
        <v>219.15</v>
      </c>
      <c r="BL13" s="335">
        <v>270.78947368421052</v>
      </c>
      <c r="BM13" s="334">
        <v>380.10869565217394</v>
      </c>
      <c r="BN13" s="335">
        <v>318.52272727272725</v>
      </c>
      <c r="BO13" s="334">
        <v>318.24175824175825</v>
      </c>
      <c r="BP13" s="335">
        <v>347.63855421686748</v>
      </c>
      <c r="BQ13" s="334">
        <v>370.91954022988506</v>
      </c>
      <c r="BR13" s="335">
        <v>370</v>
      </c>
      <c r="BS13" s="334">
        <v>337.6829268292683</v>
      </c>
    </row>
    <row r="14" spans="1:71" x14ac:dyDescent="0.25">
      <c r="A14" s="329" t="s">
        <v>321</v>
      </c>
      <c r="B14" s="333">
        <v>183.83</v>
      </c>
      <c r="C14" s="334">
        <v>212.6</v>
      </c>
      <c r="D14" s="333">
        <v>239.93</v>
      </c>
      <c r="E14" s="334">
        <v>223.82</v>
      </c>
      <c r="F14" s="333">
        <v>219.07</v>
      </c>
      <c r="G14" s="334">
        <v>297.01</v>
      </c>
      <c r="H14" s="333">
        <v>397.97058823529414</v>
      </c>
      <c r="I14" s="334">
        <v>467.69953051643193</v>
      </c>
      <c r="J14" s="333">
        <v>407.55760368663596</v>
      </c>
      <c r="K14" s="334">
        <v>495.01395348837207</v>
      </c>
      <c r="L14" s="335">
        <v>545.06849315068496</v>
      </c>
      <c r="M14" s="334">
        <v>504.59459459459458</v>
      </c>
      <c r="N14" s="335">
        <v>575.46728971962614</v>
      </c>
      <c r="O14" s="334">
        <v>581.83035714285711</v>
      </c>
      <c r="P14" s="333">
        <v>163.13</v>
      </c>
      <c r="Q14" s="334">
        <v>190.75</v>
      </c>
      <c r="R14" s="333">
        <v>237.75</v>
      </c>
      <c r="S14" s="334">
        <v>203.53</v>
      </c>
      <c r="T14" s="333">
        <v>201.78</v>
      </c>
      <c r="U14" s="334">
        <v>255.86</v>
      </c>
      <c r="V14" s="335">
        <v>367.11038961038963</v>
      </c>
      <c r="W14" s="334">
        <v>438.20689655172413</v>
      </c>
      <c r="X14" s="335">
        <v>394.41379310344826</v>
      </c>
      <c r="Y14" s="334">
        <v>421.87837837837839</v>
      </c>
      <c r="Z14" s="335">
        <v>518.86524822695037</v>
      </c>
      <c r="AA14" s="334">
        <v>445.7861635220126</v>
      </c>
      <c r="AB14" s="335">
        <v>495.85106382978722</v>
      </c>
      <c r="AC14" s="334">
        <v>517.88732394366195</v>
      </c>
      <c r="AD14" s="333">
        <v>201.76</v>
      </c>
      <c r="AE14" s="334">
        <v>212.45</v>
      </c>
      <c r="AF14" s="333">
        <v>264.41000000000003</v>
      </c>
      <c r="AG14" s="334">
        <v>270.70999999999998</v>
      </c>
      <c r="AH14" s="333">
        <v>249.41</v>
      </c>
      <c r="AI14" s="334">
        <v>322.63</v>
      </c>
      <c r="AJ14" s="335">
        <v>427.79611650485435</v>
      </c>
      <c r="AK14" s="334">
        <v>452.91262135922329</v>
      </c>
      <c r="AL14" s="335">
        <v>395.60606060606062</v>
      </c>
      <c r="AM14" s="334">
        <v>472.37623762376239</v>
      </c>
      <c r="AN14" s="335">
        <v>520.09900990099015</v>
      </c>
      <c r="AO14" s="334">
        <v>506.66666666666669</v>
      </c>
      <c r="AP14" s="335">
        <v>561.01010101010104</v>
      </c>
      <c r="AQ14" s="334">
        <v>643.252427184466</v>
      </c>
      <c r="AR14" s="333">
        <v>166.44</v>
      </c>
      <c r="AS14" s="334">
        <v>217.31</v>
      </c>
      <c r="AT14" s="333">
        <v>242.79</v>
      </c>
      <c r="AU14" s="334">
        <v>237.2</v>
      </c>
      <c r="AV14" s="333">
        <v>221.3</v>
      </c>
      <c r="AW14" s="334">
        <v>316.48</v>
      </c>
      <c r="AX14" s="335">
        <v>428.29702970297029</v>
      </c>
      <c r="AY14" s="334">
        <v>465.4</v>
      </c>
      <c r="AZ14" s="335">
        <v>416.77227722772278</v>
      </c>
      <c r="BA14" s="334">
        <v>511.45098039215685</v>
      </c>
      <c r="BB14" s="335">
        <v>585.14563106796118</v>
      </c>
      <c r="BC14" s="334">
        <v>539.72716981132078</v>
      </c>
      <c r="BD14" s="335">
        <v>574.64583333333337</v>
      </c>
      <c r="BE14" s="334">
        <v>630.23529411764707</v>
      </c>
      <c r="BF14" s="333">
        <v>163.99</v>
      </c>
      <c r="BG14" s="334">
        <v>179.81</v>
      </c>
      <c r="BH14" s="333">
        <v>211.54</v>
      </c>
      <c r="BI14" s="334">
        <v>200.84</v>
      </c>
      <c r="BJ14" s="333">
        <v>192.5</v>
      </c>
      <c r="BK14" s="334">
        <v>284.27999999999997</v>
      </c>
      <c r="BL14" s="335">
        <v>353.9</v>
      </c>
      <c r="BM14" s="334">
        <v>413.23529411764707</v>
      </c>
      <c r="BN14" s="335">
        <v>369.375</v>
      </c>
      <c r="BO14" s="334">
        <v>444.07766990291265</v>
      </c>
      <c r="BP14" s="335">
        <v>485.48387096774195</v>
      </c>
      <c r="BQ14" s="334">
        <v>459.59223300970876</v>
      </c>
      <c r="BR14" s="335">
        <v>499.32608695652175</v>
      </c>
      <c r="BS14" s="334">
        <v>543.36956521739125</v>
      </c>
    </row>
    <row r="15" spans="1:71" x14ac:dyDescent="0.25">
      <c r="A15" s="329" t="s">
        <v>322</v>
      </c>
      <c r="B15" s="333">
        <v>90.53</v>
      </c>
      <c r="C15" s="334">
        <v>124.23</v>
      </c>
      <c r="D15" s="333">
        <v>131.28</v>
      </c>
      <c r="E15" s="334">
        <v>128.94</v>
      </c>
      <c r="F15" s="333">
        <v>140.30000000000001</v>
      </c>
      <c r="G15" s="334">
        <v>136.71</v>
      </c>
      <c r="H15" s="333">
        <v>185.15151515151516</v>
      </c>
      <c r="I15" s="334">
        <v>237.51173708920189</v>
      </c>
      <c r="J15" s="333">
        <v>173.21759259259258</v>
      </c>
      <c r="K15" s="334">
        <v>178.58454106280195</v>
      </c>
      <c r="L15" s="335">
        <v>252.11538461538461</v>
      </c>
      <c r="M15" s="334">
        <v>203.30275229357798</v>
      </c>
      <c r="N15" s="335">
        <v>252.7962085308057</v>
      </c>
      <c r="O15" s="334">
        <v>184.54954954954954</v>
      </c>
      <c r="P15" s="333">
        <v>63.74</v>
      </c>
      <c r="Q15" s="334">
        <v>105.19</v>
      </c>
      <c r="R15" s="333">
        <v>107.73</v>
      </c>
      <c r="S15" s="334">
        <v>103.04</v>
      </c>
      <c r="T15" s="333">
        <v>113.8</v>
      </c>
      <c r="U15" s="334">
        <v>112.12</v>
      </c>
      <c r="V15" s="335">
        <v>157.71653543307087</v>
      </c>
      <c r="W15" s="334">
        <v>213.14960629921259</v>
      </c>
      <c r="X15" s="335">
        <v>156.53846153846155</v>
      </c>
      <c r="Y15" s="334">
        <v>155.17543859649123</v>
      </c>
      <c r="Z15" s="335">
        <v>222.23214285714286</v>
      </c>
      <c r="AA15" s="334">
        <v>185.82706766917292</v>
      </c>
      <c r="AB15" s="335">
        <v>206.34782608695653</v>
      </c>
      <c r="AC15" s="334">
        <v>141.76991150442478</v>
      </c>
      <c r="AD15" s="333">
        <v>70.86</v>
      </c>
      <c r="AE15" s="334">
        <v>115.38</v>
      </c>
      <c r="AF15" s="333">
        <v>116.74</v>
      </c>
      <c r="AG15" s="334">
        <v>127.41</v>
      </c>
      <c r="AH15" s="333">
        <v>142.80000000000001</v>
      </c>
      <c r="AI15" s="334">
        <v>109.26</v>
      </c>
      <c r="AJ15" s="335">
        <v>161.81818181818181</v>
      </c>
      <c r="AK15" s="334">
        <v>211.12244897959184</v>
      </c>
      <c r="AL15" s="335">
        <v>132.83673469387756</v>
      </c>
      <c r="AM15" s="334">
        <v>143.83838383838383</v>
      </c>
      <c r="AN15" s="335">
        <v>225.40816326530611</v>
      </c>
      <c r="AO15" s="334">
        <v>169.14285714285714</v>
      </c>
      <c r="AP15" s="335">
        <v>212.82828282828282</v>
      </c>
      <c r="AQ15" s="334">
        <v>142.0408163265306</v>
      </c>
      <c r="AR15" s="333">
        <v>66.72</v>
      </c>
      <c r="AS15" s="334">
        <v>102.43</v>
      </c>
      <c r="AT15" s="333">
        <v>111.03</v>
      </c>
      <c r="AU15" s="334">
        <v>108.59</v>
      </c>
      <c r="AV15" s="333">
        <v>129.84</v>
      </c>
      <c r="AW15" s="334">
        <v>116.23</v>
      </c>
      <c r="AX15" s="335">
        <v>163.4</v>
      </c>
      <c r="AY15" s="334">
        <v>209.70297029702971</v>
      </c>
      <c r="AZ15" s="335">
        <v>141</v>
      </c>
      <c r="BA15" s="334">
        <v>149.84466019417476</v>
      </c>
      <c r="BB15" s="335">
        <v>226.80392156862746</v>
      </c>
      <c r="BC15" s="334">
        <v>197.41747572815535</v>
      </c>
      <c r="BD15" s="335">
        <v>221.25531914893617</v>
      </c>
      <c r="BE15" s="334">
        <v>142.54</v>
      </c>
      <c r="BF15" s="333">
        <v>58.49</v>
      </c>
      <c r="BG15" s="334">
        <v>95.48</v>
      </c>
      <c r="BH15" s="333">
        <v>92.54</v>
      </c>
      <c r="BI15" s="334">
        <v>93.99</v>
      </c>
      <c r="BJ15" s="333">
        <v>107.04</v>
      </c>
      <c r="BK15" s="334">
        <v>106.13</v>
      </c>
      <c r="BL15" s="335">
        <v>154.9</v>
      </c>
      <c r="BM15" s="334">
        <v>192.25490196078431</v>
      </c>
      <c r="BN15" s="335">
        <v>131.83673469387756</v>
      </c>
      <c r="BO15" s="334">
        <v>144.5631067961165</v>
      </c>
      <c r="BP15" s="335">
        <v>205.73033707865167</v>
      </c>
      <c r="BQ15" s="334">
        <v>167.69230769230768</v>
      </c>
      <c r="BR15" s="335">
        <v>198.33333333333334</v>
      </c>
      <c r="BS15" s="334">
        <v>137.34042553191489</v>
      </c>
    </row>
    <row r="16" spans="1:71" x14ac:dyDescent="0.25">
      <c r="A16" s="329" t="s">
        <v>323</v>
      </c>
      <c r="B16" s="333">
        <v>125.16</v>
      </c>
      <c r="C16" s="334">
        <v>156.27000000000001</v>
      </c>
      <c r="D16" s="333">
        <v>173.88</v>
      </c>
      <c r="E16" s="334">
        <v>145.91</v>
      </c>
      <c r="F16" s="333">
        <v>184.11</v>
      </c>
      <c r="G16" s="334">
        <v>243.67</v>
      </c>
      <c r="H16" s="333">
        <v>312.66331658291455</v>
      </c>
      <c r="I16" s="334">
        <v>386.41860465116281</v>
      </c>
      <c r="J16" s="333">
        <v>317.17592592592592</v>
      </c>
      <c r="K16" s="334">
        <v>385.84761904761905</v>
      </c>
      <c r="L16" s="335">
        <v>415.11737089201876</v>
      </c>
      <c r="M16" s="334">
        <v>346.68141592920352</v>
      </c>
      <c r="N16" s="335">
        <v>456.90140845070425</v>
      </c>
      <c r="O16" s="334">
        <v>442.13636363636363</v>
      </c>
      <c r="P16" s="333">
        <v>115.76</v>
      </c>
      <c r="Q16" s="334">
        <v>133.97999999999999</v>
      </c>
      <c r="R16" s="333">
        <v>153.80000000000001</v>
      </c>
      <c r="S16" s="334">
        <v>124.49</v>
      </c>
      <c r="T16" s="333">
        <v>155.41</v>
      </c>
      <c r="U16" s="334">
        <v>201.46</v>
      </c>
      <c r="V16" s="335">
        <v>296.74172185430461</v>
      </c>
      <c r="W16" s="334">
        <v>360.52702702702703</v>
      </c>
      <c r="X16" s="335">
        <v>318.56643356643355</v>
      </c>
      <c r="Y16" s="334">
        <v>343.11643835616439</v>
      </c>
      <c r="Z16" s="335">
        <v>376.38297872340428</v>
      </c>
      <c r="AA16" s="334">
        <v>290.85443037974682</v>
      </c>
      <c r="AB16" s="335">
        <v>402.21014492753625</v>
      </c>
      <c r="AC16" s="334">
        <v>369.89655172413791</v>
      </c>
      <c r="AD16" s="333">
        <v>113.6</v>
      </c>
      <c r="AE16" s="334">
        <v>146.25</v>
      </c>
      <c r="AF16" s="333">
        <v>151.88</v>
      </c>
      <c r="AG16" s="334">
        <v>140.91999999999999</v>
      </c>
      <c r="AH16" s="333">
        <v>169.41</v>
      </c>
      <c r="AI16" s="334">
        <v>241.01</v>
      </c>
      <c r="AJ16" s="335">
        <v>305.82524271844659</v>
      </c>
      <c r="AK16" s="334">
        <v>344.83168316831683</v>
      </c>
      <c r="AL16" s="335">
        <v>297.17171717171715</v>
      </c>
      <c r="AM16" s="334">
        <v>341.08910891089107</v>
      </c>
      <c r="AN16" s="335">
        <v>329.18367346938777</v>
      </c>
      <c r="AO16" s="334">
        <v>289.25925925925924</v>
      </c>
      <c r="AP16" s="335">
        <v>385.55555555555554</v>
      </c>
      <c r="AQ16" s="334">
        <v>386.1650485436893</v>
      </c>
      <c r="AR16" s="333">
        <v>93.08</v>
      </c>
      <c r="AS16" s="334">
        <v>126.6</v>
      </c>
      <c r="AT16" s="333">
        <v>139.85</v>
      </c>
      <c r="AU16" s="334">
        <v>122.8</v>
      </c>
      <c r="AV16" s="333">
        <v>160.35</v>
      </c>
      <c r="AW16" s="334">
        <v>238.72</v>
      </c>
      <c r="AX16" s="335">
        <v>297.8217821782178</v>
      </c>
      <c r="AY16" s="334">
        <v>358.9795918367347</v>
      </c>
      <c r="AZ16" s="335">
        <v>305.54901960784315</v>
      </c>
      <c r="BA16" s="334">
        <v>354.621359223301</v>
      </c>
      <c r="BB16" s="335">
        <v>368.25742574851489</v>
      </c>
      <c r="BC16" s="334">
        <v>323.40952380952382</v>
      </c>
      <c r="BD16" s="335">
        <v>428.09375</v>
      </c>
      <c r="BE16" s="334">
        <v>375.47058823529414</v>
      </c>
      <c r="BF16" s="333">
        <v>90.99</v>
      </c>
      <c r="BG16" s="334">
        <v>104.86</v>
      </c>
      <c r="BH16" s="333">
        <v>122.15</v>
      </c>
      <c r="BI16" s="334">
        <v>101.38</v>
      </c>
      <c r="BJ16" s="333">
        <v>143.19999999999999</v>
      </c>
      <c r="BK16" s="334">
        <v>201.74</v>
      </c>
      <c r="BL16" s="335">
        <v>238.76288659793815</v>
      </c>
      <c r="BM16" s="334">
        <v>261.95652173913044</v>
      </c>
      <c r="BN16" s="335">
        <v>238.63157894736841</v>
      </c>
      <c r="BO16" s="334">
        <v>290.83333333333331</v>
      </c>
      <c r="BP16" s="335">
        <v>316.44444444444446</v>
      </c>
      <c r="BQ16" s="334">
        <v>260.39999999999998</v>
      </c>
      <c r="BR16" s="335">
        <v>326.66666666666669</v>
      </c>
      <c r="BS16" s="334">
        <v>296.30434782608694</v>
      </c>
    </row>
    <row r="17" spans="1:71" x14ac:dyDescent="0.25">
      <c r="A17" s="329" t="s">
        <v>324</v>
      </c>
      <c r="B17" s="333">
        <v>60.72</v>
      </c>
      <c r="C17" s="334">
        <v>51.91</v>
      </c>
      <c r="D17" s="333">
        <v>71.2</v>
      </c>
      <c r="E17" s="334">
        <v>84.33</v>
      </c>
      <c r="F17" s="333">
        <v>100.02</v>
      </c>
      <c r="G17" s="334">
        <v>86.4</v>
      </c>
      <c r="H17" s="333">
        <v>94.150485436893206</v>
      </c>
      <c r="I17" s="334">
        <v>96.705069124423957</v>
      </c>
      <c r="J17" s="333">
        <v>121.1697247706422</v>
      </c>
      <c r="K17" s="334">
        <v>109.47247706422019</v>
      </c>
      <c r="L17" s="335">
        <v>122.04035874439462</v>
      </c>
      <c r="M17" s="334">
        <v>141.3215859030837</v>
      </c>
      <c r="N17" s="335">
        <v>214.16666666666666</v>
      </c>
      <c r="O17" s="334">
        <v>192.80092592592592</v>
      </c>
      <c r="P17" s="333">
        <v>54.23</v>
      </c>
      <c r="Q17" s="334">
        <v>50.98</v>
      </c>
      <c r="R17" s="333">
        <v>68.83</v>
      </c>
      <c r="S17" s="334">
        <v>78.92</v>
      </c>
      <c r="T17" s="333">
        <v>93.38</v>
      </c>
      <c r="U17" s="334">
        <v>81.849999999999994</v>
      </c>
      <c r="V17" s="335">
        <v>90.09615384615384</v>
      </c>
      <c r="W17" s="334">
        <v>93.181818181818187</v>
      </c>
      <c r="X17" s="335">
        <v>111.69934640522875</v>
      </c>
      <c r="Y17" s="334">
        <v>96.946308724832221</v>
      </c>
      <c r="Z17" s="335">
        <v>114.23076923076923</v>
      </c>
      <c r="AA17" s="334">
        <v>133.75</v>
      </c>
      <c r="AB17" s="335">
        <v>207.67857142857142</v>
      </c>
      <c r="AC17" s="334">
        <v>171.66666666666666</v>
      </c>
      <c r="AD17" s="333">
        <v>51.51</v>
      </c>
      <c r="AE17" s="334">
        <v>49.42</v>
      </c>
      <c r="AF17" s="333">
        <v>68.989999999999995</v>
      </c>
      <c r="AG17" s="334">
        <v>78.12</v>
      </c>
      <c r="AH17" s="333">
        <v>88.14</v>
      </c>
      <c r="AI17" s="334">
        <v>70.37</v>
      </c>
      <c r="AJ17" s="335">
        <v>74.611650485436897</v>
      </c>
      <c r="AK17" s="334">
        <v>75.196078431372555</v>
      </c>
      <c r="AL17" s="335">
        <v>89.4</v>
      </c>
      <c r="AM17" s="334">
        <v>82.941176470588232</v>
      </c>
      <c r="AN17" s="335">
        <v>95.833333333333329</v>
      </c>
      <c r="AO17" s="334">
        <v>116.66666666666667</v>
      </c>
      <c r="AP17" s="335">
        <v>181.42857142857142</v>
      </c>
      <c r="AQ17" s="334">
        <v>146.45631067961165</v>
      </c>
      <c r="AR17" s="333">
        <v>50.22</v>
      </c>
      <c r="AS17" s="334">
        <v>44.45</v>
      </c>
      <c r="AT17" s="333">
        <v>60.25</v>
      </c>
      <c r="AU17" s="334">
        <v>78.23</v>
      </c>
      <c r="AV17" s="333">
        <v>83.69</v>
      </c>
      <c r="AW17" s="334">
        <v>71.209999999999994</v>
      </c>
      <c r="AX17" s="335">
        <v>78.529411764705884</v>
      </c>
      <c r="AY17" s="334">
        <v>78.284313725490193</v>
      </c>
      <c r="AZ17" s="335">
        <v>95.384615384615387</v>
      </c>
      <c r="BA17" s="334">
        <v>85</v>
      </c>
      <c r="BB17" s="335">
        <v>97.378640776699029</v>
      </c>
      <c r="BC17" s="334">
        <v>121.22641509433963</v>
      </c>
      <c r="BD17" s="335">
        <v>181.25</v>
      </c>
      <c r="BE17" s="334">
        <v>170.93137254901961</v>
      </c>
      <c r="BF17" s="333">
        <v>61.53</v>
      </c>
      <c r="BG17" s="334">
        <v>52.67</v>
      </c>
      <c r="BH17" s="333">
        <v>68.95</v>
      </c>
      <c r="BI17" s="334">
        <v>83.6</v>
      </c>
      <c r="BJ17" s="333">
        <v>95.75</v>
      </c>
      <c r="BK17" s="334">
        <v>75.209999999999994</v>
      </c>
      <c r="BL17" s="335">
        <v>85.099009900990097</v>
      </c>
      <c r="BM17" s="334">
        <v>85.049019607843135</v>
      </c>
      <c r="BN17" s="335">
        <v>109.44554455445545</v>
      </c>
      <c r="BO17" s="334">
        <v>94.174757281553397</v>
      </c>
      <c r="BP17" s="335">
        <v>114.82291666666667</v>
      </c>
      <c r="BQ17" s="334">
        <v>131.79245283018867</v>
      </c>
      <c r="BR17" s="335">
        <v>199.78260869565219</v>
      </c>
      <c r="BS17" s="334">
        <v>173.62244897959184</v>
      </c>
    </row>
    <row r="18" spans="1:71" x14ac:dyDescent="0.25">
      <c r="A18" s="329" t="s">
        <v>325</v>
      </c>
      <c r="B18" s="333">
        <v>654.62</v>
      </c>
      <c r="C18" s="334">
        <v>701.39</v>
      </c>
      <c r="D18" s="333">
        <v>700.09</v>
      </c>
      <c r="E18" s="334">
        <v>715.25</v>
      </c>
      <c r="F18" s="333">
        <v>754.37</v>
      </c>
      <c r="G18" s="334">
        <v>800.49</v>
      </c>
      <c r="H18" s="333">
        <v>1253.7853107344633</v>
      </c>
      <c r="I18" s="334">
        <v>1664.1208791208792</v>
      </c>
      <c r="J18" s="333">
        <v>1605.0270270270271</v>
      </c>
      <c r="K18" s="334">
        <v>1703.6585365853659</v>
      </c>
      <c r="L18" s="335">
        <v>1566.3225806451612</v>
      </c>
      <c r="M18" s="334">
        <v>1543.5838150289017</v>
      </c>
      <c r="N18" s="335">
        <v>1694.3502824858756</v>
      </c>
      <c r="O18" s="334">
        <v>1980.3529411764705</v>
      </c>
      <c r="P18" s="333">
        <v>505</v>
      </c>
      <c r="Q18" s="334">
        <v>537.54999999999995</v>
      </c>
      <c r="R18" s="333">
        <v>569.24</v>
      </c>
      <c r="S18" s="334">
        <v>526.13</v>
      </c>
      <c r="T18" s="333">
        <v>564.17999999999995</v>
      </c>
      <c r="U18" s="334">
        <v>607.9</v>
      </c>
      <c r="V18" s="335">
        <v>850.64220183486236</v>
      </c>
      <c r="W18" s="334">
        <v>1115.4528301886792</v>
      </c>
      <c r="X18" s="335">
        <v>1093.4179104477612</v>
      </c>
      <c r="Y18" s="334">
        <v>1064.3032786885246</v>
      </c>
      <c r="Z18" s="335">
        <v>977.76699029126212</v>
      </c>
      <c r="AA18" s="334">
        <v>931.52542372881351</v>
      </c>
      <c r="AB18" s="335">
        <v>1010.3773584905661</v>
      </c>
      <c r="AC18" s="334">
        <v>1061.3513513513512</v>
      </c>
      <c r="AD18" s="333">
        <v>578.54999999999995</v>
      </c>
      <c r="AE18" s="334">
        <v>605.24</v>
      </c>
      <c r="AF18" s="333">
        <v>643.26</v>
      </c>
      <c r="AG18" s="334">
        <v>601.63</v>
      </c>
      <c r="AH18" s="333">
        <v>624.79999999999995</v>
      </c>
      <c r="AI18" s="334">
        <v>738.39</v>
      </c>
      <c r="AJ18" s="335">
        <v>1222.1782178217823</v>
      </c>
      <c r="AK18" s="334">
        <v>1614.7422680412371</v>
      </c>
      <c r="AL18" s="335">
        <v>1474.3092783505156</v>
      </c>
      <c r="AM18" s="334">
        <v>1521.1881188118812</v>
      </c>
      <c r="AN18" s="335">
        <v>1364.1176470588234</v>
      </c>
      <c r="AO18" s="334">
        <v>1335.1851851851852</v>
      </c>
      <c r="AP18" s="335">
        <v>1401.0204081632653</v>
      </c>
      <c r="AQ18" s="334">
        <v>1430.8080808080808</v>
      </c>
      <c r="AR18" s="333">
        <v>446.09</v>
      </c>
      <c r="AS18" s="334">
        <v>465.53</v>
      </c>
      <c r="AT18" s="333">
        <v>513.97</v>
      </c>
      <c r="AU18" s="334">
        <v>471.79</v>
      </c>
      <c r="AV18" s="333">
        <v>496.52</v>
      </c>
      <c r="AW18" s="334">
        <v>572.95000000000005</v>
      </c>
      <c r="AX18" s="335">
        <v>859.79166666666663</v>
      </c>
      <c r="AY18" s="334">
        <v>1101.081081081081</v>
      </c>
      <c r="AZ18" s="335">
        <v>1089.0816326530612</v>
      </c>
      <c r="BA18" s="334">
        <v>1046.7676767676767</v>
      </c>
      <c r="BB18" s="335">
        <v>923.5</v>
      </c>
      <c r="BC18" s="334">
        <v>966.04395604395609</v>
      </c>
      <c r="BD18" s="335">
        <v>1001.8478260869565</v>
      </c>
      <c r="BE18" s="334">
        <v>1039.3877551020407</v>
      </c>
      <c r="BF18" s="333">
        <v>588.78</v>
      </c>
      <c r="BG18" s="334">
        <v>657.47</v>
      </c>
      <c r="BH18" s="333">
        <v>698.4</v>
      </c>
      <c r="BI18" s="334">
        <v>644.83000000000004</v>
      </c>
      <c r="BJ18" s="333">
        <v>705.56</v>
      </c>
      <c r="BK18" s="334">
        <v>658.8</v>
      </c>
      <c r="BL18" s="335">
        <v>822.23684210526312</v>
      </c>
      <c r="BM18" s="334">
        <v>1215.9740259740261</v>
      </c>
      <c r="BN18" s="335">
        <v>1001.0666666666667</v>
      </c>
      <c r="BO18" s="334">
        <v>1021.0526315789474</v>
      </c>
      <c r="BP18" s="335">
        <v>938.5333333333333</v>
      </c>
      <c r="BQ18" s="334">
        <v>922.625</v>
      </c>
      <c r="BR18" s="335">
        <v>1057.5757575757575</v>
      </c>
      <c r="BS18" s="334">
        <v>1159.3506493506493</v>
      </c>
    </row>
    <row r="19" spans="1:71" x14ac:dyDescent="0.25">
      <c r="A19" s="329" t="s">
        <v>326</v>
      </c>
      <c r="B19" s="333">
        <v>973.89</v>
      </c>
      <c r="C19" s="334">
        <v>1035.6400000000001</v>
      </c>
      <c r="D19" s="333">
        <v>993.36</v>
      </c>
      <c r="E19" s="334">
        <v>1018.78</v>
      </c>
      <c r="F19" s="333">
        <v>1075.1300000000001</v>
      </c>
      <c r="G19" s="334">
        <v>1204.8399999999999</v>
      </c>
      <c r="H19" s="333">
        <v>1623.6216216216217</v>
      </c>
      <c r="I19" s="334">
        <v>2191.0152284263959</v>
      </c>
      <c r="J19" s="333">
        <v>2092.870813397129</v>
      </c>
      <c r="K19" s="334">
        <v>2168.8942307692309</v>
      </c>
      <c r="L19" s="335">
        <v>2066.3594470046082</v>
      </c>
      <c r="M19" s="334">
        <v>2101.0138248847925</v>
      </c>
      <c r="N19" s="335">
        <v>2154.1293532338309</v>
      </c>
      <c r="O19" s="334">
        <v>2412.9107981220659</v>
      </c>
      <c r="P19" s="333">
        <v>938.96</v>
      </c>
      <c r="Q19" s="334">
        <v>1026.7</v>
      </c>
      <c r="R19" s="333">
        <v>969.39</v>
      </c>
      <c r="S19" s="334">
        <v>941.04</v>
      </c>
      <c r="T19" s="333">
        <v>1008.31</v>
      </c>
      <c r="U19" s="334">
        <v>1144.73</v>
      </c>
      <c r="V19" s="335">
        <v>1538.8392857142858</v>
      </c>
      <c r="W19" s="334">
        <v>1981.6161616161617</v>
      </c>
      <c r="X19" s="335">
        <v>1942.0761904761905</v>
      </c>
      <c r="Y19" s="334">
        <v>1908.6363636363637</v>
      </c>
      <c r="Z19" s="335">
        <v>1876.4018691588785</v>
      </c>
      <c r="AA19" s="334">
        <v>1928.4453781512605</v>
      </c>
      <c r="AB19" s="335">
        <v>2006.8636363636363</v>
      </c>
      <c r="AC19" s="334">
        <v>2206.3207547169814</v>
      </c>
      <c r="AD19" s="333">
        <v>1001.33</v>
      </c>
      <c r="AE19" s="334">
        <v>1074.1300000000001</v>
      </c>
      <c r="AF19" s="333">
        <v>1068.51</v>
      </c>
      <c r="AG19" s="334">
        <v>1010.76</v>
      </c>
      <c r="AH19" s="333">
        <v>1148.1300000000001</v>
      </c>
      <c r="AI19" s="334">
        <v>1290.53</v>
      </c>
      <c r="AJ19" s="335">
        <v>1693.75</v>
      </c>
      <c r="AK19" s="334">
        <v>2214.8958333333335</v>
      </c>
      <c r="AL19" s="335">
        <v>1984.8958333333333</v>
      </c>
      <c r="AM19" s="334">
        <v>1960.2857142857142</v>
      </c>
      <c r="AN19" s="335">
        <v>2008.5</v>
      </c>
      <c r="AO19" s="334">
        <v>1926.1682242990655</v>
      </c>
      <c r="AP19" s="335">
        <v>2061.1111111111113</v>
      </c>
      <c r="AQ19" s="334">
        <v>2099.4845360824743</v>
      </c>
      <c r="AR19" s="333">
        <v>821.76</v>
      </c>
      <c r="AS19" s="334">
        <v>838.51</v>
      </c>
      <c r="AT19" s="333">
        <v>826.52</v>
      </c>
      <c r="AU19" s="334">
        <v>774.42</v>
      </c>
      <c r="AV19" s="333">
        <v>791.3</v>
      </c>
      <c r="AW19" s="334">
        <v>980</v>
      </c>
      <c r="AX19" s="335">
        <v>1291.5957446808511</v>
      </c>
      <c r="AY19" s="334">
        <v>2031.5384615384614</v>
      </c>
      <c r="AZ19" s="335">
        <v>1794.625</v>
      </c>
      <c r="BA19" s="334">
        <v>1836.7741935483871</v>
      </c>
      <c r="BB19" s="335">
        <v>1631.2087912087911</v>
      </c>
      <c r="BC19" s="334">
        <v>1717.4526315789474</v>
      </c>
      <c r="BD19" s="335">
        <v>1645.9574468085107</v>
      </c>
      <c r="BE19" s="334">
        <v>1881.0112359550562</v>
      </c>
      <c r="BF19" s="333">
        <v>856.62</v>
      </c>
      <c r="BG19" s="334">
        <v>895.06</v>
      </c>
      <c r="BH19" s="333">
        <v>878.3</v>
      </c>
      <c r="BI19" s="334">
        <v>866.67</v>
      </c>
      <c r="BJ19" s="333">
        <v>1022.64</v>
      </c>
      <c r="BK19" s="334">
        <v>1162.53</v>
      </c>
      <c r="BL19" s="335">
        <v>1442.3684210526317</v>
      </c>
      <c r="BM19" s="334">
        <v>2080.7692307692309</v>
      </c>
      <c r="BN19" s="335">
        <v>1967.7631578947369</v>
      </c>
      <c r="BO19" s="334">
        <v>2077.6315789473683</v>
      </c>
      <c r="BP19" s="335">
        <v>1989.3333333333333</v>
      </c>
      <c r="BQ19" s="334">
        <v>1988.5</v>
      </c>
      <c r="BR19" s="335">
        <v>2134.3283582089553</v>
      </c>
      <c r="BS19" s="334">
        <v>2136.8421052631579</v>
      </c>
    </row>
    <row r="20" spans="1:71" x14ac:dyDescent="0.25">
      <c r="A20" s="329" t="s">
        <v>327</v>
      </c>
      <c r="B20" s="333">
        <v>445.91</v>
      </c>
      <c r="C20" s="334">
        <v>497.05</v>
      </c>
      <c r="D20" s="333">
        <v>551.16999999999996</v>
      </c>
      <c r="E20" s="334">
        <v>526.42999999999995</v>
      </c>
      <c r="F20" s="333">
        <v>561.94000000000005</v>
      </c>
      <c r="G20" s="334">
        <v>550.92999999999995</v>
      </c>
      <c r="H20" s="333">
        <v>761.02409638554218</v>
      </c>
      <c r="I20" s="334">
        <v>1033.9411764705883</v>
      </c>
      <c r="J20" s="333">
        <v>998.94117647058829</v>
      </c>
      <c r="K20" s="334">
        <v>819.07103825136608</v>
      </c>
      <c r="L20" s="335">
        <v>904.16666666666663</v>
      </c>
      <c r="M20" s="334">
        <v>891.55405405405406</v>
      </c>
      <c r="N20" s="335">
        <v>1090</v>
      </c>
      <c r="O20" s="334">
        <v>1031.2155688622754</v>
      </c>
      <c r="P20" s="333">
        <v>440.34</v>
      </c>
      <c r="Q20" s="334">
        <v>466.69</v>
      </c>
      <c r="R20" s="333">
        <v>519.41999999999996</v>
      </c>
      <c r="S20" s="334">
        <v>494.22</v>
      </c>
      <c r="T20" s="333">
        <v>523.16</v>
      </c>
      <c r="U20" s="334">
        <v>548.09</v>
      </c>
      <c r="V20" s="335">
        <v>700.21367521367517</v>
      </c>
      <c r="W20" s="334">
        <v>1024.1935483870968</v>
      </c>
      <c r="X20" s="335">
        <v>1046.1851851851852</v>
      </c>
      <c r="Y20" s="334">
        <v>923.06306306306305</v>
      </c>
      <c r="Z20" s="335">
        <v>923.61702127659578</v>
      </c>
      <c r="AA20" s="334">
        <v>1022.1176470588235</v>
      </c>
      <c r="AB20" s="335">
        <v>1112.6153846153845</v>
      </c>
      <c r="AC20" s="334">
        <v>1073.148148148148</v>
      </c>
      <c r="AD20" s="333">
        <v>450.19</v>
      </c>
      <c r="AE20" s="334">
        <v>472.53</v>
      </c>
      <c r="AF20" s="333">
        <v>519.71</v>
      </c>
      <c r="AG20" s="334">
        <v>466.67</v>
      </c>
      <c r="AH20" s="333">
        <v>499.3</v>
      </c>
      <c r="AI20" s="334">
        <v>547.78</v>
      </c>
      <c r="AJ20" s="335">
        <v>763.64705882352939</v>
      </c>
      <c r="AK20" s="334">
        <v>1029.1764705882354</v>
      </c>
      <c r="AL20" s="335">
        <v>1041.304347826087</v>
      </c>
      <c r="AM20" s="334">
        <v>829.59183673469386</v>
      </c>
      <c r="AN20" s="335">
        <v>933.85416666666663</v>
      </c>
      <c r="AO20" s="334">
        <v>954.757281553398</v>
      </c>
      <c r="AP20" s="335">
        <v>1120.0549450549452</v>
      </c>
      <c r="AQ20" s="334">
        <v>1061.3253012048192</v>
      </c>
      <c r="AR20" s="333">
        <v>356.22</v>
      </c>
      <c r="AS20" s="334">
        <v>397.83</v>
      </c>
      <c r="AT20" s="333">
        <v>500</v>
      </c>
      <c r="AU20" s="334">
        <v>442.5</v>
      </c>
      <c r="AV20" s="333">
        <v>481.07</v>
      </c>
      <c r="AW20" s="334">
        <v>474.69</v>
      </c>
      <c r="AX20" s="335">
        <v>642.9545454545455</v>
      </c>
      <c r="AY20" s="334">
        <v>836.08108108108104</v>
      </c>
      <c r="AZ20" s="335">
        <v>880.61224489795916</v>
      </c>
      <c r="BA20" s="334">
        <v>676.14583333333337</v>
      </c>
      <c r="BB20" s="335">
        <v>785.6521739130435</v>
      </c>
      <c r="BC20" s="334">
        <v>768.49548387096775</v>
      </c>
      <c r="BD20" s="335">
        <v>970.14285714285711</v>
      </c>
      <c r="BE20" s="334">
        <v>880</v>
      </c>
      <c r="BF20" s="333">
        <v>488.18</v>
      </c>
      <c r="BG20" s="334">
        <v>546.44000000000005</v>
      </c>
      <c r="BH20" s="333">
        <v>611.66999999999996</v>
      </c>
      <c r="BI20" s="334">
        <v>578.64</v>
      </c>
      <c r="BJ20" s="333">
        <v>640.38</v>
      </c>
      <c r="BK20" s="334">
        <v>635.6</v>
      </c>
      <c r="BL20" s="335">
        <v>784.60526315789468</v>
      </c>
      <c r="BM20" s="334">
        <v>1127.9746835443038</v>
      </c>
      <c r="BN20" s="335">
        <v>1067.7631578947369</v>
      </c>
      <c r="BO20" s="334">
        <v>953.47222222222217</v>
      </c>
      <c r="BP20" s="335">
        <v>1004.9253731343283</v>
      </c>
      <c r="BQ20" s="334">
        <v>1029.3333333333333</v>
      </c>
      <c r="BR20" s="335">
        <v>1211.6666666666667</v>
      </c>
      <c r="BS20" s="334">
        <v>1113.9344262295083</v>
      </c>
    </row>
    <row r="21" spans="1:71" x14ac:dyDescent="0.25">
      <c r="A21" s="329" t="s">
        <v>328</v>
      </c>
      <c r="B21" s="333">
        <v>714.2</v>
      </c>
      <c r="C21" s="334">
        <v>695.46</v>
      </c>
      <c r="D21" s="333">
        <v>719.17</v>
      </c>
      <c r="E21" s="334">
        <v>668.51</v>
      </c>
      <c r="F21" s="333">
        <v>604.46</v>
      </c>
      <c r="G21" s="334">
        <v>723.81</v>
      </c>
      <c r="H21" s="333">
        <v>1003.1578947368421</v>
      </c>
      <c r="I21" s="334">
        <v>1448.8737201365188</v>
      </c>
      <c r="J21" s="333">
        <v>1115.5562700964631</v>
      </c>
      <c r="K21" s="334">
        <v>1099.235880398671</v>
      </c>
      <c r="L21" s="335">
        <v>1166.3604240282687</v>
      </c>
      <c r="M21" s="334">
        <v>1099.3421052631579</v>
      </c>
      <c r="N21" s="335">
        <v>985.6875</v>
      </c>
      <c r="O21" s="334">
        <v>1146.3214285714287</v>
      </c>
      <c r="P21" s="333">
        <v>728.76</v>
      </c>
      <c r="Q21" s="334">
        <v>764.18</v>
      </c>
      <c r="R21" s="333">
        <v>758.1</v>
      </c>
      <c r="S21" s="334">
        <v>751.91</v>
      </c>
      <c r="T21" s="333">
        <v>695.05</v>
      </c>
      <c r="U21" s="334">
        <v>754.97</v>
      </c>
      <c r="V21" s="335">
        <v>950.03587443946185</v>
      </c>
      <c r="W21" s="334">
        <v>1614</v>
      </c>
      <c r="X21" s="335">
        <v>1132.5118483412323</v>
      </c>
      <c r="Y21" s="334">
        <v>1122.8497409326426</v>
      </c>
      <c r="Z21" s="335">
        <v>1096.1081081081081</v>
      </c>
      <c r="AA21" s="334">
        <v>1091.1627906976744</v>
      </c>
      <c r="AB21" s="335">
        <v>1016.8085106382979</v>
      </c>
      <c r="AC21" s="334">
        <v>1141.6137566137565</v>
      </c>
      <c r="AD21" s="333">
        <v>709.35</v>
      </c>
      <c r="AE21" s="334">
        <v>667.45</v>
      </c>
      <c r="AF21" s="333">
        <v>673.77</v>
      </c>
      <c r="AG21" s="334">
        <v>625.05999999999995</v>
      </c>
      <c r="AH21" s="333">
        <v>630</v>
      </c>
      <c r="AI21" s="334">
        <v>734.27</v>
      </c>
      <c r="AJ21" s="335">
        <v>1005.4430379746835</v>
      </c>
      <c r="AK21" s="334">
        <v>1540.2898550724638</v>
      </c>
      <c r="AL21" s="335">
        <v>1126.6428571428571</v>
      </c>
      <c r="AM21" s="334">
        <v>1158.9506172839506</v>
      </c>
      <c r="AN21" s="335">
        <v>1153.5099337748345</v>
      </c>
      <c r="AO21" s="334">
        <v>1153.7073170731708</v>
      </c>
      <c r="AP21" s="335">
        <v>988.94557823129253</v>
      </c>
      <c r="AQ21" s="334">
        <v>1218.2620689655173</v>
      </c>
      <c r="AR21" s="333">
        <v>679.21</v>
      </c>
      <c r="AS21" s="334">
        <v>675.46</v>
      </c>
      <c r="AT21" s="333">
        <v>682.21</v>
      </c>
      <c r="AU21" s="334">
        <v>626.24</v>
      </c>
      <c r="AV21" s="333">
        <v>583.22</v>
      </c>
      <c r="AW21" s="334">
        <v>736.15</v>
      </c>
      <c r="AX21" s="335">
        <v>1043</v>
      </c>
      <c r="AY21" s="334">
        <v>1549.0350877192982</v>
      </c>
      <c r="AZ21" s="335">
        <v>1090</v>
      </c>
      <c r="BA21" s="334">
        <v>1020.3943307086614</v>
      </c>
      <c r="BB21" s="335">
        <v>1011.328125</v>
      </c>
      <c r="BC21" s="334">
        <v>1012.3333333333334</v>
      </c>
      <c r="BD21" s="335">
        <v>865.32258064516134</v>
      </c>
      <c r="BE21" s="334">
        <v>1158.859649122807</v>
      </c>
      <c r="BF21" s="333">
        <v>698.45</v>
      </c>
      <c r="BG21" s="334">
        <v>677.49</v>
      </c>
      <c r="BH21" s="333">
        <v>666.15</v>
      </c>
      <c r="BI21" s="334">
        <v>612.12</v>
      </c>
      <c r="BJ21" s="333">
        <v>583.66</v>
      </c>
      <c r="BK21" s="334">
        <v>713.19</v>
      </c>
      <c r="BL21" s="335">
        <v>947.77777777777783</v>
      </c>
      <c r="BM21" s="334">
        <v>1375.8041958041958</v>
      </c>
      <c r="BN21" s="335">
        <v>1013.5064935064935</v>
      </c>
      <c r="BO21" s="334">
        <v>1010.2054794520548</v>
      </c>
      <c r="BP21" s="335">
        <v>1009.5555555555555</v>
      </c>
      <c r="BQ21" s="334">
        <v>1028.7333333333333</v>
      </c>
      <c r="BR21" s="335">
        <v>947.33050847457628</v>
      </c>
      <c r="BS21" s="334">
        <v>1092.1897810218977</v>
      </c>
    </row>
    <row r="22" spans="1:71" x14ac:dyDescent="0.25">
      <c r="A22" s="329" t="s">
        <v>329</v>
      </c>
      <c r="B22" s="333">
        <v>1273.4000000000001</v>
      </c>
      <c r="C22" s="334">
        <v>1324.4</v>
      </c>
      <c r="D22" s="333">
        <v>1329.23</v>
      </c>
      <c r="E22" s="334">
        <v>1345.33</v>
      </c>
      <c r="F22" s="333">
        <v>1441.81</v>
      </c>
      <c r="G22" s="334">
        <v>1499.9</v>
      </c>
      <c r="H22" s="333">
        <v>1896.1111111111111</v>
      </c>
      <c r="I22" s="334">
        <v>2796.7136150234742</v>
      </c>
      <c r="J22" s="333">
        <v>2612.7853881278538</v>
      </c>
      <c r="K22" s="334">
        <v>2460.6829268292681</v>
      </c>
      <c r="L22" s="335">
        <v>2320.9259259259261</v>
      </c>
      <c r="M22" s="334">
        <v>2261.5022222222224</v>
      </c>
      <c r="N22" s="335">
        <v>2321.5639810426542</v>
      </c>
      <c r="O22" s="334">
        <v>2467.420814479638</v>
      </c>
      <c r="P22" s="333">
        <v>1185.8800000000001</v>
      </c>
      <c r="Q22" s="334">
        <v>1335.45</v>
      </c>
      <c r="R22" s="333">
        <v>1324.83</v>
      </c>
      <c r="S22" s="334">
        <v>1403.6</v>
      </c>
      <c r="T22" s="333">
        <v>1407.38</v>
      </c>
      <c r="U22" s="334">
        <v>1491.73</v>
      </c>
      <c r="V22" s="335">
        <v>1760.5263157894738</v>
      </c>
      <c r="W22" s="334">
        <v>2613.0434782608695</v>
      </c>
      <c r="X22" s="335">
        <v>2350.3937007874015</v>
      </c>
      <c r="Y22" s="334">
        <v>2345.0819672131147</v>
      </c>
      <c r="Z22" s="335">
        <v>2286.7521367521367</v>
      </c>
      <c r="AA22" s="334">
        <v>2236.9402985074626</v>
      </c>
      <c r="AB22" s="335">
        <v>2256.8376068376069</v>
      </c>
      <c r="AC22" s="334">
        <v>2408.2608695652175</v>
      </c>
      <c r="AD22" s="333">
        <v>1209.24</v>
      </c>
      <c r="AE22" s="334">
        <v>1206.31</v>
      </c>
      <c r="AF22" s="333">
        <v>1273.81</v>
      </c>
      <c r="AG22" s="334">
        <v>1312.57</v>
      </c>
      <c r="AH22" s="333">
        <v>1353.8</v>
      </c>
      <c r="AI22" s="334">
        <v>1463.59</v>
      </c>
      <c r="AJ22" s="335">
        <v>1784.9484536082475</v>
      </c>
      <c r="AK22" s="334">
        <v>2687.7450980392155</v>
      </c>
      <c r="AL22" s="335">
        <v>2251</v>
      </c>
      <c r="AM22" s="334">
        <v>2266.3366336633662</v>
      </c>
      <c r="AN22" s="335">
        <v>2229.0099009900991</v>
      </c>
      <c r="AO22" s="334">
        <v>2312.0560747663553</v>
      </c>
      <c r="AP22" s="335">
        <v>2371.0824742268042</v>
      </c>
      <c r="AQ22" s="334">
        <v>2599.3000000000002</v>
      </c>
      <c r="AR22" s="333">
        <v>1096.3699999999999</v>
      </c>
      <c r="AS22" s="334">
        <v>1161.6300000000001</v>
      </c>
      <c r="AT22" s="333">
        <v>1190.74</v>
      </c>
      <c r="AU22" s="334">
        <v>1313.44</v>
      </c>
      <c r="AV22" s="333">
        <v>1300.44</v>
      </c>
      <c r="AW22" s="334">
        <v>1353.41</v>
      </c>
      <c r="AX22" s="335">
        <v>1699.3877551020407</v>
      </c>
      <c r="AY22" s="334">
        <v>2522.1839080459772</v>
      </c>
      <c r="AZ22" s="335">
        <v>2173.2353200980392</v>
      </c>
      <c r="BA22" s="334">
        <v>2167.6530612244896</v>
      </c>
      <c r="BB22" s="335">
        <v>2066</v>
      </c>
      <c r="BC22" s="334">
        <v>2118.2857142857142</v>
      </c>
      <c r="BD22" s="335">
        <v>2172.106105263158</v>
      </c>
      <c r="BE22" s="334">
        <v>2085.3535353535353</v>
      </c>
      <c r="BF22" s="333">
        <v>1177.43</v>
      </c>
      <c r="BG22" s="334">
        <v>1221.02</v>
      </c>
      <c r="BH22" s="333">
        <v>1310.32</v>
      </c>
      <c r="BI22" s="334">
        <v>1400.34</v>
      </c>
      <c r="BJ22" s="333">
        <v>1468.57</v>
      </c>
      <c r="BK22" s="334">
        <v>1524.73</v>
      </c>
      <c r="BL22" s="335">
        <v>1772.8</v>
      </c>
      <c r="BM22" s="334">
        <v>2501.7391304347825</v>
      </c>
      <c r="BN22" s="335">
        <v>2276.3265306122448</v>
      </c>
      <c r="BO22" s="334">
        <v>2295.4368932038833</v>
      </c>
      <c r="BP22" s="335">
        <v>2133.1914893617022</v>
      </c>
      <c r="BQ22" s="334">
        <v>2052.0192307692309</v>
      </c>
      <c r="BR22" s="335">
        <v>2109.7802197802198</v>
      </c>
      <c r="BS22" s="334">
        <v>2321.0526315789475</v>
      </c>
    </row>
    <row r="23" spans="1:71" x14ac:dyDescent="0.25">
      <c r="A23" s="329" t="s">
        <v>330</v>
      </c>
      <c r="B23" s="333">
        <v>460.22</v>
      </c>
      <c r="C23" s="334">
        <v>452.59</v>
      </c>
      <c r="D23" s="333">
        <v>471.12</v>
      </c>
      <c r="E23" s="334">
        <v>496.57</v>
      </c>
      <c r="F23" s="333">
        <v>522.54999999999995</v>
      </c>
      <c r="G23" s="334">
        <v>605.41</v>
      </c>
      <c r="H23" s="333">
        <v>802.08333333333337</v>
      </c>
      <c r="I23" s="334">
        <v>1182.56</v>
      </c>
      <c r="J23" s="333">
        <v>1171.7355371900826</v>
      </c>
      <c r="K23" s="334">
        <v>1197.704918032787</v>
      </c>
      <c r="L23" s="335">
        <v>1106.7151515151515</v>
      </c>
      <c r="M23" s="334">
        <v>1028.8624338624338</v>
      </c>
      <c r="N23" s="335">
        <v>1026.8902439024391</v>
      </c>
      <c r="O23" s="334">
        <v>1125.2058823529412</v>
      </c>
      <c r="P23" s="333">
        <v>443.22</v>
      </c>
      <c r="Q23" s="334">
        <v>434.09</v>
      </c>
      <c r="R23" s="333">
        <v>444.95</v>
      </c>
      <c r="S23" s="334">
        <v>489.34</v>
      </c>
      <c r="T23" s="333">
        <v>511.45</v>
      </c>
      <c r="U23" s="334">
        <v>592.25</v>
      </c>
      <c r="V23" s="335">
        <v>853.03571428571433</v>
      </c>
      <c r="W23" s="334">
        <v>1261.3106796116506</v>
      </c>
      <c r="X23" s="335">
        <v>1198.7619047619048</v>
      </c>
      <c r="Y23" s="334">
        <v>1256.3473684210526</v>
      </c>
      <c r="Z23" s="335">
        <v>1121.6831683168316</v>
      </c>
      <c r="AA23" s="334">
        <v>975.27027027027032</v>
      </c>
      <c r="AB23" s="335">
        <v>1006.0106382978723</v>
      </c>
      <c r="AC23" s="334">
        <v>1151.6111111111111</v>
      </c>
      <c r="AD23" s="333">
        <v>437.86</v>
      </c>
      <c r="AE23" s="334">
        <v>431.59</v>
      </c>
      <c r="AF23" s="333">
        <v>444.49</v>
      </c>
      <c r="AG23" s="334">
        <v>469.17</v>
      </c>
      <c r="AH23" s="333">
        <v>516.5</v>
      </c>
      <c r="AI23" s="334">
        <v>594.79</v>
      </c>
      <c r="AJ23" s="335">
        <v>833.34951456310682</v>
      </c>
      <c r="AK23" s="334">
        <v>1162.8834951456311</v>
      </c>
      <c r="AL23" s="335">
        <v>1147.2</v>
      </c>
      <c r="AM23" s="334">
        <v>1130.8333333333333</v>
      </c>
      <c r="AN23" s="335">
        <v>1043.2673267326732</v>
      </c>
      <c r="AO23" s="334">
        <v>966.34905660377353</v>
      </c>
      <c r="AP23" s="335">
        <v>964.3434343434343</v>
      </c>
      <c r="AQ23" s="334">
        <v>1063.8834951456311</v>
      </c>
      <c r="AR23" s="333">
        <v>443.19</v>
      </c>
      <c r="AS23" s="334">
        <v>437.12</v>
      </c>
      <c r="AT23" s="333">
        <v>439.24</v>
      </c>
      <c r="AU23" s="334">
        <v>457.42</v>
      </c>
      <c r="AV23" s="333">
        <v>490.96</v>
      </c>
      <c r="AW23" s="334">
        <v>579.76</v>
      </c>
      <c r="AX23" s="335">
        <v>814.60399009900982</v>
      </c>
      <c r="AY23" s="334">
        <v>1167</v>
      </c>
      <c r="AZ23" s="335">
        <v>1197.6699029126214</v>
      </c>
      <c r="BA23" s="334">
        <v>1177.3267326732673</v>
      </c>
      <c r="BB23" s="335">
        <v>1092.8163106796117</v>
      </c>
      <c r="BC23" s="334">
        <v>1016.5094339622641</v>
      </c>
      <c r="BD23" s="335">
        <v>1012.3966666666666</v>
      </c>
      <c r="BE23" s="334">
        <v>1127.0304950495049</v>
      </c>
      <c r="BF23" s="333">
        <v>446.57</v>
      </c>
      <c r="BG23" s="334">
        <v>444.39</v>
      </c>
      <c r="BH23" s="333">
        <v>440.6</v>
      </c>
      <c r="BI23" s="334">
        <v>482.19</v>
      </c>
      <c r="BJ23" s="333">
        <v>514.96</v>
      </c>
      <c r="BK23" s="334">
        <v>583.71</v>
      </c>
      <c r="BL23" s="335">
        <v>813.26732673267327</v>
      </c>
      <c r="BM23" s="334">
        <v>1165.6796116504854</v>
      </c>
      <c r="BN23" s="335">
        <v>1117.7722772277227</v>
      </c>
      <c r="BO23" s="334">
        <v>1163.0392156862745</v>
      </c>
      <c r="BP23" s="335">
        <v>1045.5263157894738</v>
      </c>
      <c r="BQ23" s="334">
        <v>963.73684210526312</v>
      </c>
      <c r="BR23" s="335">
        <v>988.4065934065934</v>
      </c>
      <c r="BS23" s="334">
        <v>1125.3608247422681</v>
      </c>
    </row>
    <row r="24" spans="1:71" x14ac:dyDescent="0.25">
      <c r="A24" s="329" t="s">
        <v>331</v>
      </c>
      <c r="B24" s="333">
        <v>18.13</v>
      </c>
      <c r="C24" s="334">
        <v>19.18</v>
      </c>
      <c r="D24" s="333">
        <v>18.53</v>
      </c>
      <c r="E24" s="334">
        <v>18.61</v>
      </c>
      <c r="F24" s="333">
        <v>16.059999999999999</v>
      </c>
      <c r="G24" s="334">
        <v>19.850000000000001</v>
      </c>
      <c r="H24" s="333">
        <v>28.665803108808291</v>
      </c>
      <c r="I24" s="334">
        <v>50.182741116751266</v>
      </c>
      <c r="J24" s="333">
        <v>50.875739644970416</v>
      </c>
      <c r="K24" s="334">
        <v>48.596858638743456</v>
      </c>
      <c r="L24" s="335">
        <v>50.639810426540286</v>
      </c>
      <c r="M24" s="334">
        <v>41.450495049504951</v>
      </c>
      <c r="N24" s="335">
        <v>31.181286549707604</v>
      </c>
      <c r="O24" s="334">
        <v>31.98918918918919</v>
      </c>
      <c r="P24" s="333">
        <v>18.7</v>
      </c>
      <c r="Q24" s="334">
        <v>19.579999999999998</v>
      </c>
      <c r="R24" s="333">
        <v>17.989999999999998</v>
      </c>
      <c r="S24" s="334">
        <v>19.09</v>
      </c>
      <c r="T24" s="333">
        <v>16.010000000000002</v>
      </c>
      <c r="U24" s="334">
        <v>20.04</v>
      </c>
      <c r="V24" s="335">
        <v>29.425806451612903</v>
      </c>
      <c r="W24" s="334">
        <v>50.5</v>
      </c>
      <c r="X24" s="335">
        <v>50.180451127819552</v>
      </c>
      <c r="Y24" s="334">
        <v>49.020833333333336</v>
      </c>
      <c r="Z24" s="335">
        <v>50.67832167832168</v>
      </c>
      <c r="AA24" s="334">
        <v>41.787500000000001</v>
      </c>
      <c r="AB24" s="335">
        <v>31.64788732394366</v>
      </c>
      <c r="AC24" s="334">
        <v>32.547945205479451</v>
      </c>
      <c r="AD24" s="333">
        <v>18.329999999999998</v>
      </c>
      <c r="AE24" s="334">
        <v>19.309999999999999</v>
      </c>
      <c r="AF24" s="333">
        <v>17.77</v>
      </c>
      <c r="AG24" s="334">
        <v>18.29</v>
      </c>
      <c r="AH24" s="333">
        <v>16.13</v>
      </c>
      <c r="AI24" s="334">
        <v>19.88</v>
      </c>
      <c r="AJ24" s="335">
        <v>28.745098039215687</v>
      </c>
      <c r="AK24" s="334">
        <v>50.126315789473686</v>
      </c>
      <c r="AL24" s="335">
        <v>52.350877192982459</v>
      </c>
      <c r="AM24" s="334">
        <v>49.022222222222226</v>
      </c>
      <c r="AN24" s="335">
        <v>50.14</v>
      </c>
      <c r="AO24" s="334">
        <v>40.252336448598129</v>
      </c>
      <c r="AP24" s="335">
        <v>31.727272727272727</v>
      </c>
      <c r="AQ24" s="334">
        <v>32.679611650485434</v>
      </c>
      <c r="AR24" s="333">
        <v>17.86</v>
      </c>
      <c r="AS24" s="334">
        <v>19.07</v>
      </c>
      <c r="AT24" s="333">
        <v>17.87</v>
      </c>
      <c r="AU24" s="334">
        <v>18.190000000000001</v>
      </c>
      <c r="AV24" s="333">
        <v>16.39</v>
      </c>
      <c r="AW24" s="334">
        <v>20.190000000000001</v>
      </c>
      <c r="AX24" s="335">
        <v>29.279411764705884</v>
      </c>
      <c r="AY24" s="334">
        <v>50.074257425742573</v>
      </c>
      <c r="AZ24" s="335">
        <v>52.030612244897959</v>
      </c>
      <c r="BA24" s="334">
        <v>48.993000000000002</v>
      </c>
      <c r="BB24" s="335">
        <v>50.916666666666664</v>
      </c>
      <c r="BC24" s="334">
        <v>40.476415094339622</v>
      </c>
      <c r="BD24" s="335">
        <v>31.182291666666668</v>
      </c>
      <c r="BE24" s="334">
        <v>32.411764705882355</v>
      </c>
      <c r="BF24" s="333">
        <v>18.34</v>
      </c>
      <c r="BG24" s="334">
        <v>19.28</v>
      </c>
      <c r="BH24" s="333">
        <v>17.739999999999998</v>
      </c>
      <c r="BI24" s="334">
        <v>18.59</v>
      </c>
      <c r="BJ24" s="333">
        <v>16.16</v>
      </c>
      <c r="BK24" s="334">
        <v>20.05</v>
      </c>
      <c r="BL24" s="335">
        <v>27.875</v>
      </c>
      <c r="BM24" s="334">
        <v>49.142857142857146</v>
      </c>
      <c r="BN24" s="335">
        <v>52.08988764044944</v>
      </c>
      <c r="BO24" s="334">
        <v>48.308823529411768</v>
      </c>
      <c r="BP24" s="335">
        <v>49.96875</v>
      </c>
      <c r="BQ24" s="334">
        <v>40.471698113207545</v>
      </c>
      <c r="BR24" s="335">
        <v>31.184782608695652</v>
      </c>
      <c r="BS24" s="334">
        <v>32.336734693877553</v>
      </c>
    </row>
    <row r="25" spans="1:71" x14ac:dyDescent="0.25">
      <c r="A25" s="329" t="s">
        <v>332</v>
      </c>
      <c r="B25" s="333">
        <v>356.02</v>
      </c>
      <c r="C25" s="334">
        <v>378.55</v>
      </c>
      <c r="D25" s="333">
        <v>380.11</v>
      </c>
      <c r="E25" s="334">
        <v>380</v>
      </c>
      <c r="F25" s="333">
        <v>379.22</v>
      </c>
      <c r="G25" s="334">
        <v>422.97</v>
      </c>
      <c r="H25" s="333">
        <v>647.42857142857144</v>
      </c>
      <c r="I25" s="334">
        <v>1184.2042042042042</v>
      </c>
      <c r="J25" s="333">
        <v>1181.3333333333333</v>
      </c>
      <c r="K25" s="334">
        <v>1080</v>
      </c>
      <c r="L25" s="335">
        <v>1076.6590792838876</v>
      </c>
      <c r="M25" s="334">
        <v>1057.8958333333333</v>
      </c>
      <c r="N25" s="335">
        <v>1068.735119047619</v>
      </c>
      <c r="O25" s="334">
        <v>1195.9722222222224</v>
      </c>
      <c r="P25" s="333">
        <v>353.17</v>
      </c>
      <c r="Q25" s="334">
        <v>377.28</v>
      </c>
      <c r="R25" s="333">
        <v>382.18</v>
      </c>
      <c r="S25" s="334">
        <v>380</v>
      </c>
      <c r="T25" s="333">
        <v>383.64</v>
      </c>
      <c r="U25" s="334">
        <v>433.57</v>
      </c>
      <c r="V25" s="335">
        <v>706.66666666666674</v>
      </c>
      <c r="W25" s="334">
        <v>1169.9616858237548</v>
      </c>
      <c r="X25" s="335">
        <v>1194.1414141414141</v>
      </c>
      <c r="Y25" s="334">
        <v>1080</v>
      </c>
      <c r="Z25" s="335">
        <v>1075.3552036199094</v>
      </c>
      <c r="AA25" s="334">
        <v>1053.5294117647059</v>
      </c>
      <c r="AB25" s="335">
        <v>1065.1388888888889</v>
      </c>
      <c r="AC25" s="334">
        <v>1178.0555555555554</v>
      </c>
      <c r="AD25" s="333">
        <v>355.57</v>
      </c>
      <c r="AE25" s="334">
        <v>378.66</v>
      </c>
      <c r="AF25" s="333">
        <v>382.68</v>
      </c>
      <c r="AG25" s="334">
        <v>380</v>
      </c>
      <c r="AH25" s="333">
        <v>377.83</v>
      </c>
      <c r="AI25" s="334">
        <v>425</v>
      </c>
      <c r="AJ25" s="335">
        <v>560.76923076923072</v>
      </c>
      <c r="AK25" s="334">
        <v>1213.3333333333335</v>
      </c>
      <c r="AL25" s="335">
        <v>1181.4285714285716</v>
      </c>
      <c r="AM25" s="334">
        <v>1080</v>
      </c>
      <c r="AN25" s="335">
        <v>1078.1933621933622</v>
      </c>
      <c r="AO25" s="334">
        <v>1050</v>
      </c>
      <c r="AP25" s="335">
        <v>1072.5694444444446</v>
      </c>
      <c r="AQ25" s="334">
        <v>1213.8888888888889</v>
      </c>
      <c r="AR25" s="333">
        <v>353.65</v>
      </c>
      <c r="AS25" s="334">
        <v>380.12</v>
      </c>
      <c r="AT25" s="333">
        <v>382.34</v>
      </c>
      <c r="AU25" s="334">
        <v>380</v>
      </c>
      <c r="AV25" s="333">
        <v>380</v>
      </c>
      <c r="AW25" s="334">
        <v>424.44</v>
      </c>
      <c r="AX25" s="335">
        <v>623.33333333333326</v>
      </c>
      <c r="AY25" s="334">
        <v>1188</v>
      </c>
      <c r="AZ25" s="335">
        <v>1181.3333333333333</v>
      </c>
      <c r="BA25" s="334">
        <v>1080</v>
      </c>
      <c r="BB25" s="335">
        <v>1069.4166666666667</v>
      </c>
      <c r="BC25" s="334">
        <v>1050</v>
      </c>
      <c r="BD25" s="335">
        <v>1070.8333333333333</v>
      </c>
      <c r="BE25" s="334">
        <v>1210.4166666666667</v>
      </c>
      <c r="BF25" s="333">
        <v>355.11</v>
      </c>
      <c r="BG25" s="334">
        <v>379.24</v>
      </c>
      <c r="BH25" s="333">
        <v>381.51</v>
      </c>
      <c r="BI25" s="334">
        <v>380</v>
      </c>
      <c r="BJ25" s="333">
        <v>380</v>
      </c>
      <c r="BK25" s="334">
        <v>422.86</v>
      </c>
      <c r="BL25" s="335">
        <v>589.28571428571422</v>
      </c>
      <c r="BM25" s="334">
        <v>1183.409090909091</v>
      </c>
      <c r="BN25" s="335">
        <v>1195</v>
      </c>
      <c r="BO25" s="334">
        <v>1080</v>
      </c>
      <c r="BP25" s="335">
        <v>1073.4027777777778</v>
      </c>
      <c r="BQ25" s="334">
        <v>1050</v>
      </c>
      <c r="BR25" s="335">
        <v>1062.5</v>
      </c>
      <c r="BS25" s="334">
        <v>1197.2222222222222</v>
      </c>
    </row>
    <row r="26" spans="1:71" ht="15.75" thickBot="1" x14ac:dyDescent="0.3">
      <c r="A26" s="336"/>
      <c r="B26" s="337"/>
      <c r="C26" s="338"/>
      <c r="D26" s="337"/>
      <c r="E26" s="338"/>
      <c r="F26" s="337"/>
      <c r="G26" s="338"/>
      <c r="H26" s="337"/>
      <c r="I26" s="338"/>
      <c r="J26" s="337"/>
      <c r="K26" s="338"/>
      <c r="L26" s="339"/>
      <c r="M26" s="340"/>
      <c r="N26" s="341"/>
      <c r="O26" s="342"/>
      <c r="P26" s="337"/>
      <c r="Q26" s="338"/>
      <c r="R26" s="337"/>
      <c r="S26" s="338"/>
      <c r="T26" s="337"/>
      <c r="U26" s="338"/>
      <c r="V26" s="337"/>
      <c r="W26" s="338"/>
      <c r="X26" s="339"/>
      <c r="Y26" s="340"/>
      <c r="Z26" s="339"/>
      <c r="AA26" s="340"/>
      <c r="AB26" s="341"/>
      <c r="AC26" s="342"/>
      <c r="AD26" s="337"/>
      <c r="AE26" s="338"/>
      <c r="AF26" s="337"/>
      <c r="AG26" s="338"/>
      <c r="AH26" s="337"/>
      <c r="AI26" s="338"/>
      <c r="AJ26" s="337"/>
      <c r="AK26" s="338"/>
      <c r="AL26" s="337"/>
      <c r="AM26" s="338"/>
      <c r="AN26" s="339"/>
      <c r="AO26" s="340"/>
      <c r="AP26" s="341"/>
      <c r="AQ26" s="342"/>
      <c r="AR26" s="337"/>
      <c r="AS26" s="338"/>
      <c r="AT26" s="337"/>
      <c r="AU26" s="338"/>
      <c r="AV26" s="337"/>
      <c r="AW26" s="338"/>
      <c r="AX26" s="337"/>
      <c r="AY26" s="338"/>
      <c r="AZ26" s="337"/>
      <c r="BA26" s="338"/>
      <c r="BB26" s="339"/>
      <c r="BC26" s="340"/>
      <c r="BD26" s="341"/>
      <c r="BE26" s="342"/>
      <c r="BF26" s="337"/>
      <c r="BG26" s="338"/>
      <c r="BH26" s="337"/>
      <c r="BI26" s="338"/>
      <c r="BJ26" s="337"/>
      <c r="BK26" s="338"/>
      <c r="BL26" s="337"/>
      <c r="BM26" s="338"/>
      <c r="BN26" s="337"/>
      <c r="BO26" s="338"/>
      <c r="BP26" s="339"/>
      <c r="BQ26" s="340"/>
      <c r="BR26" s="339"/>
      <c r="BS26" s="340"/>
    </row>
    <row r="27" spans="1:71" x14ac:dyDescent="0.25">
      <c r="A27" s="321"/>
      <c r="B27" s="321"/>
      <c r="C27" s="321"/>
      <c r="D27" s="321"/>
      <c r="E27" s="321"/>
      <c r="F27" s="321"/>
      <c r="G27" s="321"/>
      <c r="H27" s="321"/>
      <c r="I27" s="321"/>
      <c r="J27" s="321"/>
      <c r="K27" s="321"/>
      <c r="L27" s="321"/>
      <c r="M27" s="321"/>
      <c r="N27" s="321"/>
      <c r="O27" s="321"/>
      <c r="P27" s="321"/>
      <c r="Q27" s="321"/>
      <c r="R27" s="321"/>
      <c r="S27" s="321"/>
      <c r="T27" s="321"/>
      <c r="U27" s="321"/>
      <c r="V27" s="321"/>
      <c r="W27" s="321"/>
      <c r="X27" s="321"/>
      <c r="Y27" s="321"/>
      <c r="Z27" s="321"/>
      <c r="AA27" s="321"/>
      <c r="AB27" s="321"/>
      <c r="AC27" s="321"/>
      <c r="AD27" s="321"/>
      <c r="AE27" s="321"/>
      <c r="AF27" s="321"/>
      <c r="AG27" s="321"/>
      <c r="AH27" s="321"/>
      <c r="AI27" s="321"/>
      <c r="AJ27" s="321"/>
      <c r="AK27" s="321"/>
      <c r="AL27" s="321"/>
      <c r="AM27" s="321"/>
      <c r="AN27" s="321"/>
      <c r="AO27" s="321"/>
      <c r="AP27" s="321"/>
      <c r="AQ27" s="321"/>
      <c r="AR27" s="321"/>
      <c r="AS27" s="321"/>
      <c r="AT27" s="321"/>
      <c r="AU27" s="321"/>
      <c r="AV27" s="321"/>
      <c r="AW27" s="321"/>
      <c r="AX27" s="321"/>
      <c r="AY27" s="321"/>
      <c r="AZ27" s="321"/>
      <c r="BA27" s="321"/>
      <c r="BB27" s="343"/>
      <c r="BC27" s="343"/>
      <c r="BD27" s="343"/>
      <c r="BE27" s="343"/>
      <c r="BF27" s="321"/>
      <c r="BG27" s="321"/>
      <c r="BH27" s="321"/>
      <c r="BI27" s="321"/>
      <c r="BJ27" s="321"/>
      <c r="BK27" s="321"/>
      <c r="BL27" s="321"/>
      <c r="BM27" s="321"/>
      <c r="BN27" s="321"/>
      <c r="BO27" s="321"/>
      <c r="BP27" s="321"/>
      <c r="BQ27" s="321"/>
    </row>
    <row r="28" spans="1:71" ht="15.75" thickBot="1" x14ac:dyDescent="0.3">
      <c r="A28" s="321"/>
      <c r="B28" s="321"/>
      <c r="C28" s="321"/>
      <c r="D28" s="321"/>
      <c r="E28" s="321"/>
      <c r="F28" s="321"/>
      <c r="G28" s="321"/>
      <c r="H28" s="321"/>
      <c r="I28" s="321"/>
      <c r="J28" s="321"/>
      <c r="K28" s="321"/>
      <c r="L28" s="321"/>
      <c r="M28" s="321"/>
      <c r="N28" s="321"/>
      <c r="O28" s="321"/>
      <c r="P28" s="321"/>
      <c r="Q28" s="321"/>
      <c r="R28" s="321"/>
      <c r="S28" s="321"/>
      <c r="T28" s="321"/>
      <c r="U28" s="321"/>
      <c r="V28" s="321"/>
      <c r="W28" s="321"/>
      <c r="X28" s="321"/>
      <c r="Y28" s="321"/>
      <c r="Z28" s="321"/>
      <c r="AA28" s="321"/>
      <c r="AB28" s="321"/>
      <c r="AC28" s="321"/>
      <c r="AD28" s="321"/>
      <c r="AE28" s="321"/>
      <c r="AF28" s="321"/>
      <c r="AG28" s="321"/>
      <c r="AH28" s="321"/>
      <c r="AI28" s="321"/>
      <c r="AJ28" s="321"/>
      <c r="AK28" s="321"/>
      <c r="AL28" s="321"/>
      <c r="AM28" s="321"/>
      <c r="AN28" s="321"/>
      <c r="AO28" s="321"/>
      <c r="AP28" s="321"/>
      <c r="AQ28" s="321"/>
      <c r="AR28" s="321"/>
      <c r="AS28" s="321"/>
      <c r="AT28" s="321"/>
      <c r="AU28" s="321"/>
      <c r="AV28" s="321"/>
      <c r="AW28" s="321"/>
      <c r="AX28" s="321"/>
      <c r="AY28" s="321"/>
      <c r="AZ28" s="321"/>
      <c r="BA28" s="321"/>
      <c r="BB28" s="321"/>
      <c r="BC28" s="321"/>
      <c r="BD28" s="321"/>
      <c r="BE28" s="321"/>
      <c r="BF28" s="321"/>
      <c r="BG28" s="321"/>
      <c r="BH28" s="321"/>
      <c r="BI28" s="321"/>
      <c r="BJ28" s="321"/>
      <c r="BK28" s="321"/>
      <c r="BL28" s="321"/>
      <c r="BM28" s="321"/>
      <c r="BN28" s="321"/>
      <c r="BO28" s="321"/>
      <c r="BP28" s="321"/>
      <c r="BQ28" s="321"/>
    </row>
    <row r="29" spans="1:71" x14ac:dyDescent="0.25">
      <c r="A29" s="1769" t="s">
        <v>310</v>
      </c>
      <c r="B29" s="1772" t="s">
        <v>136</v>
      </c>
      <c r="C29" s="1773"/>
      <c r="D29" s="1773"/>
      <c r="E29" s="1773"/>
      <c r="F29" s="1773"/>
      <c r="G29" s="1773"/>
      <c r="H29" s="1773"/>
      <c r="I29" s="1773"/>
      <c r="J29" s="1773"/>
      <c r="K29" s="1773"/>
      <c r="L29" s="1773"/>
      <c r="M29" s="1773"/>
      <c r="N29" s="1773"/>
      <c r="O29" s="1774"/>
      <c r="P29" s="1772" t="s">
        <v>137</v>
      </c>
      <c r="Q29" s="1773"/>
      <c r="R29" s="1773"/>
      <c r="S29" s="1773"/>
      <c r="T29" s="1773"/>
      <c r="U29" s="1773"/>
      <c r="V29" s="1773"/>
      <c r="W29" s="1773"/>
      <c r="X29" s="1773"/>
      <c r="Y29" s="1773"/>
      <c r="Z29" s="1773"/>
      <c r="AA29" s="1773"/>
      <c r="AB29" s="1773"/>
      <c r="AC29" s="1774"/>
      <c r="AD29" s="1772" t="s">
        <v>138</v>
      </c>
      <c r="AE29" s="1773"/>
      <c r="AF29" s="1773"/>
      <c r="AG29" s="1773"/>
      <c r="AH29" s="1773"/>
      <c r="AI29" s="1773"/>
      <c r="AJ29" s="1773"/>
      <c r="AK29" s="1773"/>
      <c r="AL29" s="1773"/>
      <c r="AM29" s="1773"/>
      <c r="AN29" s="1773"/>
      <c r="AO29" s="1773"/>
      <c r="AP29" s="1773"/>
      <c r="AQ29" s="1774"/>
      <c r="AR29" s="1772" t="s">
        <v>139</v>
      </c>
      <c r="AS29" s="1773"/>
      <c r="AT29" s="1773"/>
      <c r="AU29" s="1773"/>
      <c r="AV29" s="1773"/>
      <c r="AW29" s="1773"/>
      <c r="AX29" s="1773"/>
      <c r="AY29" s="1773"/>
      <c r="AZ29" s="1773"/>
      <c r="BA29" s="1773"/>
      <c r="BB29" s="1773"/>
      <c r="BC29" s="1773"/>
      <c r="BD29" s="1773"/>
      <c r="BE29" s="1774"/>
      <c r="BF29" s="1772" t="s">
        <v>333</v>
      </c>
      <c r="BG29" s="1773"/>
      <c r="BH29" s="1773"/>
      <c r="BI29" s="1773"/>
      <c r="BJ29" s="1773"/>
      <c r="BK29" s="1773"/>
      <c r="BL29" s="1773"/>
      <c r="BM29" s="1773"/>
      <c r="BN29" s="1773"/>
      <c r="BO29" s="1773"/>
      <c r="BP29" s="1773"/>
      <c r="BQ29" s="1773"/>
      <c r="BR29" s="1773"/>
      <c r="BS29" s="1774"/>
    </row>
    <row r="30" spans="1:71" x14ac:dyDescent="0.25">
      <c r="A30" s="1770"/>
      <c r="B30" s="1766">
        <v>2019</v>
      </c>
      <c r="C30" s="1767"/>
      <c r="D30" s="1766">
        <v>2020</v>
      </c>
      <c r="E30" s="1767"/>
      <c r="F30" s="1766">
        <v>2021</v>
      </c>
      <c r="G30" s="1767"/>
      <c r="H30" s="1766">
        <v>2022</v>
      </c>
      <c r="I30" s="1767"/>
      <c r="J30" s="1766">
        <v>2023</v>
      </c>
      <c r="K30" s="1767"/>
      <c r="L30" s="1766">
        <v>2024</v>
      </c>
      <c r="M30" s="1767"/>
      <c r="N30" s="1766" t="s">
        <v>312</v>
      </c>
      <c r="O30" s="1767"/>
      <c r="P30" s="1766">
        <v>2019</v>
      </c>
      <c r="Q30" s="1767"/>
      <c r="R30" s="1766">
        <v>2020</v>
      </c>
      <c r="S30" s="1767"/>
      <c r="T30" s="1766">
        <v>2021</v>
      </c>
      <c r="U30" s="1767"/>
      <c r="V30" s="1766">
        <v>2022</v>
      </c>
      <c r="W30" s="1767"/>
      <c r="X30" s="1766">
        <v>2023</v>
      </c>
      <c r="Y30" s="1767"/>
      <c r="Z30" s="1766">
        <v>2024</v>
      </c>
      <c r="AA30" s="1767"/>
      <c r="AB30" s="1766" t="s">
        <v>312</v>
      </c>
      <c r="AC30" s="1767"/>
      <c r="AD30" s="1766">
        <v>2019</v>
      </c>
      <c r="AE30" s="1767"/>
      <c r="AF30" s="1766">
        <v>2020</v>
      </c>
      <c r="AG30" s="1767"/>
      <c r="AH30" s="1766">
        <v>2021</v>
      </c>
      <c r="AI30" s="1767"/>
      <c r="AJ30" s="1766">
        <v>2022</v>
      </c>
      <c r="AK30" s="1767"/>
      <c r="AL30" s="1766">
        <v>2023</v>
      </c>
      <c r="AM30" s="1767"/>
      <c r="AN30" s="1766">
        <v>2024</v>
      </c>
      <c r="AO30" s="1767"/>
      <c r="AP30" s="1766" t="s">
        <v>312</v>
      </c>
      <c r="AQ30" s="1767"/>
      <c r="AR30" s="1766">
        <v>2019</v>
      </c>
      <c r="AS30" s="1767"/>
      <c r="AT30" s="1766">
        <v>2020</v>
      </c>
      <c r="AU30" s="1767"/>
      <c r="AV30" s="1766">
        <v>2021</v>
      </c>
      <c r="AW30" s="1767"/>
      <c r="AX30" s="1766">
        <v>2022</v>
      </c>
      <c r="AY30" s="1767"/>
      <c r="AZ30" s="1766">
        <v>2023</v>
      </c>
      <c r="BA30" s="1767"/>
      <c r="BB30" s="1766">
        <v>2024</v>
      </c>
      <c r="BC30" s="1767"/>
      <c r="BD30" s="1766" t="s">
        <v>312</v>
      </c>
      <c r="BE30" s="1767"/>
      <c r="BF30" s="1768">
        <v>2019</v>
      </c>
      <c r="BG30" s="1767"/>
      <c r="BH30" s="1766">
        <v>2020</v>
      </c>
      <c r="BI30" s="1767"/>
      <c r="BJ30" s="1766">
        <v>2021</v>
      </c>
      <c r="BK30" s="1767"/>
      <c r="BL30" s="1766">
        <v>2022</v>
      </c>
      <c r="BM30" s="1767"/>
      <c r="BN30" s="1766">
        <v>2023</v>
      </c>
      <c r="BO30" s="1767"/>
      <c r="BP30" s="1766">
        <v>2024</v>
      </c>
      <c r="BQ30" s="1767"/>
      <c r="BR30" s="1766" t="s">
        <v>312</v>
      </c>
      <c r="BS30" s="1767"/>
    </row>
    <row r="31" spans="1:71" ht="15.75" thickBot="1" x14ac:dyDescent="0.3">
      <c r="A31" s="1771"/>
      <c r="B31" s="324" t="s">
        <v>313</v>
      </c>
      <c r="C31" s="325" t="s">
        <v>314</v>
      </c>
      <c r="D31" s="324" t="s">
        <v>313</v>
      </c>
      <c r="E31" s="325" t="s">
        <v>314</v>
      </c>
      <c r="F31" s="324" t="s">
        <v>313</v>
      </c>
      <c r="G31" s="325" t="s">
        <v>314</v>
      </c>
      <c r="H31" s="324" t="s">
        <v>313</v>
      </c>
      <c r="I31" s="326" t="s">
        <v>314</v>
      </c>
      <c r="J31" s="324" t="s">
        <v>313</v>
      </c>
      <c r="K31" s="326" t="s">
        <v>314</v>
      </c>
      <c r="L31" s="324" t="s">
        <v>313</v>
      </c>
      <c r="M31" s="326" t="s">
        <v>314</v>
      </c>
      <c r="N31" s="324" t="s">
        <v>313</v>
      </c>
      <c r="O31" s="326" t="s">
        <v>314</v>
      </c>
      <c r="P31" s="324" t="s">
        <v>313</v>
      </c>
      <c r="Q31" s="325" t="s">
        <v>314</v>
      </c>
      <c r="R31" s="324" t="s">
        <v>313</v>
      </c>
      <c r="S31" s="325" t="s">
        <v>314</v>
      </c>
      <c r="T31" s="324" t="s">
        <v>313</v>
      </c>
      <c r="U31" s="325" t="s">
        <v>314</v>
      </c>
      <c r="V31" s="324" t="s">
        <v>313</v>
      </c>
      <c r="W31" s="326" t="s">
        <v>314</v>
      </c>
      <c r="X31" s="324" t="s">
        <v>313</v>
      </c>
      <c r="Y31" s="326" t="s">
        <v>314</v>
      </c>
      <c r="Z31" s="324" t="s">
        <v>313</v>
      </c>
      <c r="AA31" s="326" t="s">
        <v>314</v>
      </c>
      <c r="AB31" s="324" t="s">
        <v>313</v>
      </c>
      <c r="AC31" s="326" t="s">
        <v>314</v>
      </c>
      <c r="AD31" s="324" t="s">
        <v>313</v>
      </c>
      <c r="AE31" s="325" t="s">
        <v>314</v>
      </c>
      <c r="AF31" s="324" t="s">
        <v>313</v>
      </c>
      <c r="AG31" s="325" t="s">
        <v>314</v>
      </c>
      <c r="AH31" s="324" t="s">
        <v>313</v>
      </c>
      <c r="AI31" s="325" t="s">
        <v>314</v>
      </c>
      <c r="AJ31" s="324" t="s">
        <v>313</v>
      </c>
      <c r="AK31" s="326" t="s">
        <v>314</v>
      </c>
      <c r="AL31" s="327" t="s">
        <v>313</v>
      </c>
      <c r="AM31" s="326" t="s">
        <v>314</v>
      </c>
      <c r="AN31" s="324" t="s">
        <v>313</v>
      </c>
      <c r="AO31" s="326" t="s">
        <v>314</v>
      </c>
      <c r="AP31" s="324" t="s">
        <v>313</v>
      </c>
      <c r="AQ31" s="326" t="s">
        <v>314</v>
      </c>
      <c r="AR31" s="324" t="s">
        <v>313</v>
      </c>
      <c r="AS31" s="325" t="s">
        <v>314</v>
      </c>
      <c r="AT31" s="324" t="s">
        <v>313</v>
      </c>
      <c r="AU31" s="325" t="s">
        <v>314</v>
      </c>
      <c r="AV31" s="324" t="s">
        <v>313</v>
      </c>
      <c r="AW31" s="325" t="s">
        <v>314</v>
      </c>
      <c r="AX31" s="324" t="s">
        <v>313</v>
      </c>
      <c r="AY31" s="326" t="s">
        <v>314</v>
      </c>
      <c r="AZ31" s="327" t="s">
        <v>313</v>
      </c>
      <c r="BA31" s="326" t="s">
        <v>314</v>
      </c>
      <c r="BB31" s="324" t="s">
        <v>313</v>
      </c>
      <c r="BC31" s="326" t="s">
        <v>314</v>
      </c>
      <c r="BD31" s="324" t="s">
        <v>313</v>
      </c>
      <c r="BE31" s="326" t="s">
        <v>314</v>
      </c>
      <c r="BF31" s="328" t="s">
        <v>313</v>
      </c>
      <c r="BG31" s="325" t="s">
        <v>314</v>
      </c>
      <c r="BH31" s="324" t="s">
        <v>313</v>
      </c>
      <c r="BI31" s="325" t="s">
        <v>314</v>
      </c>
      <c r="BJ31" s="324" t="s">
        <v>313</v>
      </c>
      <c r="BK31" s="325" t="s">
        <v>314</v>
      </c>
      <c r="BL31" s="327" t="s">
        <v>313</v>
      </c>
      <c r="BM31" s="326" t="s">
        <v>314</v>
      </c>
      <c r="BN31" s="327" t="s">
        <v>313</v>
      </c>
      <c r="BO31" s="326" t="s">
        <v>314</v>
      </c>
      <c r="BP31" s="324" t="s">
        <v>313</v>
      </c>
      <c r="BQ31" s="326" t="s">
        <v>314</v>
      </c>
      <c r="BR31" s="324" t="s">
        <v>313</v>
      </c>
      <c r="BS31" s="326" t="s">
        <v>314</v>
      </c>
    </row>
    <row r="32" spans="1:71" x14ac:dyDescent="0.25">
      <c r="A32" s="329" t="s">
        <v>315</v>
      </c>
      <c r="B32" s="330">
        <v>110.34</v>
      </c>
      <c r="C32" s="331">
        <v>104.54</v>
      </c>
      <c r="D32" s="330">
        <v>106.43</v>
      </c>
      <c r="E32" s="331">
        <v>113.6</v>
      </c>
      <c r="F32" s="330">
        <v>148.27000000000001</v>
      </c>
      <c r="G32" s="331">
        <v>153.16</v>
      </c>
      <c r="H32" s="332">
        <v>208.05940594059405</v>
      </c>
      <c r="I32" s="331">
        <v>240.23958333333334</v>
      </c>
      <c r="J32" s="332">
        <v>237.75728155339806</v>
      </c>
      <c r="K32" s="331">
        <v>242.22448979591837</v>
      </c>
      <c r="L32" s="332">
        <v>251.07446808510639</v>
      </c>
      <c r="M32" s="331">
        <v>248.94285714285715</v>
      </c>
      <c r="N32" s="332">
        <v>249.70588235294119</v>
      </c>
      <c r="O32" s="331">
        <v>251.24752475247524</v>
      </c>
      <c r="P32" s="330">
        <v>118.01</v>
      </c>
      <c r="Q32" s="331">
        <v>110.9</v>
      </c>
      <c r="R32" s="330">
        <v>112.45</v>
      </c>
      <c r="S32" s="331">
        <v>117.18</v>
      </c>
      <c r="T32" s="330">
        <v>142.97</v>
      </c>
      <c r="U32" s="331">
        <v>154.47999999999999</v>
      </c>
      <c r="V32" s="332">
        <v>200.91346153846155</v>
      </c>
      <c r="W32" s="331">
        <v>241.16822429906543</v>
      </c>
      <c r="X32" s="332">
        <v>233.38613861386139</v>
      </c>
      <c r="Y32" s="331">
        <v>240.85046728971963</v>
      </c>
      <c r="Z32" s="332">
        <v>255.87179487179486</v>
      </c>
      <c r="AA32" s="331">
        <v>254.90598290598291</v>
      </c>
      <c r="AB32" s="332">
        <v>247.25471698113208</v>
      </c>
      <c r="AC32" s="331">
        <v>245.20408163265307</v>
      </c>
      <c r="AD32" s="330">
        <v>106.34</v>
      </c>
      <c r="AE32" s="331">
        <v>105.33</v>
      </c>
      <c r="AF32" s="330">
        <v>112.51</v>
      </c>
      <c r="AG32" s="331">
        <v>110.15</v>
      </c>
      <c r="AH32" s="330">
        <v>134.19</v>
      </c>
      <c r="AI32" s="331">
        <v>146.74</v>
      </c>
      <c r="AJ32" s="332">
        <v>196.75621890547265</v>
      </c>
      <c r="AK32" s="331">
        <v>240.14792899408283</v>
      </c>
      <c r="AL32" s="332">
        <v>229.66480446927375</v>
      </c>
      <c r="AM32" s="331">
        <v>237.05882352941177</v>
      </c>
      <c r="AN32" s="332">
        <v>247.17791411042944</v>
      </c>
      <c r="AO32" s="331">
        <v>246.57458563535911</v>
      </c>
      <c r="AP32" s="332">
        <v>244.25149700598803</v>
      </c>
      <c r="AQ32" s="331">
        <v>244.76923076923077</v>
      </c>
      <c r="AR32" s="330">
        <v>111.9</v>
      </c>
      <c r="AS32" s="331">
        <v>107.92</v>
      </c>
      <c r="AT32" s="330">
        <v>107.9</v>
      </c>
      <c r="AU32" s="331">
        <v>106.27</v>
      </c>
      <c r="AV32" s="330">
        <v>122.09</v>
      </c>
      <c r="AW32" s="331">
        <v>143.88</v>
      </c>
      <c r="AX32" s="332">
        <v>215.28947368421052</v>
      </c>
      <c r="AY32" s="331">
        <v>257.47252747252747</v>
      </c>
      <c r="AZ32" s="332">
        <v>246.9375</v>
      </c>
      <c r="BA32" s="331">
        <v>252.78378378378378</v>
      </c>
      <c r="BB32" s="332">
        <v>254.6829268292683</v>
      </c>
      <c r="BC32" s="331">
        <v>244.51764705882354</v>
      </c>
      <c r="BD32" s="332">
        <v>252.31746031746033</v>
      </c>
      <c r="BE32" s="331">
        <v>249.85074626865671</v>
      </c>
      <c r="BF32" s="330">
        <v>109.85</v>
      </c>
      <c r="BG32" s="331">
        <v>105.28</v>
      </c>
      <c r="BH32" s="330">
        <v>106.6</v>
      </c>
      <c r="BI32" s="331">
        <v>111.54</v>
      </c>
      <c r="BJ32" s="330">
        <v>138.47999999999999</v>
      </c>
      <c r="BK32" s="331">
        <v>150.62</v>
      </c>
      <c r="BL32" s="332">
        <f t="shared" ref="BL32:BS47" si="0">AVERAGE(H8,V8,AJ8,AX8,BL8,H32,V32,AJ32,AX32)</f>
        <v>206.18728660524064</v>
      </c>
      <c r="BM32" s="331">
        <f t="shared" si="0"/>
        <v>240.96429935412482</v>
      </c>
      <c r="BN32" s="332">
        <f t="shared" si="0"/>
        <v>232.90672574079645</v>
      </c>
      <c r="BO32" s="331">
        <f t="shared" si="0"/>
        <v>237.84794035394862</v>
      </c>
      <c r="BP32" s="332">
        <f t="shared" si="0"/>
        <v>249.39794769147315</v>
      </c>
      <c r="BQ32" s="331">
        <f t="shared" si="0"/>
        <v>247.58773556445223</v>
      </c>
      <c r="BR32" s="332">
        <f>AVERAGE(N8,AB8,AP8,BD8,BR8,N32,AB32,AP32,BD32)</f>
        <v>247.59470236140123</v>
      </c>
      <c r="BS32" s="331">
        <f>AVERAGE(O8,AC8,AQ8,BE8,BS8,O32,AC32,AQ32,BE32)</f>
        <v>248.0928582622366</v>
      </c>
    </row>
    <row r="33" spans="1:71" x14ac:dyDescent="0.25">
      <c r="A33" s="329" t="s">
        <v>316</v>
      </c>
      <c r="B33" s="333">
        <v>73.739999999999995</v>
      </c>
      <c r="C33" s="334">
        <v>80.8</v>
      </c>
      <c r="D33" s="333">
        <v>91.68</v>
      </c>
      <c r="E33" s="334">
        <v>93.04</v>
      </c>
      <c r="F33" s="333">
        <v>99.03</v>
      </c>
      <c r="G33" s="334">
        <v>105.9</v>
      </c>
      <c r="H33" s="335">
        <v>179.81730769230768</v>
      </c>
      <c r="I33" s="334">
        <v>212.48958333333334</v>
      </c>
      <c r="J33" s="335">
        <v>172.90384615384616</v>
      </c>
      <c r="K33" s="334">
        <v>171.9607843137255</v>
      </c>
      <c r="L33" s="335">
        <v>184.33333333333334</v>
      </c>
      <c r="M33" s="334">
        <v>207.30188679245282</v>
      </c>
      <c r="N33" s="335">
        <v>221.65555555555557</v>
      </c>
      <c r="O33" s="334">
        <v>206.10679611650485</v>
      </c>
      <c r="P33" s="333">
        <v>74.72</v>
      </c>
      <c r="Q33" s="334">
        <v>83.07</v>
      </c>
      <c r="R33" s="333">
        <v>93.86</v>
      </c>
      <c r="S33" s="334">
        <v>94.9</v>
      </c>
      <c r="T33" s="333">
        <v>98.37</v>
      </c>
      <c r="U33" s="334">
        <v>102.62</v>
      </c>
      <c r="V33" s="335">
        <v>183.7037037037037</v>
      </c>
      <c r="W33" s="334">
        <v>212.71304347826086</v>
      </c>
      <c r="X33" s="335">
        <v>164.65354330708661</v>
      </c>
      <c r="Y33" s="334">
        <v>162.55194805194805</v>
      </c>
      <c r="Z33" s="335">
        <v>172.98039215686273</v>
      </c>
      <c r="AA33" s="334">
        <v>205.51006711409397</v>
      </c>
      <c r="AB33" s="335">
        <v>221.38596491228071</v>
      </c>
      <c r="AC33" s="334">
        <v>197.14728682170542</v>
      </c>
      <c r="AD33" s="333">
        <v>76.099999999999994</v>
      </c>
      <c r="AE33" s="334">
        <v>85.64</v>
      </c>
      <c r="AF33" s="333">
        <v>100.57</v>
      </c>
      <c r="AG33" s="334">
        <v>103.24</v>
      </c>
      <c r="AH33" s="333">
        <v>105.41</v>
      </c>
      <c r="AI33" s="334">
        <v>111.59</v>
      </c>
      <c r="AJ33" s="335">
        <v>180.46956521739131</v>
      </c>
      <c r="AK33" s="334">
        <v>238.48341232227489</v>
      </c>
      <c r="AL33" s="335">
        <v>189.05164319248826</v>
      </c>
      <c r="AM33" s="334">
        <v>175.51980198019803</v>
      </c>
      <c r="AN33" s="335">
        <v>187.80973451327435</v>
      </c>
      <c r="AO33" s="334">
        <v>209.88157894736841</v>
      </c>
      <c r="AP33" s="335">
        <v>233.28571428571428</v>
      </c>
      <c r="AQ33" s="334">
        <v>228.54867256637169</v>
      </c>
      <c r="AR33" s="333">
        <v>85.6</v>
      </c>
      <c r="AS33" s="334">
        <v>85.13</v>
      </c>
      <c r="AT33" s="333">
        <v>92.48</v>
      </c>
      <c r="AU33" s="334">
        <v>93.86</v>
      </c>
      <c r="AV33" s="333">
        <v>100.64</v>
      </c>
      <c r="AW33" s="334">
        <v>112.31</v>
      </c>
      <c r="AX33" s="335">
        <v>179.16161616161617</v>
      </c>
      <c r="AY33" s="334">
        <v>217.77227722772278</v>
      </c>
      <c r="AZ33" s="335">
        <v>197.73786407766991</v>
      </c>
      <c r="BA33" s="334">
        <v>189.84</v>
      </c>
      <c r="BB33" s="335">
        <v>202.33</v>
      </c>
      <c r="BC33" s="334">
        <v>207.95604395604394</v>
      </c>
      <c r="BD33" s="335">
        <v>228.20895522388059</v>
      </c>
      <c r="BE33" s="334">
        <v>225.09890109890111</v>
      </c>
      <c r="BF33" s="333">
        <v>80.180000000000007</v>
      </c>
      <c r="BG33" s="334">
        <v>86.18</v>
      </c>
      <c r="BH33" s="333">
        <v>96.22</v>
      </c>
      <c r="BI33" s="334">
        <v>97.23</v>
      </c>
      <c r="BJ33" s="333">
        <v>103.35</v>
      </c>
      <c r="BK33" s="334">
        <v>111.32</v>
      </c>
      <c r="BL33" s="335">
        <f t="shared" si="0"/>
        <v>185.11652767414921</v>
      </c>
      <c r="BM33" s="334">
        <f t="shared" si="0"/>
        <v>223.57429280117253</v>
      </c>
      <c r="BN33" s="335">
        <f t="shared" si="0"/>
        <v>190.51827065472355</v>
      </c>
      <c r="BO33" s="334">
        <f t="shared" si="0"/>
        <v>185.89670213809976</v>
      </c>
      <c r="BP33" s="335">
        <f t="shared" si="0"/>
        <v>195.89292072330852</v>
      </c>
      <c r="BQ33" s="334">
        <f t="shared" si="0"/>
        <v>211.12584605860945</v>
      </c>
      <c r="BR33" s="335">
        <f t="shared" si="0"/>
        <v>225.79494820539446</v>
      </c>
      <c r="BS33" s="334">
        <f t="shared" si="0"/>
        <v>216.08609566339697</v>
      </c>
    </row>
    <row r="34" spans="1:71" x14ac:dyDescent="0.25">
      <c r="A34" s="329" t="s">
        <v>317</v>
      </c>
      <c r="B34" s="333">
        <v>324.11</v>
      </c>
      <c r="C34" s="334">
        <v>412.12</v>
      </c>
      <c r="D34" s="333">
        <v>561.85</v>
      </c>
      <c r="E34" s="334">
        <v>507.49</v>
      </c>
      <c r="F34" s="333">
        <v>573.53</v>
      </c>
      <c r="G34" s="334">
        <v>611.16999999999996</v>
      </c>
      <c r="H34" s="335">
        <v>1349.3809523809523</v>
      </c>
      <c r="I34" s="334">
        <v>1822.391304347826</v>
      </c>
      <c r="J34" s="335">
        <v>1366.0194174757282</v>
      </c>
      <c r="K34" s="334">
        <v>1232.1568627450981</v>
      </c>
      <c r="L34" s="335">
        <v>1038.8541666666667</v>
      </c>
      <c r="M34" s="334">
        <v>861.02803738317755</v>
      </c>
      <c r="N34" s="335">
        <v>738.75</v>
      </c>
      <c r="O34" s="334">
        <v>783.15</v>
      </c>
      <c r="P34" s="333">
        <v>322.54000000000002</v>
      </c>
      <c r="Q34" s="334">
        <v>409.3</v>
      </c>
      <c r="R34" s="333">
        <v>557.22</v>
      </c>
      <c r="S34" s="334">
        <v>532.29999999999995</v>
      </c>
      <c r="T34" s="333">
        <v>602.15</v>
      </c>
      <c r="U34" s="334">
        <v>635.13</v>
      </c>
      <c r="V34" s="335">
        <v>1335.7246376811595</v>
      </c>
      <c r="W34" s="334">
        <v>1800.4471544715448</v>
      </c>
      <c r="X34" s="335">
        <v>1469.2913385826771</v>
      </c>
      <c r="Y34" s="334">
        <v>1254.3506493506493</v>
      </c>
      <c r="Z34" s="335">
        <v>1025.4304635761589</v>
      </c>
      <c r="AA34" s="334">
        <v>857.51552795031057</v>
      </c>
      <c r="AB34" s="335">
        <v>760.10416666666663</v>
      </c>
      <c r="AC34" s="334">
        <v>786.49006622516561</v>
      </c>
      <c r="AD34" s="333">
        <v>320.5</v>
      </c>
      <c r="AE34" s="334">
        <v>388.77</v>
      </c>
      <c r="AF34" s="333">
        <v>509.29</v>
      </c>
      <c r="AG34" s="334">
        <v>499.93</v>
      </c>
      <c r="AH34" s="333">
        <v>572.78</v>
      </c>
      <c r="AI34" s="334">
        <v>599.13</v>
      </c>
      <c r="AJ34" s="335">
        <v>1320.7235772357724</v>
      </c>
      <c r="AK34" s="334">
        <v>1761.7786561264822</v>
      </c>
      <c r="AL34" s="335">
        <v>1423.5060728744938</v>
      </c>
      <c r="AM34" s="334">
        <v>1230.8521739130435</v>
      </c>
      <c r="AN34" s="335">
        <v>1039.652</v>
      </c>
      <c r="AO34" s="334">
        <v>867.12403100775191</v>
      </c>
      <c r="AP34" s="335">
        <v>780.32786885245901</v>
      </c>
      <c r="AQ34" s="334">
        <v>798.68627450980387</v>
      </c>
      <c r="AR34" s="333">
        <v>305.52999999999997</v>
      </c>
      <c r="AS34" s="334">
        <v>358.72</v>
      </c>
      <c r="AT34" s="333">
        <v>512.73</v>
      </c>
      <c r="AU34" s="334">
        <v>507.42</v>
      </c>
      <c r="AV34" s="333">
        <v>556.17999999999995</v>
      </c>
      <c r="AW34" s="334">
        <v>588.54</v>
      </c>
      <c r="AX34" s="335">
        <v>1276.9466666666667</v>
      </c>
      <c r="AY34" s="334">
        <v>1805.3424657534247</v>
      </c>
      <c r="AZ34" s="335">
        <v>1530.4895104895104</v>
      </c>
      <c r="BA34" s="334">
        <v>1256.8367346938776</v>
      </c>
      <c r="BB34" s="335">
        <v>1143.0081300813008</v>
      </c>
      <c r="BC34" s="334">
        <v>932.07692307692309</v>
      </c>
      <c r="BD34" s="335">
        <v>792.42537313432831</v>
      </c>
      <c r="BE34" s="334">
        <v>779.96478873239437</v>
      </c>
      <c r="BF34" s="333">
        <v>318.64999999999998</v>
      </c>
      <c r="BG34" s="334">
        <v>392.5</v>
      </c>
      <c r="BH34" s="333">
        <v>538.4</v>
      </c>
      <c r="BI34" s="334">
        <v>517.35</v>
      </c>
      <c r="BJ34" s="333">
        <v>577.52</v>
      </c>
      <c r="BK34" s="334">
        <v>606.82000000000005</v>
      </c>
      <c r="BL34" s="335">
        <f t="shared" si="0"/>
        <v>1318.9084832166945</v>
      </c>
      <c r="BM34" s="334">
        <f t="shared" si="0"/>
        <v>1776.3065758717944</v>
      </c>
      <c r="BN34" s="335">
        <f t="shared" si="0"/>
        <v>1419.9654225355089</v>
      </c>
      <c r="BO34" s="334">
        <f t="shared" si="0"/>
        <v>1246.3749495759937</v>
      </c>
      <c r="BP34" s="335">
        <f t="shared" si="0"/>
        <v>1051.2232482783447</v>
      </c>
      <c r="BQ34" s="334">
        <f t="shared" si="0"/>
        <v>875.13406990643693</v>
      </c>
      <c r="BR34" s="335">
        <f t="shared" si="0"/>
        <v>787.87634579857877</v>
      </c>
      <c r="BS34" s="334">
        <f t="shared" si="0"/>
        <v>804.77845589831668</v>
      </c>
    </row>
    <row r="35" spans="1:71" x14ac:dyDescent="0.25">
      <c r="A35" s="329" t="s">
        <v>318</v>
      </c>
      <c r="B35" s="333">
        <v>158.44</v>
      </c>
      <c r="C35" s="334">
        <v>261.81</v>
      </c>
      <c r="D35" s="333">
        <v>407.85</v>
      </c>
      <c r="E35" s="334">
        <v>296.77</v>
      </c>
      <c r="F35" s="333">
        <v>376.86</v>
      </c>
      <c r="G35" s="334">
        <v>336</v>
      </c>
      <c r="H35" s="335">
        <v>437</v>
      </c>
      <c r="I35" s="334">
        <v>518.97058823529414</v>
      </c>
      <c r="J35" s="335">
        <v>494.82758620689657</v>
      </c>
      <c r="K35" s="334">
        <v>460.59701492537312</v>
      </c>
      <c r="L35" s="335">
        <v>431.83333333333331</v>
      </c>
      <c r="M35" s="334">
        <v>432.5</v>
      </c>
      <c r="N35" s="335">
        <v>452.94117647058823</v>
      </c>
      <c r="O35" s="334">
        <v>396.02739726027397</v>
      </c>
      <c r="P35" s="333">
        <v>166.43</v>
      </c>
      <c r="Q35" s="334">
        <v>250.15</v>
      </c>
      <c r="R35" s="333">
        <v>386.99</v>
      </c>
      <c r="S35" s="334">
        <v>308.2</v>
      </c>
      <c r="T35" s="333">
        <v>374.62</v>
      </c>
      <c r="U35" s="334">
        <v>328.18</v>
      </c>
      <c r="V35" s="335">
        <v>399.66753086419754</v>
      </c>
      <c r="W35" s="334">
        <v>520.44444444444446</v>
      </c>
      <c r="X35" s="335">
        <v>462.94642857142856</v>
      </c>
      <c r="Y35" s="334">
        <v>442.0272727272727</v>
      </c>
      <c r="Z35" s="335">
        <v>381.11340206185565</v>
      </c>
      <c r="AA35" s="334">
        <v>390.42156862745099</v>
      </c>
      <c r="AB35" s="335">
        <v>413.94029850746267</v>
      </c>
      <c r="AC35" s="334">
        <v>358.27956989247309</v>
      </c>
      <c r="AD35" s="333">
        <v>132.97</v>
      </c>
      <c r="AE35" s="334">
        <v>219.36</v>
      </c>
      <c r="AF35" s="333">
        <v>319.06</v>
      </c>
      <c r="AG35" s="334">
        <v>226.88</v>
      </c>
      <c r="AH35" s="333">
        <v>290.70999999999998</v>
      </c>
      <c r="AI35" s="334">
        <v>252.39</v>
      </c>
      <c r="AJ35" s="335">
        <v>322.16517857142856</v>
      </c>
      <c r="AK35" s="334">
        <v>472.87878787878788</v>
      </c>
      <c r="AL35" s="335">
        <v>447.3671497584541</v>
      </c>
      <c r="AM35" s="334">
        <v>405.52551020408163</v>
      </c>
      <c r="AN35" s="335">
        <v>368.55309734513276</v>
      </c>
      <c r="AO35" s="334">
        <v>361.8354430379747</v>
      </c>
      <c r="AP35" s="335">
        <v>363.57142857142856</v>
      </c>
      <c r="AQ35" s="334">
        <v>343.47345132743362</v>
      </c>
      <c r="AR35" s="333">
        <v>137.03</v>
      </c>
      <c r="AS35" s="334">
        <v>211.62</v>
      </c>
      <c r="AT35" s="333">
        <v>358.95</v>
      </c>
      <c r="AU35" s="334">
        <v>228.15</v>
      </c>
      <c r="AV35" s="333">
        <v>323.52999999999997</v>
      </c>
      <c r="AW35" s="334">
        <v>272.73</v>
      </c>
      <c r="AX35" s="335">
        <v>377.1</v>
      </c>
      <c r="AY35" s="334">
        <v>417.04761904761904</v>
      </c>
      <c r="AZ35" s="335">
        <v>409.38775510204084</v>
      </c>
      <c r="BA35" s="334">
        <v>388.27272727272725</v>
      </c>
      <c r="BB35" s="335">
        <v>408.13725490196077</v>
      </c>
      <c r="BC35" s="334">
        <v>302.93478260869563</v>
      </c>
      <c r="BD35" s="335">
        <v>297.07792208961041</v>
      </c>
      <c r="BE35" s="334">
        <v>280.44444444444446</v>
      </c>
      <c r="BF35" s="333">
        <v>155.19999999999999</v>
      </c>
      <c r="BG35" s="334">
        <v>244.34</v>
      </c>
      <c r="BH35" s="333">
        <v>383.46</v>
      </c>
      <c r="BI35" s="334">
        <v>274.77</v>
      </c>
      <c r="BJ35" s="333">
        <v>354.09</v>
      </c>
      <c r="BK35" s="334">
        <v>302.76</v>
      </c>
      <c r="BL35" s="335">
        <f t="shared" si="0"/>
        <v>388.7022353247408</v>
      </c>
      <c r="BM35" s="334">
        <f t="shared" si="0"/>
        <v>496.24582225320046</v>
      </c>
      <c r="BN35" s="335">
        <f t="shared" si="0"/>
        <v>452.85764602022351</v>
      </c>
      <c r="BO35" s="334">
        <f t="shared" si="0"/>
        <v>429.70745058992065</v>
      </c>
      <c r="BP35" s="335">
        <f t="shared" si="0"/>
        <v>398.39137898029372</v>
      </c>
      <c r="BQ35" s="334">
        <f t="shared" si="0"/>
        <v>382.66540284186186</v>
      </c>
      <c r="BR35" s="335">
        <f t="shared" si="0"/>
        <v>399.75885893854604</v>
      </c>
      <c r="BS35" s="334">
        <f t="shared" si="0"/>
        <v>354.66019088817109</v>
      </c>
    </row>
    <row r="36" spans="1:71" x14ac:dyDescent="0.25">
      <c r="A36" s="329" t="s">
        <v>319</v>
      </c>
      <c r="B36" s="333">
        <v>93.64</v>
      </c>
      <c r="C36" s="334">
        <v>161.06</v>
      </c>
      <c r="D36" s="333">
        <v>136.33000000000001</v>
      </c>
      <c r="E36" s="334">
        <v>153.46</v>
      </c>
      <c r="F36" s="333">
        <v>120.3</v>
      </c>
      <c r="G36" s="334">
        <v>162.62</v>
      </c>
      <c r="H36" s="335">
        <v>212.34693877551021</v>
      </c>
      <c r="I36" s="334">
        <v>222.04301075268816</v>
      </c>
      <c r="J36" s="335">
        <v>151.99019607843138</v>
      </c>
      <c r="K36" s="334">
        <v>239.009900990099</v>
      </c>
      <c r="L36" s="335">
        <v>433.31578947368422</v>
      </c>
      <c r="M36" s="334">
        <v>283.56603773584908</v>
      </c>
      <c r="N36" s="335">
        <v>182.37373737373738</v>
      </c>
      <c r="O36" s="334">
        <v>173.50505050505049</v>
      </c>
      <c r="P36" s="333">
        <v>83.55</v>
      </c>
      <c r="Q36" s="334">
        <v>166.63</v>
      </c>
      <c r="R36" s="333">
        <v>133.05000000000001</v>
      </c>
      <c r="S36" s="334">
        <v>163.6</v>
      </c>
      <c r="T36" s="333">
        <v>112.49</v>
      </c>
      <c r="U36" s="334">
        <v>158.80000000000001</v>
      </c>
      <c r="V36" s="335">
        <v>205.85185185185185</v>
      </c>
      <c r="W36" s="334">
        <v>212.21186440677965</v>
      </c>
      <c r="X36" s="335">
        <v>137.536</v>
      </c>
      <c r="Y36" s="334">
        <v>234.73154362416108</v>
      </c>
      <c r="Z36" s="335">
        <v>435.27210884353741</v>
      </c>
      <c r="AA36" s="334">
        <v>288</v>
      </c>
      <c r="AB36" s="335">
        <v>171.13103448275862</v>
      </c>
      <c r="AC36" s="334">
        <v>169.76027397260273</v>
      </c>
      <c r="AD36" s="333">
        <v>94.87</v>
      </c>
      <c r="AE36" s="334">
        <v>151.87</v>
      </c>
      <c r="AF36" s="333">
        <v>129.97</v>
      </c>
      <c r="AG36" s="334">
        <v>150.22999999999999</v>
      </c>
      <c r="AH36" s="333">
        <v>120.85</v>
      </c>
      <c r="AI36" s="334">
        <v>154.22999999999999</v>
      </c>
      <c r="AJ36" s="335">
        <v>210</v>
      </c>
      <c r="AK36" s="334">
        <v>230.05199999999999</v>
      </c>
      <c r="AL36" s="335">
        <v>163.71074380165288</v>
      </c>
      <c r="AM36" s="334">
        <v>232.35426008968611</v>
      </c>
      <c r="AN36" s="335">
        <v>422.48971193415639</v>
      </c>
      <c r="AO36" s="334">
        <v>277.57692307692309</v>
      </c>
      <c r="AP36" s="335">
        <v>191.11587982832617</v>
      </c>
      <c r="AQ36" s="334">
        <v>185.66532258064515</v>
      </c>
      <c r="AR36" s="333">
        <v>92.89</v>
      </c>
      <c r="AS36" s="334">
        <v>162.29</v>
      </c>
      <c r="AT36" s="333">
        <v>127.96</v>
      </c>
      <c r="AU36" s="334">
        <v>156.43</v>
      </c>
      <c r="AV36" s="333">
        <v>121.34</v>
      </c>
      <c r="AW36" s="334">
        <v>157.43</v>
      </c>
      <c r="AX36" s="335">
        <v>212.74647887323943</v>
      </c>
      <c r="AY36" s="334">
        <v>223.60927152317882</v>
      </c>
      <c r="AZ36" s="335">
        <v>151.86206896551724</v>
      </c>
      <c r="BA36" s="334">
        <v>222.55639097744361</v>
      </c>
      <c r="BB36" s="335">
        <v>438.26086956521738</v>
      </c>
      <c r="BC36" s="334">
        <v>270.99206349206349</v>
      </c>
      <c r="BD36" s="335">
        <v>182.1</v>
      </c>
      <c r="BE36" s="334">
        <v>169.08396946564886</v>
      </c>
      <c r="BF36" s="333">
        <v>91.67</v>
      </c>
      <c r="BG36" s="334">
        <v>159.51</v>
      </c>
      <c r="BH36" s="333">
        <v>131.91</v>
      </c>
      <c r="BI36" s="334">
        <v>156.09</v>
      </c>
      <c r="BJ36" s="333">
        <v>116.19</v>
      </c>
      <c r="BK36" s="334">
        <v>157.78</v>
      </c>
      <c r="BL36" s="335">
        <f t="shared" si="0"/>
        <v>206.07593762074299</v>
      </c>
      <c r="BM36" s="334">
        <f t="shared" si="0"/>
        <v>219.54739603322696</v>
      </c>
      <c r="BN36" s="335">
        <f t="shared" si="0"/>
        <v>148.30236122137296</v>
      </c>
      <c r="BO36" s="334">
        <f t="shared" si="0"/>
        <v>229.33826876638898</v>
      </c>
      <c r="BP36" s="335">
        <f t="shared" si="0"/>
        <v>421.15538279647643</v>
      </c>
      <c r="BQ36" s="334">
        <f t="shared" si="0"/>
        <v>278.38524517649068</v>
      </c>
      <c r="BR36" s="335">
        <f t="shared" si="0"/>
        <v>181.22762487295745</v>
      </c>
      <c r="BS36" s="334">
        <f t="shared" si="0"/>
        <v>172.4937008796434</v>
      </c>
    </row>
    <row r="37" spans="1:71" x14ac:dyDescent="0.25">
      <c r="A37" s="329" t="s">
        <v>320</v>
      </c>
      <c r="B37" s="333">
        <v>165.16</v>
      </c>
      <c r="C37" s="334">
        <v>193.97</v>
      </c>
      <c r="D37" s="333">
        <v>189.57</v>
      </c>
      <c r="E37" s="334">
        <v>212.13</v>
      </c>
      <c r="F37" s="333">
        <v>185.84</v>
      </c>
      <c r="G37" s="334">
        <v>228.43</v>
      </c>
      <c r="H37" s="335">
        <v>290.66666666666669</v>
      </c>
      <c r="I37" s="334">
        <v>423.60824742268039</v>
      </c>
      <c r="J37" s="335">
        <v>358.73786407766988</v>
      </c>
      <c r="K37" s="334">
        <v>348.13725490196077</v>
      </c>
      <c r="L37" s="335">
        <v>353.94736842105266</v>
      </c>
      <c r="M37" s="334">
        <v>366.82242990654208</v>
      </c>
      <c r="N37" s="335">
        <v>367.38</v>
      </c>
      <c r="O37" s="334">
        <v>331.37254901960785</v>
      </c>
      <c r="P37" s="333">
        <v>164.33</v>
      </c>
      <c r="Q37" s="334">
        <v>195.35</v>
      </c>
      <c r="R37" s="333">
        <v>197.21</v>
      </c>
      <c r="S37" s="334">
        <v>217.82</v>
      </c>
      <c r="T37" s="333">
        <v>184.9</v>
      </c>
      <c r="U37" s="334">
        <v>229.13</v>
      </c>
      <c r="V37" s="335">
        <v>286.39855072463769</v>
      </c>
      <c r="W37" s="334">
        <v>417.92035398230087</v>
      </c>
      <c r="X37" s="335">
        <v>342.68421052631578</v>
      </c>
      <c r="Y37" s="334">
        <v>339.76666666666665</v>
      </c>
      <c r="Z37" s="335">
        <v>349.47761194029852</v>
      </c>
      <c r="AA37" s="334">
        <v>378.79166666666669</v>
      </c>
      <c r="AB37" s="335">
        <v>361.23200000000003</v>
      </c>
      <c r="AC37" s="334">
        <v>344.87068965517244</v>
      </c>
      <c r="AD37" s="333">
        <v>122.57</v>
      </c>
      <c r="AE37" s="334">
        <v>163.6</v>
      </c>
      <c r="AF37" s="333">
        <v>164.2</v>
      </c>
      <c r="AG37" s="334">
        <v>169.87</v>
      </c>
      <c r="AH37" s="333">
        <v>187.41</v>
      </c>
      <c r="AI37" s="334">
        <v>215.09</v>
      </c>
      <c r="AJ37" s="335">
        <v>255.875</v>
      </c>
      <c r="AK37" s="334">
        <v>433.5</v>
      </c>
      <c r="AL37" s="335">
        <v>345.65789473684208</v>
      </c>
      <c r="AM37" s="334">
        <v>356.79245283018867</v>
      </c>
      <c r="AN37" s="335">
        <v>414.92783505154637</v>
      </c>
      <c r="AO37" s="334">
        <v>423.06451612903226</v>
      </c>
      <c r="AP37" s="335">
        <v>442.76190476190476</v>
      </c>
      <c r="AQ37" s="334">
        <v>406.57407407407408</v>
      </c>
      <c r="AR37" s="333">
        <v>142.5</v>
      </c>
      <c r="AS37" s="334">
        <v>182.16</v>
      </c>
      <c r="AT37" s="333">
        <v>173.37</v>
      </c>
      <c r="AU37" s="334">
        <v>200.45</v>
      </c>
      <c r="AV37" s="333">
        <v>176.45</v>
      </c>
      <c r="AW37" s="334">
        <v>214.08</v>
      </c>
      <c r="AX37" s="335">
        <v>265.03703703703701</v>
      </c>
      <c r="AY37" s="334">
        <v>368.96296296296299</v>
      </c>
      <c r="AZ37" s="335">
        <v>353.93700787401576</v>
      </c>
      <c r="BA37" s="334">
        <v>343.90625</v>
      </c>
      <c r="BB37" s="335">
        <v>343.252427184466</v>
      </c>
      <c r="BC37" s="334">
        <v>370.64220183486236</v>
      </c>
      <c r="BD37" s="335">
        <v>357.30769230769232</v>
      </c>
      <c r="BE37" s="334">
        <v>329.26400000000001</v>
      </c>
      <c r="BF37" s="333">
        <v>155.07</v>
      </c>
      <c r="BG37" s="334">
        <v>190.57</v>
      </c>
      <c r="BH37" s="333">
        <v>183.3</v>
      </c>
      <c r="BI37" s="334">
        <v>206.77</v>
      </c>
      <c r="BJ37" s="333">
        <v>180.11</v>
      </c>
      <c r="BK37" s="334">
        <v>218.18</v>
      </c>
      <c r="BL37" s="335">
        <f t="shared" si="0"/>
        <v>272.77843216096983</v>
      </c>
      <c r="BM37" s="334">
        <f t="shared" si="0"/>
        <v>395.33458966676585</v>
      </c>
      <c r="BN37" s="335">
        <f t="shared" si="0"/>
        <v>341.36118219493392</v>
      </c>
      <c r="BO37" s="334">
        <f t="shared" si="0"/>
        <v>340.0794522031685</v>
      </c>
      <c r="BP37" s="335">
        <f t="shared" si="0"/>
        <v>358.28901216130498</v>
      </c>
      <c r="BQ37" s="334">
        <f t="shared" si="0"/>
        <v>375.35584098478125</v>
      </c>
      <c r="BR37" s="335">
        <f t="shared" si="0"/>
        <v>372.38032241190263</v>
      </c>
      <c r="BS37" s="334">
        <f t="shared" si="0"/>
        <v>340.55703762181508</v>
      </c>
    </row>
    <row r="38" spans="1:71" x14ac:dyDescent="0.25">
      <c r="A38" s="329" t="s">
        <v>321</v>
      </c>
      <c r="B38" s="333">
        <v>162.88999999999999</v>
      </c>
      <c r="C38" s="334">
        <v>206.45</v>
      </c>
      <c r="D38" s="333">
        <v>216.16</v>
      </c>
      <c r="E38" s="334">
        <v>223.83</v>
      </c>
      <c r="F38" s="333">
        <v>208.72</v>
      </c>
      <c r="G38" s="334">
        <v>296.86</v>
      </c>
      <c r="H38" s="335">
        <v>400.1904761904762</v>
      </c>
      <c r="I38" s="334">
        <v>450.10309278350513</v>
      </c>
      <c r="J38" s="335">
        <v>397.86407766990294</v>
      </c>
      <c r="K38" s="334">
        <v>471.38613861386136</v>
      </c>
      <c r="L38" s="335">
        <v>567.8125</v>
      </c>
      <c r="M38" s="334">
        <v>474.61538461538464</v>
      </c>
      <c r="N38" s="335">
        <v>535.1</v>
      </c>
      <c r="O38" s="334">
        <v>560.29126213592235</v>
      </c>
      <c r="P38" s="333">
        <v>183.69</v>
      </c>
      <c r="Q38" s="334">
        <v>224.09</v>
      </c>
      <c r="R38" s="333">
        <v>234.26</v>
      </c>
      <c r="S38" s="334">
        <v>233.86</v>
      </c>
      <c r="T38" s="333">
        <v>229.98</v>
      </c>
      <c r="U38" s="334">
        <v>301.44</v>
      </c>
      <c r="V38" s="335">
        <v>403.91304347826087</v>
      </c>
      <c r="W38" s="334">
        <v>482.09677419354841</v>
      </c>
      <c r="X38" s="335">
        <v>436.81818181818181</v>
      </c>
      <c r="Y38" s="334">
        <v>510.42763157894734</v>
      </c>
      <c r="Z38" s="335">
        <v>569.47712418300648</v>
      </c>
      <c r="AA38" s="334">
        <v>509.86335403726707</v>
      </c>
      <c r="AB38" s="335">
        <v>580.67567567567562</v>
      </c>
      <c r="AC38" s="334">
        <v>552.6973684210526</v>
      </c>
      <c r="AD38" s="333">
        <v>163.26</v>
      </c>
      <c r="AE38" s="334">
        <v>201.43</v>
      </c>
      <c r="AF38" s="333">
        <v>219.69</v>
      </c>
      <c r="AG38" s="334">
        <v>221.01</v>
      </c>
      <c r="AH38" s="333">
        <v>224.34</v>
      </c>
      <c r="AI38" s="334">
        <v>302.39999999999998</v>
      </c>
      <c r="AJ38" s="335">
        <v>394.11764705882354</v>
      </c>
      <c r="AK38" s="334">
        <v>467.28458498023713</v>
      </c>
      <c r="AL38" s="335">
        <v>421.11111111111109</v>
      </c>
      <c r="AM38" s="334">
        <v>512.44827586206895</v>
      </c>
      <c r="AN38" s="335">
        <v>569.93902439024396</v>
      </c>
      <c r="AO38" s="334">
        <v>570.86166007905138</v>
      </c>
      <c r="AP38" s="335">
        <v>564.74789915966392</v>
      </c>
      <c r="AQ38" s="334">
        <v>608.8866396761133</v>
      </c>
      <c r="AR38" s="333">
        <v>159.71</v>
      </c>
      <c r="AS38" s="334">
        <v>193.8</v>
      </c>
      <c r="AT38" s="333">
        <v>228.42</v>
      </c>
      <c r="AU38" s="334">
        <v>189.61</v>
      </c>
      <c r="AV38" s="333">
        <v>219.21</v>
      </c>
      <c r="AW38" s="334">
        <v>302.35000000000002</v>
      </c>
      <c r="AX38" s="335">
        <v>386.84210526315792</v>
      </c>
      <c r="AY38" s="334">
        <v>415.8503401360544</v>
      </c>
      <c r="AZ38" s="335">
        <v>372.3776223776224</v>
      </c>
      <c r="BA38" s="334">
        <v>453.31034482758622</v>
      </c>
      <c r="BB38" s="335">
        <v>506.14035087719299</v>
      </c>
      <c r="BC38" s="334">
        <v>459.17073170731709</v>
      </c>
      <c r="BD38" s="335">
        <v>535</v>
      </c>
      <c r="BE38" s="334">
        <v>531.25874125874122</v>
      </c>
      <c r="BF38" s="333">
        <v>172.06</v>
      </c>
      <c r="BG38" s="334">
        <v>204.52</v>
      </c>
      <c r="BH38" s="333">
        <v>232.77</v>
      </c>
      <c r="BI38" s="334">
        <v>222.71</v>
      </c>
      <c r="BJ38" s="333">
        <v>218.48</v>
      </c>
      <c r="BK38" s="334">
        <v>297.7</v>
      </c>
      <c r="BL38" s="335">
        <f t="shared" si="0"/>
        <v>395.57082178269189</v>
      </c>
      <c r="BM38" s="334">
        <f t="shared" si="0"/>
        <v>450.3099038487079</v>
      </c>
      <c r="BN38" s="335">
        <f t="shared" si="0"/>
        <v>401.32174751118731</v>
      </c>
      <c r="BO38" s="334">
        <f t="shared" si="0"/>
        <v>476.92995674089406</v>
      </c>
      <c r="BP38" s="335">
        <f t="shared" si="0"/>
        <v>540.89236141830793</v>
      </c>
      <c r="BQ38" s="334">
        <f t="shared" si="0"/>
        <v>496.76421756036933</v>
      </c>
      <c r="BR38" s="335">
        <f t="shared" si="0"/>
        <v>546.86932774274533</v>
      </c>
      <c r="BS38" s="334">
        <f t="shared" si="0"/>
        <v>574.41210878865024</v>
      </c>
    </row>
    <row r="39" spans="1:71" x14ac:dyDescent="0.25">
      <c r="A39" s="329" t="s">
        <v>322</v>
      </c>
      <c r="B39" s="333">
        <v>76.760000000000005</v>
      </c>
      <c r="C39" s="334">
        <v>121.68</v>
      </c>
      <c r="D39" s="333">
        <v>120.26</v>
      </c>
      <c r="E39" s="334">
        <v>127.13</v>
      </c>
      <c r="F39" s="333">
        <v>129.04</v>
      </c>
      <c r="G39" s="334">
        <v>150.97</v>
      </c>
      <c r="H39" s="335">
        <v>191.04761904761904</v>
      </c>
      <c r="I39" s="334">
        <v>229.0625</v>
      </c>
      <c r="J39" s="335">
        <v>157.47572815533979</v>
      </c>
      <c r="K39" s="334">
        <v>179.65</v>
      </c>
      <c r="L39" s="335">
        <v>254.94736842105263</v>
      </c>
      <c r="M39" s="334">
        <v>219.70873786407768</v>
      </c>
      <c r="N39" s="335">
        <v>256.969696969697</v>
      </c>
      <c r="O39" s="334">
        <v>150.66019417475729</v>
      </c>
      <c r="P39" s="333">
        <v>95.96</v>
      </c>
      <c r="Q39" s="334">
        <v>117.26</v>
      </c>
      <c r="R39" s="333">
        <v>116.44</v>
      </c>
      <c r="S39" s="334">
        <v>125.31</v>
      </c>
      <c r="T39" s="333">
        <v>138.86000000000001</v>
      </c>
      <c r="U39" s="334">
        <v>135.1</v>
      </c>
      <c r="V39" s="335">
        <v>180.29411764705881</v>
      </c>
      <c r="W39" s="334">
        <v>229.10569105691056</v>
      </c>
      <c r="X39" s="335">
        <v>158.70967741935485</v>
      </c>
      <c r="Y39" s="334">
        <v>182.28187919463087</v>
      </c>
      <c r="Z39" s="335">
        <v>245.51020408163265</v>
      </c>
      <c r="AA39" s="334">
        <v>213.46835443037975</v>
      </c>
      <c r="AB39" s="335">
        <v>245.76351351351352</v>
      </c>
      <c r="AC39" s="334">
        <v>150</v>
      </c>
      <c r="AD39" s="333">
        <v>70.290000000000006</v>
      </c>
      <c r="AE39" s="334">
        <v>89.32</v>
      </c>
      <c r="AF39" s="333">
        <v>91.32</v>
      </c>
      <c r="AG39" s="334">
        <v>94.21</v>
      </c>
      <c r="AH39" s="333">
        <v>105.18</v>
      </c>
      <c r="AI39" s="334">
        <v>106.25</v>
      </c>
      <c r="AJ39" s="335">
        <v>145.27542372881356</v>
      </c>
      <c r="AK39" s="334">
        <v>192.06751054852322</v>
      </c>
      <c r="AL39" s="335">
        <v>161.06694560669456</v>
      </c>
      <c r="AM39" s="334">
        <v>169.56331877729258</v>
      </c>
      <c r="AN39" s="335">
        <v>209.35222672064776</v>
      </c>
      <c r="AO39" s="334">
        <v>185.40229885057471</v>
      </c>
      <c r="AP39" s="335">
        <v>210.29914529914529</v>
      </c>
      <c r="AQ39" s="334">
        <v>165.60728744939271</v>
      </c>
      <c r="AR39" s="333">
        <v>77.56</v>
      </c>
      <c r="AS39" s="334">
        <v>107.01</v>
      </c>
      <c r="AT39" s="333">
        <v>112.55</v>
      </c>
      <c r="AU39" s="334">
        <v>101.63</v>
      </c>
      <c r="AV39" s="333">
        <v>120.92</v>
      </c>
      <c r="AW39" s="334">
        <v>129.52000000000001</v>
      </c>
      <c r="AX39" s="335">
        <v>163.53383458646616</v>
      </c>
      <c r="AY39" s="334">
        <v>217.09923664122138</v>
      </c>
      <c r="AZ39" s="335">
        <v>166.58333333333334</v>
      </c>
      <c r="BA39" s="334">
        <v>167.5609756097561</v>
      </c>
      <c r="BB39" s="335">
        <v>224.51923076923077</v>
      </c>
      <c r="BC39" s="334">
        <v>194.74358974358975</v>
      </c>
      <c r="BD39" s="335">
        <v>221.43939393939394</v>
      </c>
      <c r="BE39" s="334">
        <v>185.79136690647482</v>
      </c>
      <c r="BF39" s="333">
        <v>75.930000000000007</v>
      </c>
      <c r="BG39" s="334">
        <v>108.11</v>
      </c>
      <c r="BH39" s="333">
        <v>111.1</v>
      </c>
      <c r="BI39" s="334">
        <v>112.25</v>
      </c>
      <c r="BJ39" s="333">
        <v>125.31</v>
      </c>
      <c r="BK39" s="334">
        <v>122.48</v>
      </c>
      <c r="BL39" s="335">
        <f t="shared" si="0"/>
        <v>167.01524749030284</v>
      </c>
      <c r="BM39" s="334">
        <f t="shared" si="0"/>
        <v>214.56406698583058</v>
      </c>
      <c r="BN39" s="335">
        <f t="shared" si="0"/>
        <v>153.25168978150353</v>
      </c>
      <c r="BO39" s="334">
        <f t="shared" si="0"/>
        <v>163.45136711884976</v>
      </c>
      <c r="BP39" s="335">
        <f t="shared" si="0"/>
        <v>229.62433104196407</v>
      </c>
      <c r="BQ39" s="334">
        <f t="shared" si="0"/>
        <v>192.96727126829921</v>
      </c>
      <c r="BR39" s="335">
        <f t="shared" si="0"/>
        <v>225.11474662778494</v>
      </c>
      <c r="BS39" s="334">
        <f t="shared" si="0"/>
        <v>155.5888390492272</v>
      </c>
    </row>
    <row r="40" spans="1:71" x14ac:dyDescent="0.25">
      <c r="A40" s="329" t="s">
        <v>323</v>
      </c>
      <c r="B40" s="333">
        <v>112.21</v>
      </c>
      <c r="C40" s="334">
        <v>129.44</v>
      </c>
      <c r="D40" s="333">
        <v>147.36000000000001</v>
      </c>
      <c r="E40" s="334">
        <v>128.62</v>
      </c>
      <c r="F40" s="333">
        <v>155.38999999999999</v>
      </c>
      <c r="G40" s="334">
        <v>220.69</v>
      </c>
      <c r="H40" s="335">
        <v>293.71428571428572</v>
      </c>
      <c r="I40" s="334">
        <v>328.67346938775512</v>
      </c>
      <c r="J40" s="335">
        <v>292.54901960784315</v>
      </c>
      <c r="K40" s="334">
        <v>343.26732673267327</v>
      </c>
      <c r="L40" s="335">
        <v>382.70833333333331</v>
      </c>
      <c r="M40" s="334">
        <v>286.50485436893206</v>
      </c>
      <c r="N40" s="335">
        <v>379.59595959595958</v>
      </c>
      <c r="O40" s="334">
        <v>335.33980582524271</v>
      </c>
      <c r="P40" s="333">
        <v>111.36</v>
      </c>
      <c r="Q40" s="334">
        <v>137.83000000000001</v>
      </c>
      <c r="R40" s="333">
        <v>145.54</v>
      </c>
      <c r="S40" s="334">
        <v>131.21</v>
      </c>
      <c r="T40" s="333">
        <v>163.07</v>
      </c>
      <c r="U40" s="334">
        <v>227.23</v>
      </c>
      <c r="V40" s="335">
        <v>287.84172661870502</v>
      </c>
      <c r="W40" s="334">
        <v>379.43548387096774</v>
      </c>
      <c r="X40" s="335">
        <v>307.42399999999998</v>
      </c>
      <c r="Y40" s="334">
        <v>379.41558441558442</v>
      </c>
      <c r="Z40" s="335">
        <v>374.15894039735099</v>
      </c>
      <c r="AA40" s="334">
        <v>324.69135802469134</v>
      </c>
      <c r="AB40" s="335">
        <v>417.11409395973152</v>
      </c>
      <c r="AC40" s="334">
        <v>366.05263157894734</v>
      </c>
      <c r="AD40" s="333">
        <v>100.61</v>
      </c>
      <c r="AE40" s="334">
        <v>125.39</v>
      </c>
      <c r="AF40" s="333">
        <v>118.93</v>
      </c>
      <c r="AG40" s="334">
        <v>146.12</v>
      </c>
      <c r="AH40" s="333">
        <v>162.4</v>
      </c>
      <c r="AI40" s="334">
        <v>217.75</v>
      </c>
      <c r="AJ40" s="335">
        <v>312.05284552845529</v>
      </c>
      <c r="AK40" s="334">
        <v>347.60162601626018</v>
      </c>
      <c r="AL40" s="335">
        <v>326.198347107438</v>
      </c>
      <c r="AM40" s="334">
        <v>326.27705627705626</v>
      </c>
      <c r="AN40" s="335">
        <v>374.26016260162601</v>
      </c>
      <c r="AO40" s="334">
        <v>306.52307692307693</v>
      </c>
      <c r="AP40" s="335">
        <v>400.74152542372883</v>
      </c>
      <c r="AQ40" s="334">
        <v>352.61290322580646</v>
      </c>
      <c r="AR40" s="333">
        <v>105.79</v>
      </c>
      <c r="AS40" s="334">
        <v>128.6</v>
      </c>
      <c r="AT40" s="333">
        <v>155.84</v>
      </c>
      <c r="AU40" s="334">
        <v>136.93</v>
      </c>
      <c r="AV40" s="333">
        <v>184.88</v>
      </c>
      <c r="AW40" s="334">
        <v>206.64</v>
      </c>
      <c r="AX40" s="335">
        <v>309.41176470588238</v>
      </c>
      <c r="AY40" s="334">
        <v>342.11920529801324</v>
      </c>
      <c r="AZ40" s="335">
        <v>304.17808219178085</v>
      </c>
      <c r="BA40" s="334">
        <v>298.9795918367347</v>
      </c>
      <c r="BB40" s="335">
        <v>331.80327868852459</v>
      </c>
      <c r="BC40" s="334">
        <v>269.375</v>
      </c>
      <c r="BD40" s="335">
        <v>379.09774436090225</v>
      </c>
      <c r="BE40" s="334">
        <v>350.36496350364962</v>
      </c>
      <c r="BF40" s="333">
        <v>108.89</v>
      </c>
      <c r="BG40" s="334">
        <v>133.69</v>
      </c>
      <c r="BH40" s="333">
        <v>145.47</v>
      </c>
      <c r="BI40" s="334">
        <v>130.93</v>
      </c>
      <c r="BJ40" s="333">
        <v>164.25</v>
      </c>
      <c r="BK40" s="334">
        <v>222.1</v>
      </c>
      <c r="BL40" s="335">
        <f t="shared" si="0"/>
        <v>294.98173027768337</v>
      </c>
      <c r="BM40" s="334">
        <f t="shared" si="0"/>
        <v>345.61591255504089</v>
      </c>
      <c r="BN40" s="335">
        <f t="shared" si="0"/>
        <v>300.82712490292784</v>
      </c>
      <c r="BO40" s="334">
        <f t="shared" si="0"/>
        <v>340.38304645926189</v>
      </c>
      <c r="BP40" s="335">
        <f t="shared" si="0"/>
        <v>363.14628981095609</v>
      </c>
      <c r="BQ40" s="334">
        <f t="shared" si="0"/>
        <v>299.74432429938156</v>
      </c>
      <c r="BR40" s="335">
        <f t="shared" si="0"/>
        <v>397.3307609934206</v>
      </c>
      <c r="BS40" s="334">
        <f t="shared" si="0"/>
        <v>363.81591156657976</v>
      </c>
    </row>
    <row r="41" spans="1:71" x14ac:dyDescent="0.25">
      <c r="A41" s="329" t="s">
        <v>324</v>
      </c>
      <c r="B41" s="333">
        <v>48.95</v>
      </c>
      <c r="C41" s="334">
        <v>47.43</v>
      </c>
      <c r="D41" s="333">
        <v>71.989999999999995</v>
      </c>
      <c r="E41" s="334">
        <v>85.89</v>
      </c>
      <c r="F41" s="333">
        <v>97.73</v>
      </c>
      <c r="G41" s="334">
        <v>83.11</v>
      </c>
      <c r="H41" s="335">
        <v>89.876190476190473</v>
      </c>
      <c r="I41" s="334">
        <v>89.948453608247419</v>
      </c>
      <c r="J41" s="335">
        <v>108.34951456310679</v>
      </c>
      <c r="K41" s="334">
        <v>100.34313725490196</v>
      </c>
      <c r="L41" s="335">
        <v>107.375</v>
      </c>
      <c r="M41" s="334">
        <v>132.71028037383178</v>
      </c>
      <c r="N41" s="335">
        <v>203.33</v>
      </c>
      <c r="O41" s="334">
        <v>173.25242718446603</v>
      </c>
      <c r="P41" s="333">
        <v>63.77</v>
      </c>
      <c r="Q41" s="334">
        <v>55.35</v>
      </c>
      <c r="R41" s="333">
        <v>73.09</v>
      </c>
      <c r="S41" s="334">
        <v>90.04</v>
      </c>
      <c r="T41" s="333">
        <v>103.94</v>
      </c>
      <c r="U41" s="334">
        <v>84.72</v>
      </c>
      <c r="V41" s="335">
        <v>96.63120567375887</v>
      </c>
      <c r="W41" s="334">
        <v>94.56</v>
      </c>
      <c r="X41" s="335">
        <v>116.45669291338582</v>
      </c>
      <c r="Y41" s="334">
        <v>105.45454545454545</v>
      </c>
      <c r="Z41" s="335">
        <v>126.33116883116882</v>
      </c>
      <c r="AA41" s="334">
        <v>142.0679012345679</v>
      </c>
      <c r="AB41" s="335">
        <v>215.12162162162161</v>
      </c>
      <c r="AC41" s="334">
        <v>183.92156862745097</v>
      </c>
      <c r="AD41" s="333">
        <v>49.97</v>
      </c>
      <c r="AE41" s="334">
        <v>45.01</v>
      </c>
      <c r="AF41" s="333">
        <v>61.76</v>
      </c>
      <c r="AG41" s="334">
        <v>73.75</v>
      </c>
      <c r="AH41" s="333">
        <v>75.540000000000006</v>
      </c>
      <c r="AI41" s="334">
        <v>67.73</v>
      </c>
      <c r="AJ41" s="335">
        <v>74.251012145748987</v>
      </c>
      <c r="AK41" s="334">
        <v>72.47286821705427</v>
      </c>
      <c r="AL41" s="335">
        <v>82.925925925925924</v>
      </c>
      <c r="AM41" s="334">
        <v>75.598290598290603</v>
      </c>
      <c r="AN41" s="335">
        <v>92.091633466135463</v>
      </c>
      <c r="AO41" s="334">
        <v>117.07364341085271</v>
      </c>
      <c r="AP41" s="335">
        <v>181.19341563786008</v>
      </c>
      <c r="AQ41" s="334">
        <v>169.9609375</v>
      </c>
      <c r="AR41" s="333">
        <v>49.92</v>
      </c>
      <c r="AS41" s="334">
        <v>52.7</v>
      </c>
      <c r="AT41" s="333">
        <v>74.14</v>
      </c>
      <c r="AU41" s="334">
        <v>79.22</v>
      </c>
      <c r="AV41" s="333">
        <v>91.11</v>
      </c>
      <c r="AW41" s="334">
        <v>86.87</v>
      </c>
      <c r="AX41" s="335">
        <v>86.568627450980387</v>
      </c>
      <c r="AY41" s="334">
        <v>83.202614379084963</v>
      </c>
      <c r="AZ41" s="335">
        <v>97.46621621621621</v>
      </c>
      <c r="BA41" s="334">
        <v>95.979729729729726</v>
      </c>
      <c r="BB41" s="335">
        <v>108.18548387096774</v>
      </c>
      <c r="BC41" s="334">
        <v>130.42307692307693</v>
      </c>
      <c r="BD41" s="335">
        <v>187.09558823529412</v>
      </c>
      <c r="BE41" s="334">
        <v>167.74305555555554</v>
      </c>
      <c r="BF41" s="333">
        <v>54.76</v>
      </c>
      <c r="BG41" s="334">
        <v>49.97</v>
      </c>
      <c r="BH41" s="333">
        <v>68.8</v>
      </c>
      <c r="BI41" s="334">
        <v>81.34</v>
      </c>
      <c r="BJ41" s="333">
        <v>92.14</v>
      </c>
      <c r="BK41" s="334">
        <v>78.61</v>
      </c>
      <c r="BL41" s="335">
        <f t="shared" si="0"/>
        <v>85.534860797873179</v>
      </c>
      <c r="BM41" s="334">
        <f t="shared" si="0"/>
        <v>85.400026141703862</v>
      </c>
      <c r="BN41" s="335">
        <f t="shared" si="0"/>
        <v>103.58862008150851</v>
      </c>
      <c r="BO41" s="334">
        <f t="shared" si="0"/>
        <v>93.990046953184645</v>
      </c>
      <c r="BP41" s="335">
        <f t="shared" si="0"/>
        <v>108.69881165779276</v>
      </c>
      <c r="BQ41" s="334">
        <f t="shared" si="0"/>
        <v>129.67022471517868</v>
      </c>
      <c r="BR41" s="335">
        <f t="shared" si="0"/>
        <v>196.78300485713751</v>
      </c>
      <c r="BS41" s="334">
        <f t="shared" si="0"/>
        <v>172.26174596314317</v>
      </c>
    </row>
    <row r="42" spans="1:71" x14ac:dyDescent="0.25">
      <c r="A42" s="329" t="s">
        <v>325</v>
      </c>
      <c r="B42" s="333">
        <v>555.16</v>
      </c>
      <c r="C42" s="334">
        <v>602</v>
      </c>
      <c r="D42" s="333">
        <v>569.44000000000005</v>
      </c>
      <c r="E42" s="334">
        <v>548.02</v>
      </c>
      <c r="F42" s="333">
        <v>605.70000000000005</v>
      </c>
      <c r="G42" s="334">
        <v>730.51</v>
      </c>
      <c r="H42" s="335">
        <v>881.61616161616166</v>
      </c>
      <c r="I42" s="334">
        <v>1170.5681818181818</v>
      </c>
      <c r="J42" s="335">
        <v>1129.9029126213593</v>
      </c>
      <c r="K42" s="334">
        <v>1110.1030927835052</v>
      </c>
      <c r="L42" s="335">
        <v>1065.5578947368422</v>
      </c>
      <c r="M42" s="334">
        <v>1091.5384615384614</v>
      </c>
      <c r="N42" s="335">
        <v>1231.6161616161617</v>
      </c>
      <c r="O42" s="334">
        <v>1350.5</v>
      </c>
      <c r="P42" s="333">
        <v>701.42</v>
      </c>
      <c r="Q42" s="334">
        <v>653.66</v>
      </c>
      <c r="R42" s="333">
        <v>674.34</v>
      </c>
      <c r="S42" s="334">
        <v>630.09</v>
      </c>
      <c r="T42" s="333">
        <v>773.77</v>
      </c>
      <c r="U42" s="334">
        <v>774.74</v>
      </c>
      <c r="V42" s="335">
        <v>1096.3235294117646</v>
      </c>
      <c r="W42" s="334">
        <v>1275.2173913043478</v>
      </c>
      <c r="X42" s="335">
        <v>1390.4065040650407</v>
      </c>
      <c r="Y42" s="334">
        <v>1300.328947368421</v>
      </c>
      <c r="Z42" s="335">
        <v>1204.8666666666666</v>
      </c>
      <c r="AA42" s="334">
        <v>1241.3540372670807</v>
      </c>
      <c r="AB42" s="335">
        <v>1298.5714285714287</v>
      </c>
      <c r="AC42" s="334">
        <v>1387.6158940397352</v>
      </c>
      <c r="AD42" s="333">
        <v>506.07</v>
      </c>
      <c r="AE42" s="334">
        <v>574.20000000000005</v>
      </c>
      <c r="AF42" s="333">
        <v>603.16999999999996</v>
      </c>
      <c r="AG42" s="334">
        <v>543.49</v>
      </c>
      <c r="AH42" s="333">
        <v>564.29</v>
      </c>
      <c r="AI42" s="334">
        <v>637.5</v>
      </c>
      <c r="AJ42" s="335">
        <v>830</v>
      </c>
      <c r="AK42" s="334">
        <v>1355.5555555555557</v>
      </c>
      <c r="AL42" s="335">
        <v>1169.4117647058824</v>
      </c>
      <c r="AM42" s="334">
        <v>1255.5555555555557</v>
      </c>
      <c r="AN42" s="335">
        <v>1053.3333333333333</v>
      </c>
      <c r="AO42" s="334">
        <v>1117.3469387755101</v>
      </c>
      <c r="AP42" s="335">
        <v>1147.6470588235295</v>
      </c>
      <c r="AQ42" s="334">
        <v>1260.752688172043</v>
      </c>
      <c r="AR42" s="333">
        <v>608.26</v>
      </c>
      <c r="AS42" s="334">
        <v>686.27</v>
      </c>
      <c r="AT42" s="333">
        <v>685.15</v>
      </c>
      <c r="AU42" s="334">
        <v>711.01</v>
      </c>
      <c r="AV42" s="333">
        <v>775.14</v>
      </c>
      <c r="AW42" s="334">
        <v>780.77</v>
      </c>
      <c r="AX42" s="335">
        <v>1082.7210884353742</v>
      </c>
      <c r="AY42" s="334">
        <v>1489.5555555555557</v>
      </c>
      <c r="AZ42" s="335">
        <v>1395.2205882352941</v>
      </c>
      <c r="BA42" s="334">
        <v>1427.0833333333333</v>
      </c>
      <c r="BB42" s="335">
        <v>1400.7894736842106</v>
      </c>
      <c r="BC42" s="334">
        <v>1531.3492063492063</v>
      </c>
      <c r="BD42" s="335">
        <v>1553.1060606060605</v>
      </c>
      <c r="BE42" s="334">
        <v>1792.9078014184397</v>
      </c>
      <c r="BF42" s="333">
        <v>579.36</v>
      </c>
      <c r="BG42" s="334">
        <v>617.12</v>
      </c>
      <c r="BH42" s="333">
        <v>628.55999999999995</v>
      </c>
      <c r="BI42" s="334">
        <v>599.14</v>
      </c>
      <c r="BJ42" s="333">
        <v>651.59</v>
      </c>
      <c r="BK42" s="334">
        <v>700.23</v>
      </c>
      <c r="BL42" s="335">
        <f t="shared" si="0"/>
        <v>988.8105576251487</v>
      </c>
      <c r="BM42" s="334">
        <f t="shared" si="0"/>
        <v>1333.585307626616</v>
      </c>
      <c r="BN42" s="335">
        <f t="shared" si="0"/>
        <v>1260.8715871969564</v>
      </c>
      <c r="BO42" s="334">
        <f t="shared" si="0"/>
        <v>1272.226796830357</v>
      </c>
      <c r="BP42" s="335">
        <f t="shared" si="0"/>
        <v>1166.0875466388479</v>
      </c>
      <c r="BQ42" s="334">
        <f t="shared" si="0"/>
        <v>1186.7280026574572</v>
      </c>
      <c r="BR42" s="335">
        <f t="shared" si="0"/>
        <v>1266.2347047132889</v>
      </c>
      <c r="BS42" s="334">
        <f t="shared" si="0"/>
        <v>1384.7807957132011</v>
      </c>
    </row>
    <row r="43" spans="1:71" x14ac:dyDescent="0.25">
      <c r="A43" s="329" t="s">
        <v>326</v>
      </c>
      <c r="B43" s="333">
        <v>918.24</v>
      </c>
      <c r="C43" s="334">
        <v>1035.8900000000001</v>
      </c>
      <c r="D43" s="333">
        <v>1042.3900000000001</v>
      </c>
      <c r="E43" s="334">
        <v>1012.39</v>
      </c>
      <c r="F43" s="333">
        <v>1111.01</v>
      </c>
      <c r="G43" s="334">
        <v>1209.02</v>
      </c>
      <c r="H43" s="335">
        <v>1637.9120879120878</v>
      </c>
      <c r="I43" s="334">
        <v>2198.2352941176468</v>
      </c>
      <c r="J43" s="335">
        <v>1810</v>
      </c>
      <c r="K43" s="334">
        <v>2023.5416666666667</v>
      </c>
      <c r="L43" s="335">
        <v>2125.8510638297871</v>
      </c>
      <c r="M43" s="334">
        <v>2086.1764705882351</v>
      </c>
      <c r="N43" s="335">
        <v>2210.8333333333335</v>
      </c>
      <c r="O43" s="334">
        <v>2211.9</v>
      </c>
      <c r="P43" s="333">
        <v>1004.65</v>
      </c>
      <c r="Q43" s="334">
        <v>1021.9</v>
      </c>
      <c r="R43" s="333">
        <v>1018.25</v>
      </c>
      <c r="S43" s="334">
        <v>936.61</v>
      </c>
      <c r="T43" s="333">
        <v>1072.49</v>
      </c>
      <c r="U43" s="334">
        <v>1140.68</v>
      </c>
      <c r="V43" s="335">
        <v>1526.0629921259842</v>
      </c>
      <c r="W43" s="334">
        <v>1923.8095238095239</v>
      </c>
      <c r="X43" s="335">
        <v>1961.9354838709678</v>
      </c>
      <c r="Y43" s="334">
        <v>1785.7142857142858</v>
      </c>
      <c r="Z43" s="335">
        <v>1758.3333333333333</v>
      </c>
      <c r="AA43" s="334">
        <v>1662.6623376623377</v>
      </c>
      <c r="AB43" s="335">
        <v>1882.3571428571429</v>
      </c>
      <c r="AC43" s="334">
        <v>1992.8030303030303</v>
      </c>
      <c r="AD43" s="333">
        <v>659.88</v>
      </c>
      <c r="AE43" s="334">
        <v>697.63</v>
      </c>
      <c r="AF43" s="333">
        <v>740</v>
      </c>
      <c r="AG43" s="334">
        <v>811.49</v>
      </c>
      <c r="AH43" s="333">
        <v>762.87</v>
      </c>
      <c r="AI43" s="334">
        <v>824.62</v>
      </c>
      <c r="AJ43" s="335">
        <v>1085.3658536585365</v>
      </c>
      <c r="AK43" s="334">
        <v>1984.2857142857142</v>
      </c>
      <c r="AL43" s="335">
        <v>1606.6666666666667</v>
      </c>
      <c r="AM43" s="334">
        <v>1748.4615384615386</v>
      </c>
      <c r="AN43" s="335">
        <v>1455</v>
      </c>
      <c r="AO43" s="334">
        <v>1593.8775510204082</v>
      </c>
      <c r="AP43" s="335">
        <v>1473.4042553191489</v>
      </c>
      <c r="AQ43" s="334">
        <v>1621.591836734694</v>
      </c>
      <c r="AR43" s="333">
        <v>794.39</v>
      </c>
      <c r="AS43" s="334">
        <v>886.53</v>
      </c>
      <c r="AT43" s="333">
        <v>905.26</v>
      </c>
      <c r="AU43" s="334">
        <v>947.04</v>
      </c>
      <c r="AV43" s="333">
        <v>1049.29</v>
      </c>
      <c r="AW43" s="334">
        <v>1060.04</v>
      </c>
      <c r="AX43" s="335">
        <v>1441.2275862068966</v>
      </c>
      <c r="AY43" s="334">
        <v>2097.2222222222222</v>
      </c>
      <c r="AZ43" s="335">
        <v>1926.5151515151515</v>
      </c>
      <c r="BA43" s="334">
        <v>1859.5588235294117</v>
      </c>
      <c r="BB43" s="335">
        <v>1821.304347826087</v>
      </c>
      <c r="BC43" s="334">
        <v>1889.84375</v>
      </c>
      <c r="BD43" s="335">
        <v>1844.32</v>
      </c>
      <c r="BE43" s="334">
        <v>2041.6666666666667</v>
      </c>
      <c r="BF43" s="333">
        <v>902.45</v>
      </c>
      <c r="BG43" s="334">
        <v>962.63</v>
      </c>
      <c r="BH43" s="333">
        <v>938</v>
      </c>
      <c r="BI43" s="334">
        <v>924.35</v>
      </c>
      <c r="BJ43" s="333">
        <v>1004.57</v>
      </c>
      <c r="BK43" s="334">
        <v>1113</v>
      </c>
      <c r="BL43" s="335">
        <f t="shared" si="0"/>
        <v>1475.6381769969885</v>
      </c>
      <c r="BM43" s="334">
        <f t="shared" si="0"/>
        <v>2078.1541855687433</v>
      </c>
      <c r="BN43" s="335">
        <f t="shared" si="0"/>
        <v>1898.5942552393526</v>
      </c>
      <c r="BO43" s="334">
        <f t="shared" si="0"/>
        <v>1929.9442661732185</v>
      </c>
      <c r="BP43" s="335">
        <f t="shared" si="0"/>
        <v>1859.1435761883133</v>
      </c>
      <c r="BQ43" s="334">
        <f t="shared" si="0"/>
        <v>1877.1266853538941</v>
      </c>
      <c r="BR43" s="335">
        <f t="shared" si="0"/>
        <v>1934.8116263595189</v>
      </c>
      <c r="BS43" s="334">
        <f t="shared" si="0"/>
        <v>2067.170107093792</v>
      </c>
    </row>
    <row r="44" spans="1:71" x14ac:dyDescent="0.25">
      <c r="A44" s="329" t="s">
        <v>327</v>
      </c>
      <c r="B44" s="333">
        <v>420.84</v>
      </c>
      <c r="C44" s="334">
        <v>459.28</v>
      </c>
      <c r="D44" s="333">
        <v>458.37</v>
      </c>
      <c r="E44" s="334">
        <v>442.78</v>
      </c>
      <c r="F44" s="333">
        <v>536.32000000000005</v>
      </c>
      <c r="G44" s="334">
        <v>554.27</v>
      </c>
      <c r="H44" s="335">
        <v>705.54216867469881</v>
      </c>
      <c r="I44" s="334">
        <v>1016.7088607594936</v>
      </c>
      <c r="J44" s="335">
        <v>961.8478260869565</v>
      </c>
      <c r="K44" s="334">
        <v>841.74157303370782</v>
      </c>
      <c r="L44" s="335">
        <v>898.84615384615381</v>
      </c>
      <c r="M44" s="334">
        <v>912.31111111111113</v>
      </c>
      <c r="N44" s="335">
        <v>968.30985915492954</v>
      </c>
      <c r="O44" s="334">
        <v>1096.046511627907</v>
      </c>
      <c r="P44" s="333">
        <v>437.01</v>
      </c>
      <c r="Q44" s="334">
        <v>475.28</v>
      </c>
      <c r="R44" s="333">
        <v>492.25</v>
      </c>
      <c r="S44" s="334">
        <v>474.92</v>
      </c>
      <c r="T44" s="333">
        <v>544.66</v>
      </c>
      <c r="U44" s="334">
        <v>532.03</v>
      </c>
      <c r="V44" s="335">
        <v>702.96703296703299</v>
      </c>
      <c r="W44" s="334">
        <v>922.94117647058829</v>
      </c>
      <c r="X44" s="335">
        <v>965.09433962264154</v>
      </c>
      <c r="Y44" s="334">
        <v>811.72413793103453</v>
      </c>
      <c r="Z44" s="335">
        <v>846.03174603174602</v>
      </c>
      <c r="AA44" s="334">
        <v>852.33082706766913</v>
      </c>
      <c r="AB44" s="335">
        <v>1001.7857142857143</v>
      </c>
      <c r="AC44" s="334">
        <v>992.14876033057851</v>
      </c>
      <c r="AD44" s="333">
        <v>400.66</v>
      </c>
      <c r="AE44" s="334">
        <v>436.62</v>
      </c>
      <c r="AF44" s="333">
        <v>477.58</v>
      </c>
      <c r="AG44" s="334">
        <v>439.01</v>
      </c>
      <c r="AH44" s="333">
        <v>446.64</v>
      </c>
      <c r="AI44" s="334">
        <v>501.72</v>
      </c>
      <c r="AJ44" s="335">
        <v>657.29166666666663</v>
      </c>
      <c r="AK44" s="334">
        <v>1060.5263157894738</v>
      </c>
      <c r="AL44" s="335">
        <v>1082.5925925925926</v>
      </c>
      <c r="AM44" s="334">
        <v>993.54838709677415</v>
      </c>
      <c r="AN44" s="335">
        <v>1056.1643835616439</v>
      </c>
      <c r="AO44" s="334">
        <v>1001.6129032258065</v>
      </c>
      <c r="AP44" s="335">
        <v>1053.3333333333333</v>
      </c>
      <c r="AQ44" s="334">
        <v>1142.8571428571429</v>
      </c>
      <c r="AR44" s="333">
        <v>361.57</v>
      </c>
      <c r="AS44" s="334">
        <v>417.48</v>
      </c>
      <c r="AT44" s="333">
        <v>435.24</v>
      </c>
      <c r="AU44" s="334">
        <v>439.87</v>
      </c>
      <c r="AV44" s="333">
        <v>473.66</v>
      </c>
      <c r="AW44" s="334">
        <v>497.05</v>
      </c>
      <c r="AX44" s="335">
        <v>637.22689075630251</v>
      </c>
      <c r="AY44" s="334">
        <v>1062.962962962963</v>
      </c>
      <c r="AZ44" s="335">
        <v>1019.9029126213592</v>
      </c>
      <c r="BA44" s="334">
        <v>917.56756756756761</v>
      </c>
      <c r="BB44" s="335">
        <v>923.61904761904759</v>
      </c>
      <c r="BC44" s="334">
        <v>1018.3333333333334</v>
      </c>
      <c r="BD44" s="335">
        <v>1061.7647058823529</v>
      </c>
      <c r="BE44" s="334">
        <v>1123.1404958677685</v>
      </c>
      <c r="BF44" s="333">
        <v>423.56</v>
      </c>
      <c r="BG44" s="334">
        <v>464.12</v>
      </c>
      <c r="BH44" s="333">
        <v>507.27</v>
      </c>
      <c r="BI44" s="334">
        <v>478.34</v>
      </c>
      <c r="BJ44" s="333">
        <v>523.01</v>
      </c>
      <c r="BK44" s="334">
        <v>538.02</v>
      </c>
      <c r="BL44" s="335">
        <f t="shared" si="0"/>
        <v>706.16359978887647</v>
      </c>
      <c r="BM44" s="334">
        <f t="shared" si="0"/>
        <v>1012.7229195615359</v>
      </c>
      <c r="BN44" s="335">
        <f t="shared" si="0"/>
        <v>1007.1381981331228</v>
      </c>
      <c r="BO44" s="334">
        <f t="shared" si="0"/>
        <v>862.88062880375151</v>
      </c>
      <c r="BP44" s="335">
        <f t="shared" si="0"/>
        <v>919.65297030176566</v>
      </c>
      <c r="BQ44" s="334">
        <f t="shared" si="0"/>
        <v>938.98288606761082</v>
      </c>
      <c r="BR44" s="335">
        <f t="shared" si="0"/>
        <v>1065.5192740151315</v>
      </c>
      <c r="BS44" s="334">
        <f t="shared" si="0"/>
        <v>1057.0907061253497</v>
      </c>
    </row>
    <row r="45" spans="1:71" x14ac:dyDescent="0.25">
      <c r="A45" s="329" t="s">
        <v>328</v>
      </c>
      <c r="B45" s="333">
        <v>663.72</v>
      </c>
      <c r="C45" s="334">
        <v>649.42999999999995</v>
      </c>
      <c r="D45" s="333">
        <v>642.08000000000004</v>
      </c>
      <c r="E45" s="334">
        <v>618.51</v>
      </c>
      <c r="F45" s="333">
        <v>574.82000000000005</v>
      </c>
      <c r="G45" s="334">
        <v>761.31</v>
      </c>
      <c r="H45" s="335">
        <v>983.80597014925377</v>
      </c>
      <c r="I45" s="334">
        <v>1458</v>
      </c>
      <c r="J45" s="335">
        <v>1035.7575757575758</v>
      </c>
      <c r="K45" s="334">
        <v>1042.5886524822695</v>
      </c>
      <c r="L45" s="335">
        <v>1001.9852941176471</v>
      </c>
      <c r="M45" s="334">
        <v>948.32</v>
      </c>
      <c r="N45" s="335">
        <v>912.69696969696975</v>
      </c>
      <c r="O45" s="334">
        <v>1160.590909090909</v>
      </c>
      <c r="P45" s="333">
        <v>738.78</v>
      </c>
      <c r="Q45" s="334">
        <v>719.33</v>
      </c>
      <c r="R45" s="333">
        <v>736.29</v>
      </c>
      <c r="S45" s="334">
        <v>692.37</v>
      </c>
      <c r="T45" s="333">
        <v>624.95000000000005</v>
      </c>
      <c r="U45" s="334">
        <v>711.46</v>
      </c>
      <c r="V45" s="335">
        <v>1058.7816091954023</v>
      </c>
      <c r="W45" s="334">
        <v>1506.4705882352941</v>
      </c>
      <c r="X45" s="335">
        <v>1117.8181818181818</v>
      </c>
      <c r="Y45" s="334">
        <v>1106.2560386473431</v>
      </c>
      <c r="Z45" s="335">
        <v>1055.752688172043</v>
      </c>
      <c r="AA45" s="334">
        <v>1039.5650000000001</v>
      </c>
      <c r="AB45" s="335">
        <v>877.02127659574467</v>
      </c>
      <c r="AC45" s="334">
        <v>1129.3229166666667</v>
      </c>
      <c r="AD45" s="333">
        <v>604.63</v>
      </c>
      <c r="AE45" s="334">
        <v>642.75</v>
      </c>
      <c r="AF45" s="333">
        <v>695.79</v>
      </c>
      <c r="AG45" s="334">
        <v>650.9</v>
      </c>
      <c r="AH45" s="333">
        <v>595.4</v>
      </c>
      <c r="AI45" s="334">
        <v>715.49</v>
      </c>
      <c r="AJ45" s="335">
        <v>930.23598820058999</v>
      </c>
      <c r="AK45" s="334">
        <v>1553.4383954154728</v>
      </c>
      <c r="AL45" s="335">
        <v>1261.044776119403</v>
      </c>
      <c r="AM45" s="334">
        <v>1164.672619047619</v>
      </c>
      <c r="AN45" s="335">
        <v>1101.9051490514905</v>
      </c>
      <c r="AO45" s="334">
        <v>1073.2280701754387</v>
      </c>
      <c r="AP45" s="335">
        <v>985.73170731707319</v>
      </c>
      <c r="AQ45" s="334">
        <v>1053.3035714285713</v>
      </c>
      <c r="AR45" s="333">
        <v>696.45</v>
      </c>
      <c r="AS45" s="334">
        <v>675.82</v>
      </c>
      <c r="AT45" s="333">
        <v>703.4</v>
      </c>
      <c r="AU45" s="334">
        <v>653.98</v>
      </c>
      <c r="AV45" s="333">
        <v>566.21</v>
      </c>
      <c r="AW45" s="334">
        <v>686.94</v>
      </c>
      <c r="AX45" s="335">
        <v>835.79365079365084</v>
      </c>
      <c r="AY45" s="334">
        <v>1350.2487562189056</v>
      </c>
      <c r="AZ45" s="335">
        <v>1083.5999999999999</v>
      </c>
      <c r="BA45" s="334">
        <v>1070.9267241379309</v>
      </c>
      <c r="BB45" s="335">
        <v>986.17924528301887</v>
      </c>
      <c r="BC45" s="334">
        <v>954.83870967741939</v>
      </c>
      <c r="BD45" s="335">
        <v>882.32673267326732</v>
      </c>
      <c r="BE45" s="334">
        <v>1114.8837209302326</v>
      </c>
      <c r="BF45" s="333">
        <v>688.52</v>
      </c>
      <c r="BG45" s="334">
        <v>686.45</v>
      </c>
      <c r="BH45" s="333">
        <v>697.44</v>
      </c>
      <c r="BI45" s="334">
        <v>655.51</v>
      </c>
      <c r="BJ45" s="333">
        <v>606.41999999999996</v>
      </c>
      <c r="BK45" s="334">
        <v>726.4</v>
      </c>
      <c r="BL45" s="335">
        <f t="shared" si="0"/>
        <v>973.11464480751806</v>
      </c>
      <c r="BM45" s="334">
        <f t="shared" si="0"/>
        <v>1488.462288733572</v>
      </c>
      <c r="BN45" s="335">
        <f t="shared" si="0"/>
        <v>1108.4931114202454</v>
      </c>
      <c r="BO45" s="334">
        <f t="shared" si="0"/>
        <v>1088.4533425656825</v>
      </c>
      <c r="BP45" s="335">
        <f t="shared" si="0"/>
        <v>1064.7427247878852</v>
      </c>
      <c r="BQ45" s="334">
        <f t="shared" si="0"/>
        <v>1044.5811843948363</v>
      </c>
      <c r="BR45" s="335">
        <f t="shared" si="0"/>
        <v>940.20792936359817</v>
      </c>
      <c r="BS45" s="334">
        <f t="shared" si="0"/>
        <v>1135.0386447124208</v>
      </c>
    </row>
    <row r="46" spans="1:71" x14ac:dyDescent="0.25">
      <c r="A46" s="329" t="s">
        <v>329</v>
      </c>
      <c r="B46" s="333">
        <v>1095.79</v>
      </c>
      <c r="C46" s="334">
        <v>1210.29</v>
      </c>
      <c r="D46" s="333">
        <v>1175.6099999999999</v>
      </c>
      <c r="E46" s="334">
        <v>1118.0899999999999</v>
      </c>
      <c r="F46" s="333">
        <v>1296.18</v>
      </c>
      <c r="G46" s="334">
        <v>1493.33</v>
      </c>
      <c r="H46" s="335">
        <v>1714.4444444444443</v>
      </c>
      <c r="I46" s="334">
        <v>2382.1686746987953</v>
      </c>
      <c r="J46" s="335">
        <v>2075.2808988764045</v>
      </c>
      <c r="K46" s="334">
        <v>2105.8510638297871</v>
      </c>
      <c r="L46" s="335">
        <v>1980.5494505494505</v>
      </c>
      <c r="M46" s="334">
        <v>1984.6666666666667</v>
      </c>
      <c r="N46" s="335">
        <v>2009.25</v>
      </c>
      <c r="O46" s="334">
        <v>2454.3689320388348</v>
      </c>
      <c r="P46" s="333">
        <v>1279.44</v>
      </c>
      <c r="Q46" s="334">
        <v>1343.08</v>
      </c>
      <c r="R46" s="333">
        <v>1375.63</v>
      </c>
      <c r="S46" s="334">
        <v>1411.68</v>
      </c>
      <c r="T46" s="333">
        <v>1427.74</v>
      </c>
      <c r="U46" s="334">
        <v>1502.69</v>
      </c>
      <c r="V46" s="335">
        <v>1825</v>
      </c>
      <c r="W46" s="334">
        <v>2683.7209302325582</v>
      </c>
      <c r="X46" s="335">
        <v>2158.9449541284403</v>
      </c>
      <c r="Y46" s="334">
        <v>2247.391304347826</v>
      </c>
      <c r="Z46" s="335">
        <v>1958.560606060606</v>
      </c>
      <c r="AA46" s="334">
        <v>1938.1132075471698</v>
      </c>
      <c r="AB46" s="335">
        <v>2108.0821917808221</v>
      </c>
      <c r="AC46" s="334">
        <v>2350.1333333333332</v>
      </c>
      <c r="AD46" s="333">
        <v>1079.6500000000001</v>
      </c>
      <c r="AE46" s="334">
        <v>1152.43</v>
      </c>
      <c r="AF46" s="333">
        <v>1151.24</v>
      </c>
      <c r="AG46" s="334">
        <v>1149.77</v>
      </c>
      <c r="AH46" s="333">
        <v>1206.04</v>
      </c>
      <c r="AI46" s="334">
        <v>1297.1199999999999</v>
      </c>
      <c r="AJ46" s="335">
        <v>1568.3673469387754</v>
      </c>
      <c r="AK46" s="334">
        <v>2764.6428571428573</v>
      </c>
      <c r="AL46" s="335">
        <v>2609.8765432098767</v>
      </c>
      <c r="AM46" s="334">
        <v>2646.6887417218545</v>
      </c>
      <c r="AN46" s="335">
        <v>2191.907514450867</v>
      </c>
      <c r="AO46" s="334">
        <v>2346.7213114754099</v>
      </c>
      <c r="AP46" s="335">
        <v>2201.3584905660377</v>
      </c>
      <c r="AQ46" s="334">
        <v>2372.6440677966102</v>
      </c>
      <c r="AR46" s="333">
        <v>1109.17</v>
      </c>
      <c r="AS46" s="334">
        <v>1068.94</v>
      </c>
      <c r="AT46" s="333">
        <v>1132.98</v>
      </c>
      <c r="AU46" s="334">
        <v>1179.82</v>
      </c>
      <c r="AV46" s="333">
        <v>1242.99</v>
      </c>
      <c r="AW46" s="334">
        <v>1345.51</v>
      </c>
      <c r="AX46" s="335">
        <v>1595.9183673469388</v>
      </c>
      <c r="AY46" s="334">
        <v>2404.5871559633028</v>
      </c>
      <c r="AZ46" s="335">
        <v>2314.2857142857142</v>
      </c>
      <c r="BA46" s="334">
        <v>2345.4901960784314</v>
      </c>
      <c r="BB46" s="335">
        <v>2190.3333333333335</v>
      </c>
      <c r="BC46" s="334">
        <v>1795.2439024390244</v>
      </c>
      <c r="BD46" s="335">
        <v>1855.2272727272727</v>
      </c>
      <c r="BE46" s="334">
        <v>2131.7204301075267</v>
      </c>
      <c r="BF46" s="333">
        <v>1169.3599999999999</v>
      </c>
      <c r="BG46" s="334">
        <v>1230.42</v>
      </c>
      <c r="BH46" s="333">
        <v>1251.5999999999999</v>
      </c>
      <c r="BI46" s="334">
        <v>1292.74</v>
      </c>
      <c r="BJ46" s="333">
        <v>1349.44</v>
      </c>
      <c r="BK46" s="334">
        <v>1441.33</v>
      </c>
      <c r="BL46" s="335">
        <f t="shared" si="0"/>
        <v>1735.2781993712258</v>
      </c>
      <c r="BM46" s="334">
        <f t="shared" si="0"/>
        <v>2595.1716497602038</v>
      </c>
      <c r="BN46" s="335">
        <f t="shared" si="0"/>
        <v>2313.5698944584419</v>
      </c>
      <c r="BO46" s="334">
        <f t="shared" si="0"/>
        <v>2320.0680875680023</v>
      </c>
      <c r="BP46" s="335">
        <f t="shared" si="0"/>
        <v>2150.8033730471243</v>
      </c>
      <c r="BQ46" s="334">
        <f t="shared" si="0"/>
        <v>2116.1720698532504</v>
      </c>
      <c r="BR46" s="335">
        <f t="shared" si="0"/>
        <v>2156.143149136064</v>
      </c>
      <c r="BS46" s="334">
        <f t="shared" si="0"/>
        <v>2354.4727349170712</v>
      </c>
    </row>
    <row r="47" spans="1:71" x14ac:dyDescent="0.25">
      <c r="A47" s="329" t="s">
        <v>330</v>
      </c>
      <c r="B47" s="333">
        <v>445.74</v>
      </c>
      <c r="C47" s="334">
        <v>452.29</v>
      </c>
      <c r="D47" s="333">
        <v>454.44</v>
      </c>
      <c r="E47" s="334">
        <v>481.45</v>
      </c>
      <c r="F47" s="333">
        <v>518.89</v>
      </c>
      <c r="G47" s="334">
        <v>605.95000000000005</v>
      </c>
      <c r="H47" s="335">
        <v>850.85714285714289</v>
      </c>
      <c r="I47" s="334">
        <v>1261.7525773195875</v>
      </c>
      <c r="J47" s="335">
        <v>1239.0384615384614</v>
      </c>
      <c r="K47" s="334">
        <v>1243.8613861386139</v>
      </c>
      <c r="L47" s="335">
        <v>1114.6875</v>
      </c>
      <c r="M47" s="334">
        <v>1029.5283018867924</v>
      </c>
      <c r="N47" s="335">
        <v>1025.1020408163265</v>
      </c>
      <c r="O47" s="334">
        <v>1132.7184466019417</v>
      </c>
      <c r="P47" s="333">
        <v>435.73</v>
      </c>
      <c r="Q47" s="334">
        <v>434.2</v>
      </c>
      <c r="R47" s="333">
        <v>440.74</v>
      </c>
      <c r="S47" s="334">
        <v>474.43</v>
      </c>
      <c r="T47" s="333">
        <v>512.12</v>
      </c>
      <c r="U47" s="334">
        <v>601</v>
      </c>
      <c r="V47" s="335">
        <v>813.51449275362324</v>
      </c>
      <c r="W47" s="334">
        <v>1223.5087719298247</v>
      </c>
      <c r="X47" s="335">
        <v>1154.1428571428571</v>
      </c>
      <c r="Y47" s="334">
        <v>1164.3928571428571</v>
      </c>
      <c r="Z47" s="335">
        <v>1055.5859375</v>
      </c>
      <c r="AA47" s="334">
        <v>969.96753246753246</v>
      </c>
      <c r="AB47" s="335">
        <v>943.44594594594594</v>
      </c>
      <c r="AC47" s="334">
        <v>1053.1168831168832</v>
      </c>
      <c r="AD47" s="333">
        <v>399.37</v>
      </c>
      <c r="AE47" s="334">
        <v>399.85</v>
      </c>
      <c r="AF47" s="333">
        <v>416.38</v>
      </c>
      <c r="AG47" s="334">
        <v>446.9</v>
      </c>
      <c r="AH47" s="333">
        <v>490.26</v>
      </c>
      <c r="AI47" s="334">
        <v>573.38</v>
      </c>
      <c r="AJ47" s="335">
        <v>780.07462686567169</v>
      </c>
      <c r="AK47" s="334">
        <v>1228.1188118811881</v>
      </c>
      <c r="AL47" s="335">
        <v>1247.7551020408164</v>
      </c>
      <c r="AM47" s="334">
        <v>1130.6410256410256</v>
      </c>
      <c r="AN47" s="335">
        <v>1072.7083333333333</v>
      </c>
      <c r="AO47" s="334">
        <v>996.6269841269841</v>
      </c>
      <c r="AP47" s="335">
        <v>990.91397849462362</v>
      </c>
      <c r="AQ47" s="334">
        <v>1012.8846153846154</v>
      </c>
      <c r="AR47" s="333">
        <v>452.98</v>
      </c>
      <c r="AS47" s="334">
        <v>429.76</v>
      </c>
      <c r="AT47" s="333">
        <v>431.04</v>
      </c>
      <c r="AU47" s="334">
        <v>442.99</v>
      </c>
      <c r="AV47" s="333">
        <v>488.58</v>
      </c>
      <c r="AW47" s="334">
        <v>559.35</v>
      </c>
      <c r="AX47" s="335">
        <v>789.4</v>
      </c>
      <c r="AY47" s="334">
        <v>1113.96</v>
      </c>
      <c r="AZ47" s="335">
        <v>1093.0952380952381</v>
      </c>
      <c r="BA47" s="334">
        <v>1120.6578947368421</v>
      </c>
      <c r="BB47" s="335">
        <v>1021.5686274509804</v>
      </c>
      <c r="BC47" s="334">
        <v>969.51456310679612</v>
      </c>
      <c r="BD47" s="335">
        <v>933.69369369369372</v>
      </c>
      <c r="BE47" s="334">
        <v>1024.6153846153845</v>
      </c>
      <c r="BF47" s="333">
        <v>442.53</v>
      </c>
      <c r="BG47" s="334">
        <v>436.06</v>
      </c>
      <c r="BH47" s="333">
        <v>442.56</v>
      </c>
      <c r="BI47" s="334">
        <v>471.16</v>
      </c>
      <c r="BJ47" s="333">
        <v>507.36</v>
      </c>
      <c r="BK47" s="334">
        <v>588.4</v>
      </c>
      <c r="BL47" s="335">
        <f t="shared" si="0"/>
        <v>816.68734905447513</v>
      </c>
      <c r="BM47" s="334">
        <f t="shared" si="0"/>
        <v>1196.308216393152</v>
      </c>
      <c r="BN47" s="335">
        <f t="shared" si="0"/>
        <v>1174.1301423233008</v>
      </c>
      <c r="BO47" s="334">
        <f t="shared" si="0"/>
        <v>1176.0894146451169</v>
      </c>
      <c r="BP47" s="335">
        <f t="shared" si="0"/>
        <v>1074.9509634797841</v>
      </c>
      <c r="BQ47" s="334">
        <f t="shared" si="0"/>
        <v>990.70726871023442</v>
      </c>
      <c r="BR47" s="335">
        <f t="shared" si="0"/>
        <v>987.91147061862182</v>
      </c>
      <c r="BS47" s="334">
        <f t="shared" si="0"/>
        <v>1090.714126457809</v>
      </c>
    </row>
    <row r="48" spans="1:71" x14ac:dyDescent="0.25">
      <c r="A48" s="329" t="s">
        <v>331</v>
      </c>
      <c r="B48" s="333">
        <v>19.489999999999998</v>
      </c>
      <c r="C48" s="334">
        <v>20.39</v>
      </c>
      <c r="D48" s="333">
        <v>18.78</v>
      </c>
      <c r="E48" s="334">
        <v>19.8</v>
      </c>
      <c r="F48" s="333">
        <v>17.38</v>
      </c>
      <c r="G48" s="334">
        <v>20.7</v>
      </c>
      <c r="H48" s="335">
        <v>28.81904761904762</v>
      </c>
      <c r="I48" s="334">
        <v>50.505263157894738</v>
      </c>
      <c r="J48" s="335">
        <v>53.458823529411767</v>
      </c>
      <c r="K48" s="334">
        <v>49.401960784313722</v>
      </c>
      <c r="L48" s="335">
        <v>52.197916666666664</v>
      </c>
      <c r="M48" s="334">
        <v>41.523364485981311</v>
      </c>
      <c r="N48" s="335">
        <v>32.060606060606062</v>
      </c>
      <c r="O48" s="334">
        <v>32.407766990291265</v>
      </c>
      <c r="P48" s="333">
        <v>18.87</v>
      </c>
      <c r="Q48" s="334">
        <v>19.45</v>
      </c>
      <c r="R48" s="333">
        <v>18.34</v>
      </c>
      <c r="S48" s="334">
        <v>19.010000000000002</v>
      </c>
      <c r="T48" s="333">
        <v>16.38</v>
      </c>
      <c r="U48" s="334">
        <v>19.899999999999999</v>
      </c>
      <c r="V48" s="335">
        <v>29.067375886524822</v>
      </c>
      <c r="W48" s="334">
        <v>50.210084033613448</v>
      </c>
      <c r="X48" s="335">
        <v>53.598214285714285</v>
      </c>
      <c r="Y48" s="334">
        <v>48.65771812080537</v>
      </c>
      <c r="Z48" s="335">
        <v>50.777777777777779</v>
      </c>
      <c r="AA48" s="334">
        <v>41.401234567901234</v>
      </c>
      <c r="AB48" s="335">
        <v>30.996621621621621</v>
      </c>
      <c r="AC48" s="334">
        <v>31.019480519480521</v>
      </c>
      <c r="AD48" s="333">
        <v>19.05</v>
      </c>
      <c r="AE48" s="334">
        <v>19.47</v>
      </c>
      <c r="AF48" s="333">
        <v>18.2</v>
      </c>
      <c r="AG48" s="334">
        <v>19.47</v>
      </c>
      <c r="AH48" s="333">
        <v>17.64</v>
      </c>
      <c r="AI48" s="334">
        <v>20.239999999999998</v>
      </c>
      <c r="AJ48" s="335">
        <v>29.559322033898304</v>
      </c>
      <c r="AK48" s="334">
        <v>52.200956937799042</v>
      </c>
      <c r="AL48" s="335">
        <v>53.607476635514018</v>
      </c>
      <c r="AM48" s="334">
        <v>50.873362445414848</v>
      </c>
      <c r="AN48" s="335">
        <v>52.140562248995984</v>
      </c>
      <c r="AO48" s="334">
        <v>42.637404580152669</v>
      </c>
      <c r="AP48" s="335">
        <v>32.691358024691361</v>
      </c>
      <c r="AQ48" s="334">
        <v>33.10588235294118</v>
      </c>
      <c r="AR48" s="333">
        <v>18.45</v>
      </c>
      <c r="AS48" s="334">
        <v>19.2</v>
      </c>
      <c r="AT48" s="333">
        <v>18.13</v>
      </c>
      <c r="AU48" s="334">
        <v>18.57</v>
      </c>
      <c r="AV48" s="333">
        <v>16.72</v>
      </c>
      <c r="AW48" s="334">
        <v>20.059999999999999</v>
      </c>
      <c r="AX48" s="335">
        <v>29.415032679738562</v>
      </c>
      <c r="AY48" s="334">
        <v>51.506802721088434</v>
      </c>
      <c r="AZ48" s="335">
        <v>54.485074626865675</v>
      </c>
      <c r="BA48" s="334">
        <v>50.854166666666664</v>
      </c>
      <c r="BB48" s="335">
        <v>50.322580645161288</v>
      </c>
      <c r="BC48" s="334">
        <v>41.476923076923079</v>
      </c>
      <c r="BD48" s="335">
        <v>30.375</v>
      </c>
      <c r="BE48" s="334">
        <v>32.433566433566433</v>
      </c>
      <c r="BF48" s="333">
        <v>18.59</v>
      </c>
      <c r="BG48" s="334">
        <v>19.420000000000002</v>
      </c>
      <c r="BH48" s="333">
        <v>18.149999999999999</v>
      </c>
      <c r="BI48" s="334">
        <v>18.850000000000001</v>
      </c>
      <c r="BJ48" s="333">
        <v>16.54</v>
      </c>
      <c r="BK48" s="334">
        <v>20.100000000000001</v>
      </c>
      <c r="BL48" s="335">
        <f t="shared" ref="BL48:BS48" si="1">AVERAGE(H24,V24,AJ24,AX24,BL24,H48,V48,AJ48,AX48)</f>
        <v>28.983544175950229</v>
      </c>
      <c r="BM48" s="334">
        <f t="shared" si="1"/>
        <v>50.49436425835782</v>
      </c>
      <c r="BN48" s="335">
        <f t="shared" si="1"/>
        <v>52.519684103180623</v>
      </c>
      <c r="BO48" s="334">
        <f t="shared" si="1"/>
        <v>49.303216193434601</v>
      </c>
      <c r="BP48" s="335">
        <f t="shared" si="1"/>
        <v>50.864709567792261</v>
      </c>
      <c r="BQ48" s="334">
        <f t="shared" si="1"/>
        <v>41.275263490734282</v>
      </c>
      <c r="BR48" s="335">
        <f t="shared" si="1"/>
        <v>31.449678509245043</v>
      </c>
      <c r="BS48" s="334">
        <f t="shared" si="1"/>
        <v>32.325771304577046</v>
      </c>
    </row>
    <row r="49" spans="1:71" x14ac:dyDescent="0.25">
      <c r="A49" s="329" t="s">
        <v>332</v>
      </c>
      <c r="B49" s="333">
        <v>356.36</v>
      </c>
      <c r="C49" s="334">
        <v>378.63</v>
      </c>
      <c r="D49" s="333">
        <v>380.99</v>
      </c>
      <c r="E49" s="334">
        <v>380</v>
      </c>
      <c r="F49" s="333">
        <v>380</v>
      </c>
      <c r="G49" s="334">
        <v>425</v>
      </c>
      <c r="H49" s="335">
        <v>623.33333333333326</v>
      </c>
      <c r="I49" s="334">
        <v>1192.1739130434783</v>
      </c>
      <c r="J49" s="335">
        <v>1192</v>
      </c>
      <c r="K49" s="334">
        <v>1080</v>
      </c>
      <c r="L49" s="335">
        <v>1072.3295454545455</v>
      </c>
      <c r="M49" s="334">
        <v>1054.0719696969697</v>
      </c>
      <c r="N49" s="335">
        <v>1154.0277777777778</v>
      </c>
      <c r="O49" s="334">
        <v>1188.6388888888889</v>
      </c>
      <c r="P49" s="333">
        <v>356.02</v>
      </c>
      <c r="Q49" s="334">
        <v>378.55</v>
      </c>
      <c r="R49" s="333">
        <v>380.71</v>
      </c>
      <c r="S49" s="334">
        <v>380</v>
      </c>
      <c r="T49" s="333">
        <v>380</v>
      </c>
      <c r="U49" s="334">
        <v>433.57</v>
      </c>
      <c r="V49" s="335">
        <v>602.5</v>
      </c>
      <c r="W49" s="334">
        <v>1186.1333333333332</v>
      </c>
      <c r="X49" s="335">
        <v>1178.5714285714284</v>
      </c>
      <c r="Y49" s="334">
        <v>1080</v>
      </c>
      <c r="Z49" s="335">
        <v>1076.0298763736264</v>
      </c>
      <c r="AA49" s="334">
        <v>1050</v>
      </c>
      <c r="AB49" s="335">
        <v>1072.2222222222222</v>
      </c>
      <c r="AC49" s="334">
        <v>1203.5555555555554</v>
      </c>
      <c r="AD49" s="333">
        <v>353.01</v>
      </c>
      <c r="AE49" s="334">
        <v>377.51</v>
      </c>
      <c r="AF49" s="333">
        <v>378.32</v>
      </c>
      <c r="AG49" s="334">
        <v>380</v>
      </c>
      <c r="AH49" s="333">
        <v>379.78</v>
      </c>
      <c r="AI49" s="334">
        <v>422.22</v>
      </c>
      <c r="AJ49" s="335">
        <v>618.15476190476193</v>
      </c>
      <c r="AK49" s="334">
        <v>1176.4625850340135</v>
      </c>
      <c r="AL49" s="335">
        <v>1180.4166666666667</v>
      </c>
      <c r="AM49" s="334">
        <v>1080</v>
      </c>
      <c r="AN49" s="335">
        <v>1068.0642234671648</v>
      </c>
      <c r="AO49" s="334">
        <v>1046.4973262032086</v>
      </c>
      <c r="AP49" s="335">
        <v>1067.6037037037038</v>
      </c>
      <c r="AQ49" s="334">
        <v>1200.7037037037037</v>
      </c>
      <c r="AR49" s="333">
        <v>353.79</v>
      </c>
      <c r="AS49" s="334">
        <v>375.8</v>
      </c>
      <c r="AT49" s="333">
        <v>379.18</v>
      </c>
      <c r="AU49" s="334">
        <v>380</v>
      </c>
      <c r="AV49" s="333">
        <v>379.1</v>
      </c>
      <c r="AW49" s="334">
        <v>430.8</v>
      </c>
      <c r="AX49" s="335">
        <v>602.14285714285711</v>
      </c>
      <c r="AY49" s="334">
        <v>1170.5982905982905</v>
      </c>
      <c r="AZ49" s="335">
        <v>1184.7272727272727</v>
      </c>
      <c r="BA49" s="334">
        <v>1080</v>
      </c>
      <c r="BB49" s="335">
        <v>1070.653409090909</v>
      </c>
      <c r="BC49" s="334">
        <v>1046.6208791208792</v>
      </c>
      <c r="BD49" s="335">
        <v>1046.0972222222222</v>
      </c>
      <c r="BE49" s="334">
        <v>1146.8333333333333</v>
      </c>
      <c r="BF49" s="333">
        <v>355.36</v>
      </c>
      <c r="BG49" s="334">
        <v>378.63</v>
      </c>
      <c r="BH49" s="333">
        <v>380.89</v>
      </c>
      <c r="BI49" s="334">
        <v>380</v>
      </c>
      <c r="BJ49" s="333">
        <v>380</v>
      </c>
      <c r="BK49" s="334">
        <v>422.86</v>
      </c>
      <c r="BL49" s="335">
        <v>589.28571428571422</v>
      </c>
      <c r="BM49" s="334">
        <v>1183.4090909090901</v>
      </c>
      <c r="BN49" s="335">
        <v>1185.4391133557801</v>
      </c>
      <c r="BO49" s="334">
        <v>1080</v>
      </c>
      <c r="BP49" s="335">
        <v>1073.344904880872</v>
      </c>
      <c r="BQ49" s="334">
        <v>1050.957268902122</v>
      </c>
      <c r="BR49" s="335">
        <v>1075.5253012933567</v>
      </c>
      <c r="BS49" s="334">
        <v>1192.8096707818929</v>
      </c>
    </row>
    <row r="50" spans="1:71" ht="15.75" thickBot="1" x14ac:dyDescent="0.3">
      <c r="A50" s="344"/>
      <c r="B50" s="337"/>
      <c r="C50" s="338"/>
      <c r="D50" s="337"/>
      <c r="E50" s="338"/>
      <c r="F50" s="337"/>
      <c r="G50" s="338"/>
      <c r="H50" s="341"/>
      <c r="I50" s="342"/>
      <c r="J50" s="341"/>
      <c r="K50" s="342"/>
      <c r="L50" s="341"/>
      <c r="M50" s="342"/>
      <c r="N50" s="341"/>
      <c r="O50" s="342"/>
      <c r="P50" s="337"/>
      <c r="Q50" s="338"/>
      <c r="R50" s="337"/>
      <c r="S50" s="338"/>
      <c r="T50" s="337"/>
      <c r="U50" s="338"/>
      <c r="V50" s="341"/>
      <c r="W50" s="342"/>
      <c r="X50" s="341"/>
      <c r="Y50" s="342"/>
      <c r="Z50" s="341"/>
      <c r="AA50" s="342"/>
      <c r="AB50" s="341"/>
      <c r="AC50" s="342"/>
      <c r="AD50" s="337"/>
      <c r="AE50" s="338"/>
      <c r="AF50" s="337"/>
      <c r="AG50" s="338"/>
      <c r="AH50" s="337"/>
      <c r="AI50" s="338"/>
      <c r="AJ50" s="341"/>
      <c r="AK50" s="342"/>
      <c r="AL50" s="337"/>
      <c r="AM50" s="338"/>
      <c r="AN50" s="341"/>
      <c r="AO50" s="342"/>
      <c r="AP50" s="341"/>
      <c r="AQ50" s="342"/>
      <c r="AR50" s="337"/>
      <c r="AS50" s="338"/>
      <c r="AT50" s="337"/>
      <c r="AU50" s="338"/>
      <c r="AV50" s="337"/>
      <c r="AW50" s="338"/>
      <c r="AX50" s="341"/>
      <c r="AY50" s="342"/>
      <c r="AZ50" s="337"/>
      <c r="BA50" s="338"/>
      <c r="BB50" s="341"/>
      <c r="BC50" s="342"/>
      <c r="BD50" s="341"/>
      <c r="BE50" s="342"/>
      <c r="BF50" s="337"/>
      <c r="BG50" s="338"/>
      <c r="BH50" s="337"/>
      <c r="BI50" s="338"/>
      <c r="BJ50" s="337"/>
      <c r="BK50" s="338"/>
      <c r="BL50" s="337"/>
      <c r="BM50" s="338"/>
      <c r="BN50" s="337"/>
      <c r="BO50" s="338"/>
      <c r="BP50" s="339"/>
      <c r="BQ50" s="340"/>
      <c r="BR50" s="339"/>
      <c r="BS50" s="340"/>
    </row>
    <row r="51" spans="1:71" x14ac:dyDescent="0.25">
      <c r="A51" s="321" t="s">
        <v>334</v>
      </c>
      <c r="B51" s="321"/>
      <c r="C51" s="321"/>
      <c r="D51" s="321"/>
      <c r="E51" s="321"/>
      <c r="F51" s="321"/>
      <c r="G51" s="321"/>
      <c r="H51" s="321"/>
      <c r="I51" s="321"/>
      <c r="J51" s="321"/>
      <c r="K51" s="321"/>
      <c r="L51" s="321"/>
      <c r="M51" s="321"/>
      <c r="N51" s="321"/>
      <c r="O51" s="32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1"/>
      <c r="AY51" s="321"/>
      <c r="AZ51" s="321"/>
      <c r="BA51" s="321"/>
      <c r="BB51" s="321"/>
      <c r="BC51" s="321"/>
      <c r="BD51" s="321"/>
      <c r="BE51" s="321"/>
      <c r="BF51" s="321"/>
      <c r="BG51" s="321"/>
      <c r="BH51" s="321"/>
      <c r="BI51" s="321"/>
      <c r="BJ51" s="321"/>
      <c r="BK51" s="321"/>
      <c r="BM51" s="345"/>
      <c r="BN51" s="345"/>
      <c r="BO51" s="345"/>
      <c r="BP51" s="345"/>
      <c r="BQ51" s="345" t="s">
        <v>231</v>
      </c>
    </row>
    <row r="52" spans="1:71" x14ac:dyDescent="0.25">
      <c r="A52" s="321" t="s">
        <v>335</v>
      </c>
      <c r="B52" s="346"/>
      <c r="C52" s="346"/>
      <c r="D52" s="346"/>
      <c r="E52" s="346"/>
      <c r="F52" s="346"/>
      <c r="G52" s="346"/>
      <c r="P52" s="346"/>
      <c r="Q52" s="346"/>
      <c r="R52" s="346"/>
      <c r="S52" s="346"/>
      <c r="T52" s="346"/>
      <c r="U52" s="346"/>
      <c r="AD52" s="346"/>
      <c r="AE52" s="346"/>
      <c r="AF52" s="346"/>
      <c r="AG52" s="346"/>
      <c r="AH52" s="346"/>
      <c r="AI52" s="346"/>
      <c r="AR52" s="346"/>
      <c r="AS52" s="346"/>
      <c r="AT52" s="346"/>
      <c r="AU52" s="346"/>
      <c r="AV52" s="346"/>
      <c r="AW52" s="346"/>
      <c r="BF52" s="346"/>
      <c r="BG52" s="346"/>
      <c r="BH52" s="346"/>
      <c r="BI52" s="346"/>
      <c r="BJ52" s="346"/>
      <c r="BK52" s="346"/>
    </row>
  </sheetData>
  <mergeCells count="83">
    <mergeCell ref="A3:BS3"/>
    <mergeCell ref="A5:A7"/>
    <mergeCell ref="B5:O5"/>
    <mergeCell ref="P5:AC5"/>
    <mergeCell ref="AD5:AQ5"/>
    <mergeCell ref="AR5:BE5"/>
    <mergeCell ref="BF5:BS5"/>
    <mergeCell ref="B6:C6"/>
    <mergeCell ref="D6:E6"/>
    <mergeCell ref="F6:G6"/>
    <mergeCell ref="AD6:AE6"/>
    <mergeCell ref="H6:I6"/>
    <mergeCell ref="J6:K6"/>
    <mergeCell ref="L6:M6"/>
    <mergeCell ref="N6:O6"/>
    <mergeCell ref="P6:Q6"/>
    <mergeCell ref="R6:S6"/>
    <mergeCell ref="T6:U6"/>
    <mergeCell ref="V6:W6"/>
    <mergeCell ref="X6:Y6"/>
    <mergeCell ref="Z6:AA6"/>
    <mergeCell ref="AB6:AC6"/>
    <mergeCell ref="BB6:BC6"/>
    <mergeCell ref="AF6:AG6"/>
    <mergeCell ref="AH6:AI6"/>
    <mergeCell ref="AJ6:AK6"/>
    <mergeCell ref="AL6:AM6"/>
    <mergeCell ref="AN6:AO6"/>
    <mergeCell ref="AP6:AQ6"/>
    <mergeCell ref="AR6:AS6"/>
    <mergeCell ref="AT6:AU6"/>
    <mergeCell ref="AV6:AW6"/>
    <mergeCell ref="AX6:AY6"/>
    <mergeCell ref="AZ6:BA6"/>
    <mergeCell ref="BP6:BQ6"/>
    <mergeCell ref="BR6:BS6"/>
    <mergeCell ref="A29:A31"/>
    <mergeCell ref="B29:O29"/>
    <mergeCell ref="P29:AC29"/>
    <mergeCell ref="AD29:AQ29"/>
    <mergeCell ref="AR29:BE29"/>
    <mergeCell ref="BF29:BS29"/>
    <mergeCell ref="B30:C30"/>
    <mergeCell ref="D30:E30"/>
    <mergeCell ref="BD6:BE6"/>
    <mergeCell ref="BF6:BG6"/>
    <mergeCell ref="BH6:BI6"/>
    <mergeCell ref="BJ6:BK6"/>
    <mergeCell ref="BL6:BM6"/>
    <mergeCell ref="BN6:BO6"/>
    <mergeCell ref="AB30:AC30"/>
    <mergeCell ref="F30:G30"/>
    <mergeCell ref="H30:I30"/>
    <mergeCell ref="J30:K30"/>
    <mergeCell ref="L30:M30"/>
    <mergeCell ref="N30:O30"/>
    <mergeCell ref="P30:Q30"/>
    <mergeCell ref="R30:S30"/>
    <mergeCell ref="T30:U30"/>
    <mergeCell ref="V30:W30"/>
    <mergeCell ref="X30:Y30"/>
    <mergeCell ref="Z30:AA30"/>
    <mergeCell ref="AZ30:BA30"/>
    <mergeCell ref="AD30:AE30"/>
    <mergeCell ref="AF30:AG30"/>
    <mergeCell ref="AH30:AI30"/>
    <mergeCell ref="AJ30:AK30"/>
    <mergeCell ref="AL30:AM30"/>
    <mergeCell ref="AN30:AO30"/>
    <mergeCell ref="AP30:AQ30"/>
    <mergeCell ref="AR30:AS30"/>
    <mergeCell ref="AT30:AU30"/>
    <mergeCell ref="AV30:AW30"/>
    <mergeCell ref="AX30:AY30"/>
    <mergeCell ref="BN30:BO30"/>
    <mergeCell ref="BP30:BQ30"/>
    <mergeCell ref="BR30:BS30"/>
    <mergeCell ref="BB30:BC30"/>
    <mergeCell ref="BD30:BE30"/>
    <mergeCell ref="BF30:BG30"/>
    <mergeCell ref="BH30:BI30"/>
    <mergeCell ref="BJ30:BK30"/>
    <mergeCell ref="BL30:BM30"/>
  </mergeCells>
  <hyperlinks>
    <hyperlink ref="BS2" location="Contents!A1" display="Back to Contents" xr:uid="{6024B0BC-F9D6-4038-85B0-FDBEF121C7B7}"/>
  </hyperlinks>
  <pageMargins left="0.7" right="0.7" top="0.75" bottom="0.75" header="0.3" footer="0.3"/>
  <pageSetup paperSize="9" scale="18" orientation="landscape" r:id="rId1"/>
  <headerFooter>
    <oddHeader xml:space="preserve">&amp;L&amp;"Aptos"&amp;10&amp;K000000 [Limited Sharing]&amp;1#_x000D_&amp;"Aptos Narrow"&amp;11&amp;K000000&amp;"Aptos Narrow"&amp;11&amp;K000000&amp;"Calibri"&amp;11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86D27-96CF-489F-8653-F84EE0B4CC73}">
  <sheetPr codeName="Sheet48">
    <pageSetUpPr fitToPage="1"/>
  </sheetPr>
  <dimension ref="A1:K92"/>
  <sheetViews>
    <sheetView workbookViewId="0">
      <selection activeCell="K2" sqref="K2"/>
    </sheetView>
  </sheetViews>
  <sheetFormatPr defaultRowHeight="15" x14ac:dyDescent="0.25"/>
  <cols>
    <col min="1" max="1" width="28.42578125" style="56" customWidth="1"/>
    <col min="2" max="11" width="9.140625" style="56"/>
    <col min="12" max="12" width="21.140625" style="56" customWidth="1"/>
    <col min="13" max="16384" width="9.140625" style="56"/>
  </cols>
  <sheetData>
    <row r="1" spans="1:11" ht="15.75" x14ac:dyDescent="0.25">
      <c r="A1" s="10" t="s">
        <v>60</v>
      </c>
      <c r="B1" s="299"/>
      <c r="C1" s="299"/>
      <c r="D1" s="299"/>
      <c r="E1" s="299"/>
      <c r="F1" s="299"/>
      <c r="G1" s="300"/>
      <c r="H1" s="300"/>
      <c r="K1" s="301" t="s">
        <v>236</v>
      </c>
    </row>
    <row r="2" spans="1:11" ht="15.75" x14ac:dyDescent="0.25">
      <c r="A2" s="302"/>
      <c r="B2" s="299"/>
      <c r="C2" s="299"/>
      <c r="D2" s="299"/>
      <c r="E2" s="299"/>
      <c r="F2" s="299"/>
      <c r="G2" s="300"/>
      <c r="H2" s="300"/>
      <c r="K2" s="399" t="s">
        <v>62</v>
      </c>
    </row>
    <row r="3" spans="1:11" ht="15.75" x14ac:dyDescent="0.25">
      <c r="A3" s="1672" t="s">
        <v>54</v>
      </c>
      <c r="B3" s="1672"/>
      <c r="C3" s="1672"/>
      <c r="D3" s="1672"/>
      <c r="E3" s="1672"/>
      <c r="F3" s="1672"/>
      <c r="G3" s="1672"/>
      <c r="H3" s="1672"/>
      <c r="I3" s="1672"/>
      <c r="J3" s="303"/>
    </row>
    <row r="4" spans="1:11" ht="15" customHeight="1" thickBot="1" x14ac:dyDescent="0.3">
      <c r="A4" s="300"/>
      <c r="B4" s="304"/>
      <c r="C4" s="304"/>
      <c r="D4" s="304"/>
      <c r="E4" s="304"/>
      <c r="F4" s="304"/>
      <c r="G4" s="300"/>
      <c r="H4" s="300"/>
      <c r="I4" s="300"/>
      <c r="J4" s="300"/>
      <c r="K4" s="305" t="s">
        <v>113</v>
      </c>
    </row>
    <row r="5" spans="1:11" x14ac:dyDescent="0.25">
      <c r="A5" s="1776" t="s">
        <v>237</v>
      </c>
      <c r="B5" s="1776" t="s">
        <v>238</v>
      </c>
      <c r="C5" s="1779" t="s">
        <v>239</v>
      </c>
      <c r="D5" s="1779"/>
      <c r="E5" s="1779"/>
      <c r="F5" s="1779"/>
      <c r="G5" s="1779"/>
      <c r="H5" s="1779"/>
      <c r="I5" s="1779"/>
      <c r="J5" s="1779"/>
      <c r="K5" s="1780"/>
    </row>
    <row r="6" spans="1:11" x14ac:dyDescent="0.25">
      <c r="A6" s="1777"/>
      <c r="B6" s="1777"/>
      <c r="C6" s="1781"/>
      <c r="D6" s="1781"/>
      <c r="E6" s="1781"/>
      <c r="F6" s="1781"/>
      <c r="G6" s="1781"/>
      <c r="H6" s="1781"/>
      <c r="I6" s="1781"/>
      <c r="J6" s="1781"/>
      <c r="K6" s="1782"/>
    </row>
    <row r="7" spans="1:11" ht="15.75" thickBot="1" x14ac:dyDescent="0.3">
      <c r="A7" s="1778"/>
      <c r="B7" s="1778"/>
      <c r="C7" s="379">
        <v>2017</v>
      </c>
      <c r="D7" s="379">
        <v>2018</v>
      </c>
      <c r="E7" s="379">
        <v>2019</v>
      </c>
      <c r="F7" s="306">
        <v>2020</v>
      </c>
      <c r="G7" s="379">
        <v>2021</v>
      </c>
      <c r="H7" s="379">
        <v>2022</v>
      </c>
      <c r="I7" s="379">
        <v>2023</v>
      </c>
      <c r="J7" s="380">
        <v>2024</v>
      </c>
      <c r="K7" s="307" t="s">
        <v>240</v>
      </c>
    </row>
    <row r="8" spans="1:11" x14ac:dyDescent="0.25">
      <c r="A8" s="308" t="s">
        <v>241</v>
      </c>
      <c r="B8" s="309"/>
      <c r="C8" s="381"/>
      <c r="D8" s="381"/>
      <c r="E8" s="381"/>
      <c r="F8" s="382"/>
      <c r="G8" s="383"/>
      <c r="H8" s="383"/>
      <c r="I8" s="383"/>
      <c r="J8" s="383"/>
      <c r="K8" s="384"/>
    </row>
    <row r="9" spans="1:11" x14ac:dyDescent="0.25">
      <c r="A9" s="310" t="s">
        <v>242</v>
      </c>
      <c r="B9" s="309" t="s">
        <v>243</v>
      </c>
      <c r="C9" s="383">
        <v>45.82</v>
      </c>
      <c r="D9" s="383">
        <v>39.229999999999997</v>
      </c>
      <c r="E9" s="383">
        <v>40.43</v>
      </c>
      <c r="F9" s="382">
        <v>48.23</v>
      </c>
      <c r="G9" s="383">
        <v>57.35</v>
      </c>
      <c r="H9" s="383">
        <v>104.7</v>
      </c>
      <c r="I9" s="383">
        <v>93.94</v>
      </c>
      <c r="J9" s="383">
        <v>111.43</v>
      </c>
      <c r="K9" s="385">
        <v>119.43461774600614</v>
      </c>
    </row>
    <row r="10" spans="1:11" x14ac:dyDescent="0.25">
      <c r="A10" s="310" t="s">
        <v>244</v>
      </c>
      <c r="B10" s="309" t="s">
        <v>243</v>
      </c>
      <c r="C10" s="383">
        <v>44.33</v>
      </c>
      <c r="D10" s="383">
        <v>36.56</v>
      </c>
      <c r="E10" s="383">
        <v>38.369999999999997</v>
      </c>
      <c r="F10" s="382">
        <v>49.53</v>
      </c>
      <c r="G10" s="383">
        <v>55.8</v>
      </c>
      <c r="H10" s="383">
        <v>111.93</v>
      </c>
      <c r="I10" s="383">
        <v>90.28</v>
      </c>
      <c r="J10" s="383">
        <v>107.93</v>
      </c>
      <c r="K10" s="334">
        <v>120.46969109225938</v>
      </c>
    </row>
    <row r="11" spans="1:11" x14ac:dyDescent="0.25">
      <c r="A11" s="310" t="s">
        <v>245</v>
      </c>
      <c r="B11" s="309" t="s">
        <v>243</v>
      </c>
      <c r="C11" s="383">
        <v>48.91</v>
      </c>
      <c r="D11" s="383">
        <v>48.11</v>
      </c>
      <c r="E11" s="383">
        <v>42.38</v>
      </c>
      <c r="F11" s="382">
        <v>50.43</v>
      </c>
      <c r="G11" s="383">
        <v>64.040000000000006</v>
      </c>
      <c r="H11" s="383">
        <v>107.22</v>
      </c>
      <c r="I11" s="383">
        <v>103.39</v>
      </c>
      <c r="J11" s="383">
        <v>118.98</v>
      </c>
      <c r="K11" s="334">
        <v>128.30624536943617</v>
      </c>
    </row>
    <row r="12" spans="1:11" x14ac:dyDescent="0.25">
      <c r="A12" s="310"/>
      <c r="B12" s="309"/>
      <c r="C12" s="383"/>
      <c r="D12" s="383"/>
      <c r="E12" s="383"/>
      <c r="F12" s="382"/>
      <c r="G12" s="383"/>
      <c r="H12" s="383"/>
      <c r="I12" s="383"/>
      <c r="J12" s="383"/>
      <c r="K12" s="334"/>
    </row>
    <row r="13" spans="1:11" x14ac:dyDescent="0.25">
      <c r="A13" s="308" t="s">
        <v>246</v>
      </c>
      <c r="B13" s="309"/>
      <c r="C13" s="383"/>
      <c r="D13" s="383"/>
      <c r="E13" s="383"/>
      <c r="F13" s="382"/>
      <c r="G13" s="383"/>
      <c r="H13" s="383"/>
      <c r="I13" s="383"/>
      <c r="J13" s="383"/>
      <c r="K13" s="386"/>
    </row>
    <row r="14" spans="1:11" x14ac:dyDescent="0.25">
      <c r="A14" s="311" t="s">
        <v>242</v>
      </c>
      <c r="B14" s="309" t="s">
        <v>243</v>
      </c>
      <c r="C14" s="383">
        <v>77.59</v>
      </c>
      <c r="D14" s="383">
        <v>73.02</v>
      </c>
      <c r="E14" s="383">
        <v>74.489999999999995</v>
      </c>
      <c r="F14" s="382">
        <v>87.06</v>
      </c>
      <c r="G14" s="383">
        <v>99.97</v>
      </c>
      <c r="H14" s="383">
        <v>184.83</v>
      </c>
      <c r="I14" s="383">
        <v>171.42</v>
      </c>
      <c r="J14" s="383">
        <v>191.96</v>
      </c>
      <c r="K14" s="387">
        <v>207.89995558062591</v>
      </c>
    </row>
    <row r="15" spans="1:11" x14ac:dyDescent="0.25">
      <c r="A15" s="311" t="s">
        <v>244</v>
      </c>
      <c r="B15" s="309" t="s">
        <v>243</v>
      </c>
      <c r="C15" s="383">
        <v>76.959999999999994</v>
      </c>
      <c r="D15" s="383">
        <v>65.63</v>
      </c>
      <c r="E15" s="383">
        <v>68.930000000000007</v>
      </c>
      <c r="F15" s="382">
        <v>85.76</v>
      </c>
      <c r="G15" s="383">
        <v>94.57</v>
      </c>
      <c r="H15" s="383">
        <v>186.65</v>
      </c>
      <c r="I15" s="383">
        <v>158.58000000000001</v>
      </c>
      <c r="J15" s="383">
        <v>181.06</v>
      </c>
      <c r="K15" s="387">
        <v>201.7474949211171</v>
      </c>
    </row>
    <row r="16" spans="1:11" x14ac:dyDescent="0.25">
      <c r="A16" s="311" t="s">
        <v>247</v>
      </c>
      <c r="B16" s="309" t="s">
        <v>243</v>
      </c>
      <c r="C16" s="383">
        <v>85.18</v>
      </c>
      <c r="D16" s="383">
        <v>89.73</v>
      </c>
      <c r="E16" s="383">
        <v>84.4</v>
      </c>
      <c r="F16" s="382">
        <v>93.96</v>
      </c>
      <c r="G16" s="383">
        <v>116.51</v>
      </c>
      <c r="H16" s="383">
        <v>190.77</v>
      </c>
      <c r="I16" s="383">
        <v>195.15</v>
      </c>
      <c r="J16" s="383">
        <v>212.52</v>
      </c>
      <c r="K16" s="387">
        <v>225.62669594746498</v>
      </c>
    </row>
    <row r="17" spans="1:11" x14ac:dyDescent="0.25">
      <c r="A17" s="311"/>
      <c r="B17" s="309"/>
      <c r="C17" s="383"/>
      <c r="D17" s="383"/>
      <c r="E17" s="383"/>
      <c r="F17" s="382"/>
      <c r="G17" s="383"/>
      <c r="H17" s="383"/>
      <c r="I17" s="383"/>
      <c r="J17" s="383"/>
      <c r="K17" s="387"/>
    </row>
    <row r="18" spans="1:11" x14ac:dyDescent="0.25">
      <c r="A18" s="312" t="s">
        <v>248</v>
      </c>
      <c r="B18" s="309"/>
      <c r="C18" s="383"/>
      <c r="D18" s="383"/>
      <c r="E18" s="383"/>
      <c r="F18" s="382"/>
      <c r="G18" s="383"/>
      <c r="H18" s="383"/>
      <c r="I18" s="383"/>
      <c r="J18" s="383"/>
      <c r="K18" s="386"/>
    </row>
    <row r="19" spans="1:11" x14ac:dyDescent="0.25">
      <c r="A19" s="311" t="s">
        <v>242</v>
      </c>
      <c r="B19" s="309" t="s">
        <v>243</v>
      </c>
      <c r="C19" s="383">
        <v>82.22</v>
      </c>
      <c r="D19" s="383">
        <v>80</v>
      </c>
      <c r="E19" s="383">
        <v>80.59</v>
      </c>
      <c r="F19" s="382">
        <v>90.81</v>
      </c>
      <c r="G19" s="383">
        <v>106.22</v>
      </c>
      <c r="H19" s="383">
        <v>192.72</v>
      </c>
      <c r="I19" s="383">
        <v>184.38</v>
      </c>
      <c r="J19" s="383">
        <v>205.49</v>
      </c>
      <c r="K19" s="387">
        <v>218.91668853891687</v>
      </c>
    </row>
    <row r="20" spans="1:11" x14ac:dyDescent="0.25">
      <c r="A20" s="311" t="s">
        <v>244</v>
      </c>
      <c r="B20" s="309" t="s">
        <v>243</v>
      </c>
      <c r="C20" s="383">
        <v>81.67</v>
      </c>
      <c r="D20" s="383">
        <v>78.17</v>
      </c>
      <c r="E20" s="383">
        <v>81.33</v>
      </c>
      <c r="F20" s="382">
        <v>92.86</v>
      </c>
      <c r="G20" s="383">
        <v>103.96</v>
      </c>
      <c r="H20" s="383">
        <v>192.25</v>
      </c>
      <c r="I20" s="383">
        <v>183.47</v>
      </c>
      <c r="J20" s="383">
        <v>203.4</v>
      </c>
      <c r="K20" s="387">
        <v>215.6986999111999</v>
      </c>
    </row>
    <row r="21" spans="1:11" x14ac:dyDescent="0.25">
      <c r="A21" s="311" t="s">
        <v>247</v>
      </c>
      <c r="B21" s="309" t="s">
        <v>243</v>
      </c>
      <c r="C21" s="383">
        <v>88.72</v>
      </c>
      <c r="D21" s="383">
        <v>94.88</v>
      </c>
      <c r="E21" s="383">
        <v>89.77</v>
      </c>
      <c r="F21" s="382">
        <v>96.6</v>
      </c>
      <c r="G21" s="383">
        <v>123.08</v>
      </c>
      <c r="H21" s="383">
        <v>200.7</v>
      </c>
      <c r="I21" s="383">
        <v>202.68</v>
      </c>
      <c r="J21" s="383">
        <v>221.98</v>
      </c>
      <c r="K21" s="387">
        <v>230.07189282391562</v>
      </c>
    </row>
    <row r="22" spans="1:11" x14ac:dyDescent="0.25">
      <c r="A22" s="310"/>
      <c r="B22" s="309"/>
      <c r="C22" s="383"/>
      <c r="D22" s="383"/>
      <c r="E22" s="383"/>
      <c r="F22" s="382"/>
      <c r="G22" s="383"/>
      <c r="H22" s="383"/>
      <c r="I22" s="383"/>
      <c r="J22" s="383"/>
      <c r="K22" s="386"/>
    </row>
    <row r="23" spans="1:11" x14ac:dyDescent="0.25">
      <c r="A23" s="308" t="s">
        <v>249</v>
      </c>
      <c r="B23" s="309"/>
      <c r="C23" s="383"/>
      <c r="D23" s="383"/>
      <c r="E23" s="383"/>
      <c r="F23" s="382"/>
      <c r="G23" s="383"/>
      <c r="H23" s="383"/>
      <c r="I23" s="383"/>
      <c r="J23" s="383"/>
      <c r="K23" s="386"/>
    </row>
    <row r="24" spans="1:11" x14ac:dyDescent="0.25">
      <c r="A24" s="310" t="s">
        <v>250</v>
      </c>
      <c r="B24" s="309" t="s">
        <v>243</v>
      </c>
      <c r="C24" s="383">
        <v>184.53</v>
      </c>
      <c r="D24" s="383">
        <v>176.07</v>
      </c>
      <c r="E24" s="383">
        <v>184.7</v>
      </c>
      <c r="F24" s="382">
        <v>220.66</v>
      </c>
      <c r="G24" s="383">
        <v>371.39</v>
      </c>
      <c r="H24" s="383">
        <v>504.31</v>
      </c>
      <c r="I24" s="383">
        <v>654.12</v>
      </c>
      <c r="J24" s="383">
        <v>590.13</v>
      </c>
      <c r="K24" s="387">
        <v>524.48641716932514</v>
      </c>
    </row>
    <row r="25" spans="1:11" x14ac:dyDescent="0.25">
      <c r="A25" s="310" t="s">
        <v>251</v>
      </c>
      <c r="B25" s="309" t="s">
        <v>243</v>
      </c>
      <c r="C25" s="383">
        <v>194.74</v>
      </c>
      <c r="D25" s="383">
        <v>172.57</v>
      </c>
      <c r="E25" s="383">
        <v>188.1</v>
      </c>
      <c r="F25" s="382">
        <v>223.37</v>
      </c>
      <c r="G25" s="383">
        <v>350.66</v>
      </c>
      <c r="H25" s="383">
        <v>497.6</v>
      </c>
      <c r="I25" s="383">
        <v>718.14</v>
      </c>
      <c r="J25" s="383">
        <v>611.4</v>
      </c>
      <c r="K25" s="387">
        <v>541.28802254147479</v>
      </c>
    </row>
    <row r="26" spans="1:11" x14ac:dyDescent="0.25">
      <c r="A26" s="310" t="s">
        <v>252</v>
      </c>
      <c r="B26" s="309" t="s">
        <v>243</v>
      </c>
      <c r="C26" s="383">
        <v>188.8</v>
      </c>
      <c r="D26" s="383">
        <v>169.62</v>
      </c>
      <c r="E26" s="383">
        <v>194.24</v>
      </c>
      <c r="F26" s="382">
        <v>231.96</v>
      </c>
      <c r="G26" s="383">
        <v>473.56</v>
      </c>
      <c r="H26" s="383">
        <v>614.34</v>
      </c>
      <c r="I26" s="383">
        <v>859.13</v>
      </c>
      <c r="J26" s="383">
        <v>725.16</v>
      </c>
      <c r="K26" s="387">
        <v>560.37254406978684</v>
      </c>
    </row>
    <row r="27" spans="1:11" x14ac:dyDescent="0.25">
      <c r="A27" s="310"/>
      <c r="B27" s="309"/>
      <c r="C27" s="383"/>
      <c r="D27" s="383"/>
      <c r="E27" s="383"/>
      <c r="F27" s="382"/>
      <c r="G27" s="383"/>
      <c r="H27" s="383"/>
      <c r="I27" s="383"/>
      <c r="J27" s="383"/>
      <c r="K27" s="386"/>
    </row>
    <row r="28" spans="1:11" x14ac:dyDescent="0.25">
      <c r="A28" s="308" t="s">
        <v>253</v>
      </c>
      <c r="B28" s="309"/>
      <c r="C28" s="383"/>
      <c r="D28" s="383"/>
      <c r="E28" s="383"/>
      <c r="F28" s="382"/>
      <c r="G28" s="383"/>
      <c r="H28" s="383"/>
      <c r="I28" s="383"/>
      <c r="J28" s="383"/>
      <c r="K28" s="386"/>
    </row>
    <row r="29" spans="1:11" x14ac:dyDescent="0.25">
      <c r="A29" s="308" t="s">
        <v>254</v>
      </c>
      <c r="B29" s="309"/>
      <c r="C29" s="383"/>
      <c r="D29" s="383"/>
      <c r="E29" s="383"/>
      <c r="F29" s="382"/>
      <c r="G29" s="383"/>
      <c r="H29" s="383"/>
      <c r="I29" s="383"/>
      <c r="J29" s="383"/>
      <c r="K29" s="386"/>
    </row>
    <row r="30" spans="1:11" x14ac:dyDescent="0.25">
      <c r="A30" s="310" t="s">
        <v>255</v>
      </c>
      <c r="B30" s="309" t="s">
        <v>243</v>
      </c>
      <c r="C30" s="383">
        <v>97.48</v>
      </c>
      <c r="D30" s="383">
        <v>127.02</v>
      </c>
      <c r="E30" s="383">
        <v>94.13</v>
      </c>
      <c r="F30" s="382">
        <v>124.72</v>
      </c>
      <c r="G30" s="383">
        <v>133.86000000000001</v>
      </c>
      <c r="H30" s="383">
        <v>238.07</v>
      </c>
      <c r="I30" s="383">
        <v>191.84</v>
      </c>
      <c r="J30" s="383">
        <v>252.6</v>
      </c>
      <c r="K30" s="387">
        <v>332.40921942149913</v>
      </c>
    </row>
    <row r="31" spans="1:11" x14ac:dyDescent="0.25">
      <c r="A31" s="310" t="s">
        <v>256</v>
      </c>
      <c r="B31" s="309" t="s">
        <v>243</v>
      </c>
      <c r="C31" s="383">
        <v>105.3</v>
      </c>
      <c r="D31" s="383">
        <v>124.46</v>
      </c>
      <c r="E31" s="383">
        <v>115.83</v>
      </c>
      <c r="F31" s="382">
        <v>132.05000000000001</v>
      </c>
      <c r="G31" s="383">
        <v>174.94</v>
      </c>
      <c r="H31" s="383">
        <v>297.45</v>
      </c>
      <c r="I31" s="383">
        <v>316.74</v>
      </c>
      <c r="J31" s="383">
        <v>334.7</v>
      </c>
      <c r="K31" s="387">
        <v>363.20246835699658</v>
      </c>
    </row>
    <row r="32" spans="1:11" x14ac:dyDescent="0.25">
      <c r="A32" s="310" t="s">
        <v>257</v>
      </c>
      <c r="B32" s="309" t="s">
        <v>243</v>
      </c>
      <c r="C32" s="383">
        <v>58.86</v>
      </c>
      <c r="D32" s="383">
        <v>58.57</v>
      </c>
      <c r="E32" s="383">
        <v>52.57</v>
      </c>
      <c r="F32" s="382">
        <v>69.12</v>
      </c>
      <c r="G32" s="383">
        <v>99.21</v>
      </c>
      <c r="H32" s="383">
        <v>168.98</v>
      </c>
      <c r="I32" s="383">
        <v>118.68</v>
      </c>
      <c r="J32" s="383">
        <v>183.01</v>
      </c>
      <c r="K32" s="387">
        <v>184.34843018344975</v>
      </c>
    </row>
    <row r="33" spans="1:11" x14ac:dyDescent="0.25">
      <c r="A33" s="310" t="s">
        <v>258</v>
      </c>
      <c r="B33" s="309" t="s">
        <v>243</v>
      </c>
      <c r="C33" s="383">
        <v>82.27</v>
      </c>
      <c r="D33" s="383">
        <v>70.930000000000007</v>
      </c>
      <c r="E33" s="383">
        <v>62.87</v>
      </c>
      <c r="F33" s="382">
        <v>87.66</v>
      </c>
      <c r="G33" s="383">
        <v>122.96</v>
      </c>
      <c r="H33" s="383">
        <v>221.7</v>
      </c>
      <c r="I33" s="383">
        <v>201.36</v>
      </c>
      <c r="J33" s="383">
        <v>231.46</v>
      </c>
      <c r="K33" s="387">
        <v>196.84325877387792</v>
      </c>
    </row>
    <row r="34" spans="1:11" x14ac:dyDescent="0.25">
      <c r="A34" s="310"/>
      <c r="B34" s="309"/>
      <c r="C34" s="383"/>
      <c r="D34" s="383"/>
      <c r="E34" s="383"/>
      <c r="F34" s="382"/>
      <c r="G34" s="383"/>
      <c r="H34" s="383"/>
      <c r="I34" s="383"/>
      <c r="J34" s="383"/>
      <c r="K34" s="387"/>
    </row>
    <row r="35" spans="1:11" x14ac:dyDescent="0.25">
      <c r="A35" s="308" t="s">
        <v>259</v>
      </c>
      <c r="B35" s="309"/>
      <c r="C35" s="383"/>
      <c r="D35" s="383"/>
      <c r="E35" s="383"/>
      <c r="F35" s="382"/>
      <c r="G35" s="383"/>
      <c r="H35" s="383"/>
      <c r="I35" s="383"/>
      <c r="J35" s="383"/>
      <c r="K35" s="386"/>
    </row>
    <row r="36" spans="1:11" x14ac:dyDescent="0.25">
      <c r="A36" s="310" t="s">
        <v>260</v>
      </c>
      <c r="B36" s="309" t="s">
        <v>243</v>
      </c>
      <c r="C36" s="383">
        <v>63.81</v>
      </c>
      <c r="D36" s="383">
        <v>66.72</v>
      </c>
      <c r="E36" s="383">
        <v>68.83</v>
      </c>
      <c r="F36" s="382">
        <v>76.239999999999995</v>
      </c>
      <c r="G36" s="383">
        <v>117.94</v>
      </c>
      <c r="H36" s="383">
        <v>216.07</v>
      </c>
      <c r="I36" s="383">
        <v>207.85</v>
      </c>
      <c r="J36" s="383">
        <v>197.28</v>
      </c>
      <c r="K36" s="387">
        <v>244.69044604201551</v>
      </c>
    </row>
    <row r="37" spans="1:11" x14ac:dyDescent="0.25">
      <c r="A37" s="310" t="s">
        <v>261</v>
      </c>
      <c r="B37" s="309" t="s">
        <v>243</v>
      </c>
      <c r="C37" s="383">
        <v>53.97</v>
      </c>
      <c r="D37" s="383">
        <v>40.24</v>
      </c>
      <c r="E37" s="383">
        <v>43.79</v>
      </c>
      <c r="F37" s="382">
        <v>59.11</v>
      </c>
      <c r="G37" s="383">
        <v>66.290000000000006</v>
      </c>
      <c r="H37" s="383">
        <v>116.87</v>
      </c>
      <c r="I37" s="383">
        <v>83.08</v>
      </c>
      <c r="J37" s="383">
        <v>115.72</v>
      </c>
      <c r="K37" s="387">
        <v>90.958006757713761</v>
      </c>
    </row>
    <row r="38" spans="1:11" x14ac:dyDescent="0.25">
      <c r="A38" s="310" t="s">
        <v>262</v>
      </c>
      <c r="B38" s="309" t="s">
        <v>243</v>
      </c>
      <c r="C38" s="383">
        <v>52.99</v>
      </c>
      <c r="D38" s="383">
        <v>52.14</v>
      </c>
      <c r="E38" s="383">
        <v>53.97</v>
      </c>
      <c r="F38" s="382">
        <v>59.97</v>
      </c>
      <c r="G38" s="383">
        <v>59.46</v>
      </c>
      <c r="H38" s="383">
        <v>82.64</v>
      </c>
      <c r="I38" s="383">
        <v>110.46</v>
      </c>
      <c r="J38" s="383">
        <v>121.02</v>
      </c>
      <c r="K38" s="387">
        <v>93.784594468910711</v>
      </c>
    </row>
    <row r="39" spans="1:11" x14ac:dyDescent="0.25">
      <c r="A39" s="310" t="s">
        <v>263</v>
      </c>
      <c r="B39" s="309" t="s">
        <v>243</v>
      </c>
      <c r="C39" s="383">
        <v>64.989999999999995</v>
      </c>
      <c r="D39" s="383">
        <v>64.239999999999995</v>
      </c>
      <c r="E39" s="383">
        <v>63.73</v>
      </c>
      <c r="F39" s="382">
        <v>72.959999999999994</v>
      </c>
      <c r="G39" s="383">
        <v>101.4</v>
      </c>
      <c r="H39" s="383">
        <v>173.75</v>
      </c>
      <c r="I39" s="383">
        <v>165.6</v>
      </c>
      <c r="J39" s="383">
        <v>162.87</v>
      </c>
      <c r="K39" s="387">
        <v>180.06986619654364</v>
      </c>
    </row>
    <row r="40" spans="1:11" x14ac:dyDescent="0.25">
      <c r="A40" s="310" t="s">
        <v>264</v>
      </c>
      <c r="B40" s="309" t="s">
        <v>243</v>
      </c>
      <c r="C40" s="383">
        <v>248.64</v>
      </c>
      <c r="D40" s="383">
        <v>169.76</v>
      </c>
      <c r="E40" s="383">
        <v>240.86</v>
      </c>
      <c r="F40" s="382">
        <v>187.41</v>
      </c>
      <c r="G40" s="383">
        <v>261.64</v>
      </c>
      <c r="H40" s="383">
        <v>390.25</v>
      </c>
      <c r="I40" s="383">
        <v>419.94</v>
      </c>
      <c r="J40" s="383">
        <v>388.39</v>
      </c>
      <c r="K40" s="387">
        <v>486.16626277256677</v>
      </c>
    </row>
    <row r="41" spans="1:11" x14ac:dyDescent="0.25">
      <c r="A41" s="310" t="s">
        <v>265</v>
      </c>
      <c r="B41" s="309" t="s">
        <v>243</v>
      </c>
      <c r="C41" s="383">
        <v>91.06</v>
      </c>
      <c r="D41" s="383">
        <v>104.12</v>
      </c>
      <c r="E41" s="383">
        <v>139.13999999999999</v>
      </c>
      <c r="F41" s="382">
        <v>124.49</v>
      </c>
      <c r="G41" s="383">
        <v>134.35</v>
      </c>
      <c r="H41" s="383">
        <v>196.88</v>
      </c>
      <c r="I41" s="383">
        <v>410.22</v>
      </c>
      <c r="J41" s="383">
        <v>364.3</v>
      </c>
      <c r="K41" s="387">
        <v>398.03592364956467</v>
      </c>
    </row>
    <row r="42" spans="1:11" x14ac:dyDescent="0.25">
      <c r="A42" s="308"/>
      <c r="B42" s="309"/>
      <c r="C42" s="383"/>
      <c r="D42" s="383"/>
      <c r="E42" s="383"/>
      <c r="F42" s="382"/>
      <c r="G42" s="383"/>
      <c r="H42" s="383"/>
      <c r="I42" s="383"/>
      <c r="J42" s="383"/>
      <c r="K42" s="386"/>
    </row>
    <row r="43" spans="1:11" x14ac:dyDescent="0.25">
      <c r="A43" s="308" t="s">
        <v>266</v>
      </c>
      <c r="B43" s="309">
        <v>100</v>
      </c>
      <c r="C43" s="383">
        <v>4765.1899999999996</v>
      </c>
      <c r="D43" s="383">
        <v>4843.8999999999996</v>
      </c>
      <c r="E43" s="383">
        <v>3240.08</v>
      </c>
      <c r="F43" s="388">
        <v>5125.6499999999996</v>
      </c>
      <c r="G43" s="389">
        <v>5996.8</v>
      </c>
      <c r="H43" s="389">
        <v>5939.56</v>
      </c>
      <c r="I43" s="389">
        <v>6737.99</v>
      </c>
      <c r="J43" s="389">
        <v>8063.74</v>
      </c>
      <c r="K43" s="387">
        <v>13049.453341380648</v>
      </c>
    </row>
    <row r="44" spans="1:11" x14ac:dyDescent="0.25">
      <c r="A44" s="308"/>
      <c r="B44" s="309"/>
      <c r="C44" s="383"/>
      <c r="D44" s="383"/>
      <c r="E44" s="383"/>
      <c r="F44" s="382"/>
      <c r="G44" s="390"/>
      <c r="H44" s="383"/>
      <c r="I44" s="383"/>
      <c r="J44" s="383"/>
      <c r="K44" s="386"/>
    </row>
    <row r="45" spans="1:11" x14ac:dyDescent="0.25">
      <c r="A45" s="308" t="s">
        <v>267</v>
      </c>
      <c r="B45" s="309"/>
      <c r="C45" s="383"/>
      <c r="D45" s="383"/>
      <c r="E45" s="383"/>
      <c r="F45" s="382"/>
      <c r="G45" s="383"/>
      <c r="H45" s="383"/>
      <c r="I45" s="383"/>
      <c r="J45" s="383"/>
      <c r="K45" s="386"/>
    </row>
    <row r="46" spans="1:11" x14ac:dyDescent="0.25">
      <c r="A46" s="310" t="s">
        <v>268</v>
      </c>
      <c r="B46" s="309" t="s">
        <v>243</v>
      </c>
      <c r="C46" s="383">
        <v>96.61</v>
      </c>
      <c r="D46" s="383">
        <v>98.86</v>
      </c>
      <c r="E46" s="383">
        <v>131.83000000000001</v>
      </c>
      <c r="F46" s="382">
        <v>139.61000000000001</v>
      </c>
      <c r="G46" s="383">
        <v>139.32</v>
      </c>
      <c r="H46" s="383">
        <v>241.67</v>
      </c>
      <c r="I46" s="383">
        <v>255.18</v>
      </c>
      <c r="J46" s="383">
        <v>265.07</v>
      </c>
      <c r="K46" s="387">
        <v>249.45090447335031</v>
      </c>
    </row>
    <row r="47" spans="1:11" x14ac:dyDescent="0.25">
      <c r="A47" s="310" t="s">
        <v>269</v>
      </c>
      <c r="B47" s="309" t="s">
        <v>243</v>
      </c>
      <c r="C47" s="383">
        <v>49.71</v>
      </c>
      <c r="D47" s="383">
        <v>41.62</v>
      </c>
      <c r="E47" s="383">
        <v>48.6</v>
      </c>
      <c r="F47" s="382">
        <v>65.03</v>
      </c>
      <c r="G47" s="383">
        <v>50.74</v>
      </c>
      <c r="H47" s="383">
        <v>74.48</v>
      </c>
      <c r="I47" s="383">
        <v>115.72</v>
      </c>
      <c r="J47" s="383">
        <v>109.85</v>
      </c>
      <c r="K47" s="387">
        <v>108.96087300606824</v>
      </c>
    </row>
    <row r="48" spans="1:11" x14ac:dyDescent="0.25">
      <c r="A48" s="310" t="s">
        <v>270</v>
      </c>
      <c r="B48" s="309" t="s">
        <v>243</v>
      </c>
      <c r="C48" s="383">
        <v>50.91</v>
      </c>
      <c r="D48" s="383">
        <v>49.74</v>
      </c>
      <c r="E48" s="383">
        <v>51.84</v>
      </c>
      <c r="F48" s="382">
        <v>53.13</v>
      </c>
      <c r="G48" s="383">
        <v>59.04</v>
      </c>
      <c r="H48" s="383">
        <v>93.51</v>
      </c>
      <c r="I48" s="383">
        <v>91.85</v>
      </c>
      <c r="J48" s="383">
        <v>110.69</v>
      </c>
      <c r="K48" s="387">
        <v>116.75391130130845</v>
      </c>
    </row>
    <row r="49" spans="1:11" x14ac:dyDescent="0.25">
      <c r="A49" s="310"/>
      <c r="B49" s="309"/>
      <c r="C49" s="383"/>
      <c r="D49" s="383"/>
      <c r="E49" s="383"/>
      <c r="F49" s="382"/>
      <c r="G49" s="383"/>
      <c r="H49" s="383"/>
      <c r="I49" s="383"/>
      <c r="J49" s="383"/>
      <c r="K49" s="386"/>
    </row>
    <row r="50" spans="1:11" x14ac:dyDescent="0.25">
      <c r="A50" s="308" t="s">
        <v>271</v>
      </c>
      <c r="B50" s="309"/>
      <c r="C50" s="383"/>
      <c r="D50" s="383"/>
      <c r="E50" s="383"/>
      <c r="F50" s="391"/>
      <c r="G50" s="392"/>
      <c r="H50" s="383"/>
      <c r="I50" s="383"/>
      <c r="J50" s="383"/>
      <c r="K50" s="393"/>
    </row>
    <row r="51" spans="1:11" x14ac:dyDescent="0.25">
      <c r="A51" s="310" t="s">
        <v>272</v>
      </c>
      <c r="B51" s="309" t="s">
        <v>243</v>
      </c>
      <c r="C51" s="383">
        <v>57.44</v>
      </c>
      <c r="D51" s="383">
        <v>46.49</v>
      </c>
      <c r="E51" s="383">
        <v>46.63</v>
      </c>
      <c r="F51" s="391">
        <v>50.36</v>
      </c>
      <c r="G51" s="392">
        <v>48.18</v>
      </c>
      <c r="H51" s="383">
        <v>61.37</v>
      </c>
      <c r="I51" s="383">
        <v>93.24</v>
      </c>
      <c r="J51" s="383">
        <v>97.32</v>
      </c>
      <c r="K51" s="387">
        <v>78.940935334004337</v>
      </c>
    </row>
    <row r="52" spans="1:11" x14ac:dyDescent="0.25">
      <c r="A52" s="310" t="s">
        <v>273</v>
      </c>
      <c r="B52" s="309" t="s">
        <v>243</v>
      </c>
      <c r="C52" s="383">
        <v>47.53</v>
      </c>
      <c r="D52" s="383">
        <v>43.36</v>
      </c>
      <c r="E52" s="383">
        <v>54.89</v>
      </c>
      <c r="F52" s="391">
        <v>47.87</v>
      </c>
      <c r="G52" s="392">
        <v>51.97</v>
      </c>
      <c r="H52" s="383">
        <v>87.26</v>
      </c>
      <c r="I52" s="383">
        <v>95.05</v>
      </c>
      <c r="J52" s="383">
        <v>104.79</v>
      </c>
      <c r="K52" s="387">
        <v>94.295066927453931</v>
      </c>
    </row>
    <row r="53" spans="1:11" x14ac:dyDescent="0.25">
      <c r="A53" s="310" t="s">
        <v>274</v>
      </c>
      <c r="B53" s="309" t="s">
        <v>243</v>
      </c>
      <c r="C53" s="383">
        <v>93.36</v>
      </c>
      <c r="D53" s="383">
        <v>76.13</v>
      </c>
      <c r="E53" s="383">
        <v>85.69</v>
      </c>
      <c r="F53" s="391">
        <v>89.91</v>
      </c>
      <c r="G53" s="392">
        <v>96.79</v>
      </c>
      <c r="H53" s="383">
        <v>180.07</v>
      </c>
      <c r="I53" s="383">
        <v>312.94</v>
      </c>
      <c r="J53" s="383">
        <v>390.87</v>
      </c>
      <c r="K53" s="387">
        <v>292.21427383919763</v>
      </c>
    </row>
    <row r="54" spans="1:11" x14ac:dyDescent="0.25">
      <c r="A54" s="310"/>
      <c r="B54" s="309"/>
      <c r="C54" s="383"/>
      <c r="D54" s="383"/>
      <c r="E54" s="383"/>
      <c r="F54" s="391"/>
      <c r="G54" s="392"/>
      <c r="H54" s="383"/>
      <c r="I54" s="383"/>
      <c r="J54" s="383"/>
      <c r="K54" s="393"/>
    </row>
    <row r="55" spans="1:11" x14ac:dyDescent="0.25">
      <c r="A55" s="308" t="s">
        <v>275</v>
      </c>
      <c r="B55" s="309"/>
      <c r="C55" s="383"/>
      <c r="D55" s="383"/>
      <c r="E55" s="383"/>
      <c r="F55" s="391"/>
      <c r="G55" s="392"/>
      <c r="H55" s="383"/>
      <c r="I55" s="383"/>
      <c r="J55" s="383"/>
      <c r="K55" s="393"/>
    </row>
    <row r="56" spans="1:11" x14ac:dyDescent="0.25">
      <c r="A56" s="308" t="s">
        <v>276</v>
      </c>
      <c r="B56" s="309"/>
      <c r="C56" s="383"/>
      <c r="D56" s="383"/>
      <c r="E56" s="383"/>
      <c r="F56" s="391"/>
      <c r="G56" s="392"/>
      <c r="H56" s="383"/>
      <c r="I56" s="383"/>
      <c r="J56" s="383"/>
      <c r="K56" s="393"/>
    </row>
    <row r="57" spans="1:11" x14ac:dyDescent="0.25">
      <c r="A57" s="310" t="s">
        <v>277</v>
      </c>
      <c r="B57" s="309" t="s">
        <v>243</v>
      </c>
      <c r="C57" s="383">
        <v>653.26</v>
      </c>
      <c r="D57" s="383">
        <v>633.52</v>
      </c>
      <c r="E57" s="383">
        <v>705.13</v>
      </c>
      <c r="F57" s="391">
        <v>692.01</v>
      </c>
      <c r="G57" s="392">
        <v>770.21</v>
      </c>
      <c r="H57" s="383">
        <v>1410.47</v>
      </c>
      <c r="I57" s="383">
        <v>1560.12</v>
      </c>
      <c r="J57" s="383">
        <v>1623.8</v>
      </c>
      <c r="K57" s="387">
        <v>1670.5680453154876</v>
      </c>
    </row>
    <row r="58" spans="1:11" x14ac:dyDescent="0.25">
      <c r="A58" s="310" t="s">
        <v>278</v>
      </c>
      <c r="B58" s="309" t="s">
        <v>243</v>
      </c>
      <c r="C58" s="383">
        <v>530.63</v>
      </c>
      <c r="D58" s="383">
        <v>512.32000000000005</v>
      </c>
      <c r="E58" s="383">
        <v>558.54999999999995</v>
      </c>
      <c r="F58" s="391">
        <v>574.66</v>
      </c>
      <c r="G58" s="392">
        <v>634.48</v>
      </c>
      <c r="H58" s="383">
        <v>1043.0999999999999</v>
      </c>
      <c r="I58" s="383">
        <v>1181.07</v>
      </c>
      <c r="J58" s="383">
        <v>1196.6300000000001</v>
      </c>
      <c r="K58" s="387">
        <v>1247.8269501136645</v>
      </c>
    </row>
    <row r="59" spans="1:11" x14ac:dyDescent="0.25">
      <c r="A59" s="310" t="s">
        <v>279</v>
      </c>
      <c r="B59" s="309" t="s">
        <v>243</v>
      </c>
      <c r="C59" s="383">
        <v>338.36</v>
      </c>
      <c r="D59" s="383">
        <v>365.86</v>
      </c>
      <c r="E59" s="383">
        <v>393.3</v>
      </c>
      <c r="F59" s="391">
        <v>387.65</v>
      </c>
      <c r="G59" s="392">
        <v>459.4</v>
      </c>
      <c r="H59" s="383">
        <v>761.63</v>
      </c>
      <c r="I59" s="383">
        <v>873.69</v>
      </c>
      <c r="J59" s="383">
        <v>810.04</v>
      </c>
      <c r="K59" s="387">
        <v>853.28455974787482</v>
      </c>
    </row>
    <row r="60" spans="1:11" x14ac:dyDescent="0.25">
      <c r="A60" s="310" t="s">
        <v>280</v>
      </c>
      <c r="B60" s="309" t="s">
        <v>243</v>
      </c>
      <c r="C60" s="383">
        <v>501.98</v>
      </c>
      <c r="D60" s="383">
        <v>566.08000000000004</v>
      </c>
      <c r="E60" s="383">
        <v>578.38</v>
      </c>
      <c r="F60" s="391">
        <v>609.02</v>
      </c>
      <c r="G60" s="392">
        <v>626.35</v>
      </c>
      <c r="H60" s="383">
        <v>1097.73</v>
      </c>
      <c r="I60" s="383">
        <v>1215.3699999999999</v>
      </c>
      <c r="J60" s="383">
        <v>1166.26</v>
      </c>
      <c r="K60" s="387">
        <v>1273.5079069427129</v>
      </c>
    </row>
    <row r="61" spans="1:11" x14ac:dyDescent="0.25">
      <c r="A61" s="310"/>
      <c r="B61" s="309"/>
      <c r="C61" s="383"/>
      <c r="D61" s="383"/>
      <c r="E61" s="383"/>
      <c r="F61" s="391"/>
      <c r="G61" s="392"/>
      <c r="H61" s="383"/>
      <c r="I61" s="383"/>
      <c r="J61" s="383"/>
      <c r="K61" s="387"/>
    </row>
    <row r="62" spans="1:11" x14ac:dyDescent="0.25">
      <c r="A62" s="308" t="s">
        <v>281</v>
      </c>
      <c r="B62" s="309"/>
      <c r="C62" s="383"/>
      <c r="D62" s="383"/>
      <c r="E62" s="383"/>
      <c r="F62" s="391"/>
      <c r="G62" s="392"/>
      <c r="H62" s="383"/>
      <c r="I62" s="383"/>
      <c r="J62" s="383"/>
      <c r="K62" s="393"/>
    </row>
    <row r="63" spans="1:11" x14ac:dyDescent="0.25">
      <c r="A63" s="310" t="s">
        <v>282</v>
      </c>
      <c r="B63" s="309" t="s">
        <v>243</v>
      </c>
      <c r="C63" s="383">
        <v>133.66</v>
      </c>
      <c r="D63" s="383">
        <v>127.21</v>
      </c>
      <c r="E63" s="383">
        <v>138.12</v>
      </c>
      <c r="F63" s="391">
        <v>154.49</v>
      </c>
      <c r="G63" s="392">
        <v>157.51</v>
      </c>
      <c r="H63" s="383">
        <v>319.77999999999997</v>
      </c>
      <c r="I63" s="383">
        <v>321.14</v>
      </c>
      <c r="J63" s="383">
        <v>300.18</v>
      </c>
      <c r="K63" s="387">
        <v>322.12789751110239</v>
      </c>
    </row>
    <row r="64" spans="1:11" x14ac:dyDescent="0.25">
      <c r="A64" s="310" t="s">
        <v>283</v>
      </c>
      <c r="B64" s="309" t="s">
        <v>243</v>
      </c>
      <c r="C64" s="383">
        <v>257.89</v>
      </c>
      <c r="D64" s="383">
        <v>253.66</v>
      </c>
      <c r="E64" s="383">
        <v>288.8</v>
      </c>
      <c r="F64" s="391">
        <v>322.33999999999997</v>
      </c>
      <c r="G64" s="392">
        <v>357.94</v>
      </c>
      <c r="H64" s="383">
        <v>608.39</v>
      </c>
      <c r="I64" s="383">
        <v>606.70000000000005</v>
      </c>
      <c r="J64" s="383">
        <v>585.61</v>
      </c>
      <c r="K64" s="387">
        <v>702.97891006502357</v>
      </c>
    </row>
    <row r="65" spans="1:11" x14ac:dyDescent="0.25">
      <c r="A65" s="310" t="s">
        <v>284</v>
      </c>
      <c r="B65" s="309" t="s">
        <v>243</v>
      </c>
      <c r="C65" s="383">
        <v>264.67</v>
      </c>
      <c r="D65" s="383">
        <v>363.21</v>
      </c>
      <c r="E65" s="383">
        <v>325.8</v>
      </c>
      <c r="F65" s="391">
        <v>348.54</v>
      </c>
      <c r="G65" s="392">
        <v>407.24</v>
      </c>
      <c r="H65" s="383">
        <v>621.89</v>
      </c>
      <c r="I65" s="383">
        <v>587.19000000000005</v>
      </c>
      <c r="J65" s="383">
        <v>582.91</v>
      </c>
      <c r="K65" s="387">
        <v>458.72927321359981</v>
      </c>
    </row>
    <row r="66" spans="1:11" x14ac:dyDescent="0.25">
      <c r="A66" s="310"/>
      <c r="B66" s="309"/>
      <c r="C66" s="383"/>
      <c r="D66" s="383"/>
      <c r="E66" s="383"/>
      <c r="F66" s="391"/>
      <c r="G66" s="392"/>
      <c r="H66" s="383"/>
      <c r="I66" s="383"/>
      <c r="J66" s="383"/>
      <c r="K66" s="393"/>
    </row>
    <row r="67" spans="1:11" x14ac:dyDescent="0.25">
      <c r="A67" s="312" t="s">
        <v>285</v>
      </c>
      <c r="B67" s="309"/>
      <c r="C67" s="383"/>
      <c r="D67" s="383"/>
      <c r="E67" s="383"/>
      <c r="F67" s="391"/>
      <c r="G67" s="392"/>
      <c r="H67" s="383"/>
      <c r="I67" s="383"/>
      <c r="J67" s="383"/>
      <c r="K67" s="393"/>
    </row>
    <row r="68" spans="1:11" x14ac:dyDescent="0.25">
      <c r="A68" s="310" t="s">
        <v>286</v>
      </c>
      <c r="B68" s="309" t="s">
        <v>243</v>
      </c>
      <c r="C68" s="383">
        <v>874.98</v>
      </c>
      <c r="D68" s="383">
        <v>821.69</v>
      </c>
      <c r="E68" s="383">
        <v>845.17</v>
      </c>
      <c r="F68" s="391">
        <v>935.27</v>
      </c>
      <c r="G68" s="392">
        <v>1021.04</v>
      </c>
      <c r="H68" s="383">
        <v>1596.81</v>
      </c>
      <c r="I68" s="383">
        <v>2169.94</v>
      </c>
      <c r="J68" s="383">
        <v>2174.29</v>
      </c>
      <c r="K68" s="387">
        <v>1963.5383597883599</v>
      </c>
    </row>
    <row r="69" spans="1:11" x14ac:dyDescent="0.25">
      <c r="A69" s="310" t="s">
        <v>287</v>
      </c>
      <c r="B69" s="309" t="s">
        <v>243</v>
      </c>
      <c r="C69" s="383">
        <v>503.92</v>
      </c>
      <c r="D69" s="383">
        <v>537.12</v>
      </c>
      <c r="E69" s="383">
        <v>662.56</v>
      </c>
      <c r="F69" s="391">
        <v>618.25</v>
      </c>
      <c r="G69" s="392">
        <v>625.38</v>
      </c>
      <c r="H69" s="383">
        <v>1081.94</v>
      </c>
      <c r="I69" s="383">
        <v>1121.76</v>
      </c>
      <c r="J69" s="383">
        <v>1004.76</v>
      </c>
      <c r="K69" s="387">
        <v>827.24735449735442</v>
      </c>
    </row>
    <row r="70" spans="1:11" x14ac:dyDescent="0.25">
      <c r="A70" s="310" t="s">
        <v>288</v>
      </c>
      <c r="B70" s="309" t="s">
        <v>243</v>
      </c>
      <c r="C70" s="383">
        <v>555.59</v>
      </c>
      <c r="D70" s="383">
        <v>513.47</v>
      </c>
      <c r="E70" s="383">
        <v>516.20000000000005</v>
      </c>
      <c r="F70" s="391">
        <v>576.62</v>
      </c>
      <c r="G70" s="392">
        <v>637.48</v>
      </c>
      <c r="H70" s="383">
        <v>1103.1300000000001</v>
      </c>
      <c r="I70" s="383">
        <v>1338.55</v>
      </c>
      <c r="J70" s="383">
        <v>1058.21</v>
      </c>
      <c r="K70" s="387">
        <v>1146.4980158730159</v>
      </c>
    </row>
    <row r="71" spans="1:11" x14ac:dyDescent="0.25">
      <c r="A71" s="310" t="s">
        <v>289</v>
      </c>
      <c r="B71" s="309" t="s">
        <v>243</v>
      </c>
      <c r="C71" s="383">
        <v>1349.17</v>
      </c>
      <c r="D71" s="383">
        <v>1138.18</v>
      </c>
      <c r="E71" s="383">
        <v>1231.8800000000001</v>
      </c>
      <c r="F71" s="391">
        <v>1356.48</v>
      </c>
      <c r="G71" s="392">
        <v>1255.26</v>
      </c>
      <c r="H71" s="383">
        <v>1982.45</v>
      </c>
      <c r="I71" s="383">
        <v>2233.85</v>
      </c>
      <c r="J71" s="383">
        <v>2272.83</v>
      </c>
      <c r="K71" s="387">
        <v>2373.9583333333335</v>
      </c>
    </row>
    <row r="72" spans="1:11" x14ac:dyDescent="0.25">
      <c r="A72" s="310"/>
      <c r="B72" s="309"/>
      <c r="C72" s="383"/>
      <c r="D72" s="383"/>
      <c r="E72" s="383"/>
      <c r="F72" s="391"/>
      <c r="G72" s="392"/>
      <c r="H72" s="383"/>
      <c r="I72" s="383"/>
      <c r="J72" s="383"/>
      <c r="K72" s="393"/>
    </row>
    <row r="73" spans="1:11" x14ac:dyDescent="0.25">
      <c r="A73" s="312" t="s">
        <v>290</v>
      </c>
      <c r="B73" s="309"/>
      <c r="C73" s="383"/>
      <c r="D73" s="383"/>
      <c r="E73" s="383"/>
      <c r="F73" s="391"/>
      <c r="G73" s="392"/>
      <c r="H73" s="383"/>
      <c r="I73" s="383"/>
      <c r="J73" s="383"/>
      <c r="K73" s="393"/>
    </row>
    <row r="74" spans="1:11" x14ac:dyDescent="0.25">
      <c r="A74" s="310" t="s">
        <v>291</v>
      </c>
      <c r="B74" s="309" t="s">
        <v>243</v>
      </c>
      <c r="C74" s="383">
        <v>1300.31</v>
      </c>
      <c r="D74" s="383">
        <v>1374.54</v>
      </c>
      <c r="E74" s="383">
        <v>1566.61</v>
      </c>
      <c r="F74" s="391">
        <v>1568.54</v>
      </c>
      <c r="G74" s="392">
        <v>1644.69</v>
      </c>
      <c r="H74" s="383">
        <v>1994.57</v>
      </c>
      <c r="I74" s="383">
        <v>2425.39</v>
      </c>
      <c r="J74" s="383">
        <v>2723.8</v>
      </c>
      <c r="K74" s="387">
        <v>2884.4162265379259</v>
      </c>
    </row>
    <row r="75" spans="1:11" x14ac:dyDescent="0.25">
      <c r="A75" s="310" t="s">
        <v>292</v>
      </c>
      <c r="B75" s="309" t="s">
        <v>243</v>
      </c>
      <c r="C75" s="383">
        <v>689.35</v>
      </c>
      <c r="D75" s="383">
        <v>690.09</v>
      </c>
      <c r="E75" s="383">
        <v>746.17</v>
      </c>
      <c r="F75" s="391">
        <v>753.91</v>
      </c>
      <c r="G75" s="392">
        <v>787.93</v>
      </c>
      <c r="H75" s="383">
        <v>1285.8900000000001</v>
      </c>
      <c r="I75" s="383">
        <v>1696.89</v>
      </c>
      <c r="J75" s="383">
        <v>1816.78</v>
      </c>
      <c r="K75" s="387">
        <v>1945.7800220606032</v>
      </c>
    </row>
    <row r="76" spans="1:11" x14ac:dyDescent="0.25">
      <c r="A76" s="310" t="s">
        <v>293</v>
      </c>
      <c r="B76" s="309" t="s">
        <v>243</v>
      </c>
      <c r="C76" s="383">
        <v>478.46</v>
      </c>
      <c r="D76" s="383">
        <v>454.2</v>
      </c>
      <c r="E76" s="383">
        <v>499.05</v>
      </c>
      <c r="F76" s="391">
        <v>570.83000000000004</v>
      </c>
      <c r="G76" s="392">
        <v>621.16999999999996</v>
      </c>
      <c r="H76" s="383">
        <v>960.66</v>
      </c>
      <c r="I76" s="383">
        <v>1273.3599999999999</v>
      </c>
      <c r="J76" s="383">
        <v>1274.51</v>
      </c>
      <c r="K76" s="387">
        <v>1370.3297992350615</v>
      </c>
    </row>
    <row r="77" spans="1:11" x14ac:dyDescent="0.25">
      <c r="A77" s="310" t="s">
        <v>294</v>
      </c>
      <c r="B77" s="309" t="s">
        <v>243</v>
      </c>
      <c r="C77" s="383">
        <v>402.44</v>
      </c>
      <c r="D77" s="383">
        <v>414.46</v>
      </c>
      <c r="E77" s="383">
        <v>429.52</v>
      </c>
      <c r="F77" s="391">
        <v>449.06</v>
      </c>
      <c r="G77" s="392">
        <v>522.09</v>
      </c>
      <c r="H77" s="383">
        <v>969.61</v>
      </c>
      <c r="I77" s="383">
        <v>1137.22</v>
      </c>
      <c r="J77" s="383">
        <v>1053.79</v>
      </c>
      <c r="K77" s="387">
        <v>1041.682239307434</v>
      </c>
    </row>
    <row r="78" spans="1:11" x14ac:dyDescent="0.25">
      <c r="A78" s="311"/>
      <c r="B78" s="309"/>
      <c r="C78" s="383"/>
      <c r="D78" s="383"/>
      <c r="E78" s="383"/>
      <c r="F78" s="391"/>
      <c r="G78" s="392"/>
      <c r="H78" s="383"/>
      <c r="I78" s="383"/>
      <c r="J78" s="383"/>
      <c r="K78" s="393"/>
    </row>
    <row r="79" spans="1:11" x14ac:dyDescent="0.25">
      <c r="A79" s="312" t="s">
        <v>295</v>
      </c>
      <c r="B79" s="309"/>
      <c r="C79" s="383"/>
      <c r="D79" s="383"/>
      <c r="E79" s="383"/>
      <c r="F79" s="391"/>
      <c r="G79" s="392"/>
      <c r="H79" s="383"/>
      <c r="I79" s="383"/>
      <c r="J79" s="383"/>
      <c r="K79" s="393"/>
    </row>
    <row r="80" spans="1:11" x14ac:dyDescent="0.25">
      <c r="A80" s="311" t="s">
        <v>296</v>
      </c>
      <c r="B80" s="309" t="s">
        <v>297</v>
      </c>
      <c r="C80" s="383">
        <v>13.29</v>
      </c>
      <c r="D80" s="383">
        <v>14.54</v>
      </c>
      <c r="E80" s="383">
        <v>17.59</v>
      </c>
      <c r="F80" s="391">
        <v>17.059999999999999</v>
      </c>
      <c r="G80" s="392">
        <v>17.100000000000001</v>
      </c>
      <c r="H80" s="383">
        <v>37.119999999999997</v>
      </c>
      <c r="I80" s="383">
        <v>48.49</v>
      </c>
      <c r="J80" s="383">
        <v>44.24</v>
      </c>
      <c r="K80" s="387">
        <v>30.610706464455209</v>
      </c>
    </row>
    <row r="81" spans="1:11" x14ac:dyDescent="0.25">
      <c r="A81" s="311" t="s">
        <v>242</v>
      </c>
      <c r="B81" s="309" t="s">
        <v>297</v>
      </c>
      <c r="C81" s="383">
        <v>12.66</v>
      </c>
      <c r="D81" s="383">
        <v>13.84</v>
      </c>
      <c r="E81" s="383">
        <v>16.87</v>
      </c>
      <c r="F81" s="391">
        <v>16.32</v>
      </c>
      <c r="G81" s="392">
        <v>16.399999999999999</v>
      </c>
      <c r="H81" s="383">
        <v>36.29</v>
      </c>
      <c r="I81" s="383">
        <v>47.41</v>
      </c>
      <c r="J81" s="383">
        <v>43.2</v>
      </c>
      <c r="K81" s="387">
        <v>29.52763698248275</v>
      </c>
    </row>
    <row r="82" spans="1:11" x14ac:dyDescent="0.25">
      <c r="A82" s="310"/>
      <c r="B82" s="309"/>
      <c r="C82" s="383"/>
      <c r="D82" s="383"/>
      <c r="E82" s="383"/>
      <c r="F82" s="391"/>
      <c r="G82" s="392"/>
      <c r="H82" s="383"/>
      <c r="I82" s="383"/>
      <c r="J82" s="383"/>
      <c r="K82" s="393"/>
    </row>
    <row r="83" spans="1:11" x14ac:dyDescent="0.25">
      <c r="A83" s="308" t="s">
        <v>298</v>
      </c>
      <c r="B83" s="309"/>
      <c r="C83" s="383"/>
      <c r="D83" s="383"/>
      <c r="E83" s="383"/>
      <c r="F83" s="391"/>
      <c r="G83" s="392"/>
      <c r="H83" s="383"/>
      <c r="I83" s="383"/>
      <c r="J83" s="383"/>
      <c r="K83" s="393"/>
    </row>
    <row r="84" spans="1:11" x14ac:dyDescent="0.25">
      <c r="A84" s="310" t="s">
        <v>299</v>
      </c>
      <c r="B84" s="309" t="s">
        <v>243</v>
      </c>
      <c r="C84" s="383">
        <v>168.45</v>
      </c>
      <c r="D84" s="383">
        <v>108.36</v>
      </c>
      <c r="E84" s="383">
        <v>120.74</v>
      </c>
      <c r="F84" s="391">
        <v>177.77</v>
      </c>
      <c r="G84" s="392">
        <v>194.25</v>
      </c>
      <c r="H84" s="383">
        <v>278.11</v>
      </c>
      <c r="I84" s="383">
        <v>295.73</v>
      </c>
      <c r="J84" s="383">
        <v>230.51</v>
      </c>
      <c r="K84" s="387">
        <v>205.63886257897457</v>
      </c>
    </row>
    <row r="85" spans="1:11" x14ac:dyDescent="0.25">
      <c r="A85" s="310" t="s">
        <v>300</v>
      </c>
      <c r="B85" s="309" t="s">
        <v>243</v>
      </c>
      <c r="C85" s="383">
        <v>78.099999999999994</v>
      </c>
      <c r="D85" s="383">
        <v>73.180000000000007</v>
      </c>
      <c r="E85" s="383">
        <v>132.44</v>
      </c>
      <c r="F85" s="391">
        <v>127.9</v>
      </c>
      <c r="G85" s="392">
        <v>140.66999999999999</v>
      </c>
      <c r="H85" s="383">
        <v>159.16999999999999</v>
      </c>
      <c r="I85" s="383">
        <v>250.72</v>
      </c>
      <c r="J85" s="383">
        <v>212.41</v>
      </c>
      <c r="K85" s="387">
        <v>144.67413793103449</v>
      </c>
    </row>
    <row r="86" spans="1:11" x14ac:dyDescent="0.25">
      <c r="A86" s="310"/>
      <c r="B86" s="309"/>
      <c r="C86" s="383"/>
      <c r="D86" s="383"/>
      <c r="E86" s="383"/>
      <c r="F86" s="391"/>
      <c r="G86" s="392"/>
      <c r="H86" s="383"/>
      <c r="I86" s="383"/>
      <c r="J86" s="383"/>
      <c r="K86" s="393"/>
    </row>
    <row r="87" spans="1:11" x14ac:dyDescent="0.25">
      <c r="A87" s="312" t="s">
        <v>301</v>
      </c>
      <c r="B87" s="309"/>
      <c r="C87" s="383"/>
      <c r="D87" s="383"/>
      <c r="E87" s="383"/>
      <c r="F87" s="391"/>
      <c r="G87" s="392"/>
      <c r="H87" s="383"/>
      <c r="I87" s="383"/>
      <c r="J87" s="383"/>
      <c r="K87" s="393"/>
    </row>
    <row r="88" spans="1:11" x14ac:dyDescent="0.25">
      <c r="A88" s="313" t="s">
        <v>302</v>
      </c>
      <c r="B88" s="309" t="s">
        <v>243</v>
      </c>
      <c r="C88" s="383">
        <v>904.37</v>
      </c>
      <c r="D88" s="383">
        <v>607.61</v>
      </c>
      <c r="E88" s="383">
        <v>540.89</v>
      </c>
      <c r="F88" s="391">
        <v>541.12</v>
      </c>
      <c r="G88" s="392">
        <v>723.27</v>
      </c>
      <c r="H88" s="383">
        <v>1587.69</v>
      </c>
      <c r="I88" s="383">
        <v>1644.94</v>
      </c>
      <c r="J88" s="383">
        <v>1770.02</v>
      </c>
      <c r="K88" s="387">
        <v>1968.8092836816693</v>
      </c>
    </row>
    <row r="89" spans="1:11" x14ac:dyDescent="0.25">
      <c r="A89" s="313" t="s">
        <v>303</v>
      </c>
      <c r="B89" s="309" t="s">
        <v>243</v>
      </c>
      <c r="C89" s="383">
        <v>264.52</v>
      </c>
      <c r="D89" s="383">
        <v>239.2</v>
      </c>
      <c r="E89" s="383">
        <v>233.8</v>
      </c>
      <c r="F89" s="391">
        <v>2126.42</v>
      </c>
      <c r="G89" s="392">
        <v>3311.7</v>
      </c>
      <c r="H89" s="383">
        <v>1192.8800000000001</v>
      </c>
      <c r="I89" s="383">
        <v>685.08</v>
      </c>
      <c r="J89" s="383">
        <v>1517.19465648855</v>
      </c>
      <c r="K89" s="387">
        <v>1709.1953754769672</v>
      </c>
    </row>
    <row r="90" spans="1:11" x14ac:dyDescent="0.25">
      <c r="A90" s="313" t="s">
        <v>304</v>
      </c>
      <c r="B90" s="309" t="s">
        <v>243</v>
      </c>
      <c r="C90" s="383">
        <v>360.44</v>
      </c>
      <c r="D90" s="383">
        <v>346.76</v>
      </c>
      <c r="E90" s="383">
        <v>221.92</v>
      </c>
      <c r="F90" s="391">
        <v>217.02</v>
      </c>
      <c r="G90" s="392">
        <v>208.68</v>
      </c>
      <c r="H90" s="383">
        <v>173.46</v>
      </c>
      <c r="I90" s="383">
        <v>649.38</v>
      </c>
      <c r="J90" s="383">
        <v>1308.5121602288984</v>
      </c>
      <c r="K90" s="387">
        <v>1070.0993527649916</v>
      </c>
    </row>
    <row r="91" spans="1:11" ht="15.75" thickBot="1" x14ac:dyDescent="0.3">
      <c r="A91" s="314"/>
      <c r="B91" s="315"/>
      <c r="C91" s="394"/>
      <c r="D91" s="394"/>
      <c r="E91" s="394"/>
      <c r="F91" s="316"/>
      <c r="G91" s="395"/>
      <c r="H91" s="396"/>
      <c r="I91" s="396"/>
      <c r="J91" s="396"/>
      <c r="K91" s="317"/>
    </row>
    <row r="92" spans="1:11" x14ac:dyDescent="0.25">
      <c r="A92" s="94" t="s">
        <v>305</v>
      </c>
      <c r="B92" s="318"/>
      <c r="C92" s="318"/>
      <c r="D92" s="318"/>
      <c r="E92" s="318"/>
      <c r="F92" s="318"/>
      <c r="G92" s="318"/>
      <c r="H92" s="94"/>
      <c r="I92" s="94"/>
      <c r="J92" s="94"/>
      <c r="K92" s="319" t="s">
        <v>306</v>
      </c>
    </row>
  </sheetData>
  <mergeCells count="4">
    <mergeCell ref="A3:I3"/>
    <mergeCell ref="A5:A7"/>
    <mergeCell ref="B5:B7"/>
    <mergeCell ref="C5:K6"/>
  </mergeCells>
  <hyperlinks>
    <hyperlink ref="K2" location="Contents!A1" display="Back to Contents" xr:uid="{E5D38B08-28C7-47E1-BA60-318E346A8421}"/>
  </hyperlinks>
  <pageMargins left="0.7" right="0.7" top="0.75" bottom="0.75" header="0.3" footer="0.3"/>
  <pageSetup paperSize="9" scale="52" orientation="portrait" horizontalDpi="4294967294" verticalDpi="4294967294" r:id="rId1"/>
  <headerFooter>
    <oddHeader>&amp;L&amp;"Aptos"&amp;10&amp;K000000 [Limited Sharing]&amp;1#_x000D_</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3DEC5-88FA-4C92-9647-B2539C8B101E}">
  <sheetPr codeName="Sheet49">
    <pageSetUpPr fitToPage="1"/>
  </sheetPr>
  <dimension ref="A1:L115"/>
  <sheetViews>
    <sheetView zoomScaleNormal="100" workbookViewId="0">
      <selection activeCell="L2" sqref="L2"/>
    </sheetView>
  </sheetViews>
  <sheetFormatPr defaultRowHeight="15" x14ac:dyDescent="0.25"/>
  <cols>
    <col min="1" max="1" width="9.140625" style="56"/>
    <col min="2" max="2" width="14.42578125" style="56" customWidth="1"/>
    <col min="3" max="23" width="9.140625" style="56"/>
    <col min="24" max="24" width="19.5703125" style="56" bestFit="1" customWidth="1"/>
    <col min="25" max="16384" width="9.140625" style="56"/>
  </cols>
  <sheetData>
    <row r="1" spans="1:12" ht="15.75" x14ac:dyDescent="0.25">
      <c r="A1" s="10" t="s">
        <v>60</v>
      </c>
      <c r="B1" s="46"/>
      <c r="C1" s="267"/>
      <c r="D1" s="267"/>
      <c r="E1" s="267"/>
      <c r="F1" s="267"/>
      <c r="G1" s="267"/>
      <c r="H1" s="267"/>
      <c r="I1" s="267"/>
      <c r="J1" s="94"/>
      <c r="K1" s="94"/>
      <c r="L1" s="93" t="s">
        <v>223</v>
      </c>
    </row>
    <row r="2" spans="1:12" ht="15.75" x14ac:dyDescent="0.25">
      <c r="A2" s="46"/>
      <c r="B2" s="46"/>
      <c r="C2" s="267"/>
      <c r="D2" s="267"/>
      <c r="E2" s="267"/>
      <c r="F2" s="267"/>
      <c r="G2" s="267"/>
      <c r="H2" s="267"/>
      <c r="I2" s="267"/>
      <c r="J2" s="94"/>
      <c r="K2" s="94"/>
      <c r="L2" s="399" t="s">
        <v>62</v>
      </c>
    </row>
    <row r="3" spans="1:12" ht="15.75" x14ac:dyDescent="0.25">
      <c r="A3" s="1658" t="s">
        <v>224</v>
      </c>
      <c r="B3" s="1658"/>
      <c r="C3" s="1658"/>
      <c r="D3" s="1658"/>
      <c r="E3" s="1658"/>
      <c r="F3" s="1658"/>
      <c r="G3" s="1658"/>
      <c r="H3" s="1658"/>
      <c r="I3" s="1658"/>
      <c r="J3" s="1658"/>
      <c r="K3" s="1658"/>
      <c r="L3" s="1658"/>
    </row>
    <row r="4" spans="1:12" ht="15.75" thickBot="1" x14ac:dyDescent="0.3">
      <c r="A4" s="94"/>
      <c r="B4" s="94"/>
      <c r="C4" s="94"/>
      <c r="D4" s="94"/>
      <c r="E4" s="94"/>
      <c r="F4" s="94"/>
      <c r="G4" s="94"/>
      <c r="H4" s="94"/>
      <c r="I4" s="268"/>
      <c r="J4" s="94"/>
      <c r="K4" s="94"/>
      <c r="L4" s="268"/>
    </row>
    <row r="5" spans="1:12" ht="15" customHeight="1" x14ac:dyDescent="0.25">
      <c r="A5" s="1783" t="s">
        <v>150</v>
      </c>
      <c r="B5" s="1784"/>
      <c r="C5" s="1789" t="s">
        <v>225</v>
      </c>
      <c r="D5" s="1789"/>
      <c r="E5" s="1791" t="s">
        <v>226</v>
      </c>
      <c r="F5" s="1792"/>
      <c r="G5" s="1789" t="s">
        <v>227</v>
      </c>
      <c r="H5" s="1792"/>
      <c r="I5" s="1791" t="s">
        <v>228</v>
      </c>
      <c r="J5" s="1792"/>
      <c r="K5" s="1791" t="s">
        <v>229</v>
      </c>
      <c r="L5" s="1789"/>
    </row>
    <row r="6" spans="1:12" x14ac:dyDescent="0.25">
      <c r="A6" s="1785"/>
      <c r="B6" s="1786"/>
      <c r="C6" s="1790"/>
      <c r="D6" s="1790"/>
      <c r="E6" s="1793"/>
      <c r="F6" s="1794"/>
      <c r="G6" s="1790"/>
      <c r="H6" s="1794"/>
      <c r="I6" s="1793"/>
      <c r="J6" s="1794"/>
      <c r="K6" s="1793"/>
      <c r="L6" s="1790"/>
    </row>
    <row r="7" spans="1:12" ht="15.75" thickBot="1" x14ac:dyDescent="0.3">
      <c r="A7" s="1787"/>
      <c r="B7" s="1788"/>
      <c r="C7" s="269" t="s">
        <v>199</v>
      </c>
      <c r="D7" s="270" t="s">
        <v>230</v>
      </c>
      <c r="E7" s="270" t="s">
        <v>199</v>
      </c>
      <c r="F7" s="270" t="s">
        <v>230</v>
      </c>
      <c r="G7" s="270" t="s">
        <v>199</v>
      </c>
      <c r="H7" s="270" t="s">
        <v>230</v>
      </c>
      <c r="I7" s="270" t="s">
        <v>199</v>
      </c>
      <c r="J7" s="269" t="s">
        <v>230</v>
      </c>
      <c r="K7" s="270" t="s">
        <v>199</v>
      </c>
      <c r="L7" s="269" t="s">
        <v>230</v>
      </c>
    </row>
    <row r="8" spans="1:12" x14ac:dyDescent="0.25">
      <c r="A8" s="271"/>
      <c r="B8" s="272"/>
      <c r="C8" s="273"/>
      <c r="D8" s="274"/>
      <c r="E8" s="274"/>
      <c r="F8" s="274"/>
      <c r="G8" s="274"/>
      <c r="H8" s="274"/>
      <c r="I8" s="274"/>
      <c r="J8" s="273"/>
      <c r="K8" s="274"/>
      <c r="L8" s="273"/>
    </row>
    <row r="9" spans="1:12" x14ac:dyDescent="0.25">
      <c r="A9" s="271">
        <v>2019</v>
      </c>
      <c r="B9" s="272"/>
      <c r="C9" s="275">
        <v>117.38874514648249</v>
      </c>
      <c r="D9" s="276">
        <v>103.08871232038324</v>
      </c>
      <c r="E9" s="276">
        <v>107.99459736634192</v>
      </c>
      <c r="F9" s="276">
        <v>94.827879808335993</v>
      </c>
      <c r="G9" s="276">
        <v>104.03599619147583</v>
      </c>
      <c r="H9" s="276">
        <v>91.345687682517067</v>
      </c>
      <c r="I9" s="276">
        <v>103.87522127615841</v>
      </c>
      <c r="J9" s="277">
        <v>91.199487730938401</v>
      </c>
      <c r="K9" s="276">
        <v>104.91787678706568</v>
      </c>
      <c r="L9" s="277">
        <v>92.12010210923809</v>
      </c>
    </row>
    <row r="10" spans="1:12" x14ac:dyDescent="0.25">
      <c r="A10" s="271">
        <v>2020</v>
      </c>
      <c r="B10" s="278"/>
      <c r="C10" s="275">
        <v>131.4</v>
      </c>
      <c r="D10" s="276">
        <v>108.7</v>
      </c>
      <c r="E10" s="276">
        <v>121</v>
      </c>
      <c r="F10" s="276">
        <v>100.1</v>
      </c>
      <c r="G10" s="276">
        <v>115.1</v>
      </c>
      <c r="H10" s="276">
        <v>95.2</v>
      </c>
      <c r="I10" s="276">
        <v>108.3</v>
      </c>
      <c r="J10" s="277">
        <v>89.6</v>
      </c>
      <c r="K10" s="276">
        <v>114.6</v>
      </c>
      <c r="L10" s="277">
        <v>94.8</v>
      </c>
    </row>
    <row r="11" spans="1:12" x14ac:dyDescent="0.25">
      <c r="A11" s="271">
        <v>2021</v>
      </c>
      <c r="B11" s="278"/>
      <c r="C11" s="275">
        <v>131.4</v>
      </c>
      <c r="D11" s="275">
        <v>101.7</v>
      </c>
      <c r="E11" s="275">
        <v>121</v>
      </c>
      <c r="F11" s="275">
        <v>93.6</v>
      </c>
      <c r="G11" s="275">
        <v>115.1</v>
      </c>
      <c r="H11" s="275">
        <v>89.1</v>
      </c>
      <c r="I11" s="275">
        <v>108.3</v>
      </c>
      <c r="J11" s="275">
        <v>83.9</v>
      </c>
      <c r="K11" s="275">
        <v>114.6</v>
      </c>
      <c r="L11" s="236">
        <v>88.7</v>
      </c>
    </row>
    <row r="12" spans="1:12" x14ac:dyDescent="0.25">
      <c r="A12" s="271">
        <v>2022</v>
      </c>
      <c r="B12" s="278"/>
      <c r="C12" s="275">
        <v>141.5</v>
      </c>
      <c r="D12" s="275">
        <v>74.900000000000006</v>
      </c>
      <c r="E12" s="275">
        <v>141.19999999999999</v>
      </c>
      <c r="F12" s="275">
        <v>74.7</v>
      </c>
      <c r="G12" s="275">
        <v>135.4</v>
      </c>
      <c r="H12" s="275">
        <v>71.7</v>
      </c>
      <c r="I12" s="275">
        <v>123.8</v>
      </c>
      <c r="J12" s="275">
        <v>65.599999999999994</v>
      </c>
      <c r="K12" s="275">
        <v>133.1</v>
      </c>
      <c r="L12" s="236">
        <v>70.5</v>
      </c>
    </row>
    <row r="13" spans="1:12" x14ac:dyDescent="0.25">
      <c r="A13" s="271">
        <v>2023</v>
      </c>
      <c r="B13" s="278"/>
      <c r="C13" s="236">
        <v>141.52819225856337</v>
      </c>
      <c r="D13" s="276">
        <v>61.799644670361907</v>
      </c>
      <c r="E13" s="275">
        <v>141.16307463979064</v>
      </c>
      <c r="F13" s="275">
        <v>61.640212554802751</v>
      </c>
      <c r="G13" s="275">
        <v>135.38991635561683</v>
      </c>
      <c r="H13" s="275">
        <v>59.119307533025307</v>
      </c>
      <c r="I13" s="275">
        <v>123.82591987350453</v>
      </c>
      <c r="J13" s="236">
        <v>54.069777385291708</v>
      </c>
      <c r="K13" s="279">
        <v>133.11647799957106</v>
      </c>
      <c r="L13" s="236">
        <v>58.126588836195502</v>
      </c>
    </row>
    <row r="14" spans="1:12" x14ac:dyDescent="0.25">
      <c r="A14" s="271">
        <v>2024</v>
      </c>
      <c r="B14" s="278"/>
      <c r="C14" s="236">
        <v>159.29431037323431</v>
      </c>
      <c r="D14" s="276">
        <v>68.495940137201501</v>
      </c>
      <c r="E14" s="275">
        <v>163.2700673201148</v>
      </c>
      <c r="F14" s="275">
        <v>70.212367626508623</v>
      </c>
      <c r="G14" s="275">
        <v>159.92996719098414</v>
      </c>
      <c r="H14" s="275">
        <v>68.781080855406842</v>
      </c>
      <c r="I14" s="275">
        <v>150.95246880661338</v>
      </c>
      <c r="J14" s="236">
        <v>64.927112738605601</v>
      </c>
      <c r="K14" s="279">
        <v>157.80951605390112</v>
      </c>
      <c r="L14" s="236">
        <v>67.869981295964649</v>
      </c>
    </row>
    <row r="15" spans="1:12" x14ac:dyDescent="0.25">
      <c r="A15" s="271" t="s">
        <v>158</v>
      </c>
      <c r="B15" s="278"/>
      <c r="C15" s="236">
        <v>184.6013132150581</v>
      </c>
      <c r="D15" s="276">
        <v>79.199950114486754</v>
      </c>
      <c r="E15" s="275">
        <v>188.34924442229348</v>
      </c>
      <c r="F15" s="275">
        <v>80.810828954400662</v>
      </c>
      <c r="G15" s="275">
        <v>183.92910365505804</v>
      </c>
      <c r="H15" s="275">
        <v>78.916486913412157</v>
      </c>
      <c r="I15" s="275">
        <v>172.81456460020601</v>
      </c>
      <c r="J15" s="236">
        <v>74.150606729925059</v>
      </c>
      <c r="K15" s="279">
        <v>181.39905823467927</v>
      </c>
      <c r="L15" s="236">
        <v>77.831297051460297</v>
      </c>
    </row>
    <row r="16" spans="1:12" x14ac:dyDescent="0.25">
      <c r="A16" s="271"/>
      <c r="B16" s="272"/>
      <c r="C16" s="277"/>
      <c r="D16" s="280"/>
      <c r="E16" s="281"/>
      <c r="F16" s="282"/>
      <c r="G16" s="282"/>
      <c r="H16" s="283"/>
      <c r="I16" s="280"/>
      <c r="J16" s="277"/>
      <c r="K16" s="280"/>
      <c r="L16" s="277"/>
    </row>
    <row r="17" spans="1:12" x14ac:dyDescent="0.25">
      <c r="A17" s="271">
        <v>2019</v>
      </c>
      <c r="B17" s="272" t="s">
        <v>94</v>
      </c>
      <c r="C17" s="284">
        <v>114.85072827295807</v>
      </c>
      <c r="D17" s="282">
        <v>102.67095740347705</v>
      </c>
      <c r="E17" s="285">
        <v>104.83645555486704</v>
      </c>
      <c r="F17" s="282">
        <v>93.718685327131737</v>
      </c>
      <c r="G17" s="282">
        <v>100.53027464356623</v>
      </c>
      <c r="H17" s="277">
        <v>89.869169320014436</v>
      </c>
      <c r="I17" s="280">
        <v>100</v>
      </c>
      <c r="J17" s="277">
        <v>89.395129615082482</v>
      </c>
      <c r="K17" s="280">
        <v>101.3902999221614</v>
      </c>
      <c r="L17" s="277">
        <v>90.637990032537061</v>
      </c>
    </row>
    <row r="18" spans="1:12" x14ac:dyDescent="0.25">
      <c r="A18" s="271"/>
      <c r="B18" s="272" t="s">
        <v>95</v>
      </c>
      <c r="C18" s="284">
        <v>114.85072827295807</v>
      </c>
      <c r="D18" s="282">
        <v>103.15716556797653</v>
      </c>
      <c r="E18" s="285">
        <v>104.83645555486704</v>
      </c>
      <c r="F18" s="282">
        <v>94.162499148728259</v>
      </c>
      <c r="G18" s="282">
        <v>100.53027464356623</v>
      </c>
      <c r="H18" s="277">
        <v>90.29475338940675</v>
      </c>
      <c r="I18" s="280">
        <v>100</v>
      </c>
      <c r="J18" s="277">
        <v>89.818468823993683</v>
      </c>
      <c r="K18" s="280">
        <v>101.3902999221614</v>
      </c>
      <c r="L18" s="277">
        <v>91.067214926140224</v>
      </c>
    </row>
    <row r="19" spans="1:12" x14ac:dyDescent="0.25">
      <c r="A19" s="271"/>
      <c r="B19" s="272" t="s">
        <v>96</v>
      </c>
      <c r="C19" s="284">
        <v>114.85072827295807</v>
      </c>
      <c r="D19" s="282">
        <v>103.40200061283724</v>
      </c>
      <c r="E19" s="285">
        <v>104.83645555486704</v>
      </c>
      <c r="F19" s="282">
        <v>94.385986092910343</v>
      </c>
      <c r="G19" s="282">
        <v>100.53027464356623</v>
      </c>
      <c r="H19" s="277">
        <v>90.509060557261364</v>
      </c>
      <c r="I19" s="280">
        <v>100</v>
      </c>
      <c r="J19" s="277">
        <v>90.031645569620252</v>
      </c>
      <c r="K19" s="280">
        <v>101.3902999221614</v>
      </c>
      <c r="L19" s="277">
        <v>91.283355467895319</v>
      </c>
    </row>
    <row r="20" spans="1:12" x14ac:dyDescent="0.25">
      <c r="A20" s="271"/>
      <c r="B20" s="272" t="s">
        <v>97</v>
      </c>
      <c r="C20" s="284">
        <v>114.85072827295807</v>
      </c>
      <c r="D20" s="282">
        <v>102.67095740347705</v>
      </c>
      <c r="E20" s="285">
        <v>104.83645555486704</v>
      </c>
      <c r="F20" s="282">
        <v>93.718685327131737</v>
      </c>
      <c r="G20" s="282">
        <v>100.53027464356623</v>
      </c>
      <c r="H20" s="277">
        <v>89.869169320014436</v>
      </c>
      <c r="I20" s="280">
        <v>100</v>
      </c>
      <c r="J20" s="277">
        <v>89.395129615082482</v>
      </c>
      <c r="K20" s="280">
        <v>101.3902999221614</v>
      </c>
      <c r="L20" s="277">
        <v>90.637990032537061</v>
      </c>
    </row>
    <row r="21" spans="1:12" x14ac:dyDescent="0.25">
      <c r="A21" s="271"/>
      <c r="B21" s="272" t="s">
        <v>98</v>
      </c>
      <c r="C21" s="284">
        <v>114.85072827295807</v>
      </c>
      <c r="D21" s="282">
        <v>101.55410161198623</v>
      </c>
      <c r="E21" s="285">
        <v>104.83645555486704</v>
      </c>
      <c r="F21" s="282">
        <v>92.699212448670323</v>
      </c>
      <c r="G21" s="282">
        <v>100.53027464356623</v>
      </c>
      <c r="H21" s="277">
        <v>88.891571518553519</v>
      </c>
      <c r="I21" s="280">
        <v>100</v>
      </c>
      <c r="J21" s="277">
        <v>88.422688422688424</v>
      </c>
      <c r="K21" s="280">
        <v>101.3902999221614</v>
      </c>
      <c r="L21" s="277">
        <v>89.652028991002084</v>
      </c>
    </row>
    <row r="22" spans="1:12" x14ac:dyDescent="0.25">
      <c r="A22" s="271"/>
      <c r="B22" s="272" t="s">
        <v>99</v>
      </c>
      <c r="C22" s="284">
        <v>114.85072827295807</v>
      </c>
      <c r="D22" s="282">
        <v>101.16109038283768</v>
      </c>
      <c r="E22" s="285">
        <v>104.83645555486704</v>
      </c>
      <c r="F22" s="282">
        <v>92.340469366438626</v>
      </c>
      <c r="G22" s="282">
        <v>100.53027464356623</v>
      </c>
      <c r="H22" s="277">
        <v>88.547563888837757</v>
      </c>
      <c r="I22" s="280">
        <v>100</v>
      </c>
      <c r="J22" s="277">
        <v>88.080495356037162</v>
      </c>
      <c r="K22" s="280">
        <v>101.3902999221614</v>
      </c>
      <c r="L22" s="277">
        <v>89.305078414411526</v>
      </c>
    </row>
    <row r="23" spans="1:12" x14ac:dyDescent="0.25">
      <c r="A23" s="271"/>
      <c r="B23" s="272" t="s">
        <v>100</v>
      </c>
      <c r="C23" s="284">
        <v>119.92676202000689</v>
      </c>
      <c r="D23" s="282">
        <v>105.4688216219226</v>
      </c>
      <c r="E23" s="285">
        <v>111.15273917781683</v>
      </c>
      <c r="F23" s="282">
        <v>97.752563511866725</v>
      </c>
      <c r="G23" s="282">
        <v>107.54171773938546</v>
      </c>
      <c r="H23" s="277">
        <v>94.576873869722291</v>
      </c>
      <c r="I23" s="280">
        <v>107.75044255231678</v>
      </c>
      <c r="J23" s="277">
        <v>94.760435567647974</v>
      </c>
      <c r="K23" s="280">
        <v>108.44545365197</v>
      </c>
      <c r="L23" s="277">
        <v>95.371658621284269</v>
      </c>
    </row>
    <row r="24" spans="1:12" x14ac:dyDescent="0.25">
      <c r="A24" s="271"/>
      <c r="B24" s="272" t="s">
        <v>101</v>
      </c>
      <c r="C24" s="284">
        <v>119.92676202000689</v>
      </c>
      <c r="D24" s="282">
        <v>105.22486906612787</v>
      </c>
      <c r="E24" s="285">
        <v>111.15273917781683</v>
      </c>
      <c r="F24" s="282">
        <v>97.526458893103751</v>
      </c>
      <c r="G24" s="282">
        <v>107.54171773938546</v>
      </c>
      <c r="H24" s="277">
        <v>94.358114716592652</v>
      </c>
      <c r="I24" s="280">
        <v>107.75044255231678</v>
      </c>
      <c r="J24" s="277">
        <v>94.541251830791438</v>
      </c>
      <c r="K24" s="280">
        <v>108.44545365197</v>
      </c>
      <c r="L24" s="277">
        <v>95.151061107125571</v>
      </c>
    </row>
    <row r="25" spans="1:12" x14ac:dyDescent="0.25">
      <c r="A25" s="271"/>
      <c r="B25" s="272" t="s">
        <v>102</v>
      </c>
      <c r="C25" s="284">
        <v>119.92676202000689</v>
      </c>
      <c r="D25" s="282">
        <v>104.49973597149146</v>
      </c>
      <c r="E25" s="285">
        <v>111.15273917781683</v>
      </c>
      <c r="F25" s="282">
        <v>96.854377629675</v>
      </c>
      <c r="G25" s="282">
        <v>107.54171773938546</v>
      </c>
      <c r="H25" s="277">
        <v>93.707867371685026</v>
      </c>
      <c r="I25" s="280">
        <v>107.75044255231678</v>
      </c>
      <c r="J25" s="277">
        <v>93.889742438389348</v>
      </c>
      <c r="K25" s="280">
        <v>108.44545365197</v>
      </c>
      <c r="L25" s="277">
        <v>94.495349353707397</v>
      </c>
    </row>
    <row r="26" spans="1:12" x14ac:dyDescent="0.25">
      <c r="A26" s="271"/>
      <c r="B26" s="272" t="s">
        <v>103</v>
      </c>
      <c r="C26" s="284">
        <v>119.92676202000689</v>
      </c>
      <c r="D26" s="282">
        <v>103.46979164425159</v>
      </c>
      <c r="E26" s="285">
        <v>111.15273917781683</v>
      </c>
      <c r="F26" s="282">
        <v>95.899785583286999</v>
      </c>
      <c r="G26" s="282">
        <v>107.54171773938546</v>
      </c>
      <c r="H26" s="277">
        <v>92.784287177726043</v>
      </c>
      <c r="I26" s="280">
        <v>107.75044255231678</v>
      </c>
      <c r="J26" s="277">
        <v>92.964369692597799</v>
      </c>
      <c r="K26" s="280">
        <v>108.44545365197</v>
      </c>
      <c r="L26" s="277">
        <v>93.564007775543473</v>
      </c>
    </row>
    <row r="27" spans="1:12" x14ac:dyDescent="0.25">
      <c r="A27" s="271"/>
      <c r="B27" s="272" t="s">
        <v>104</v>
      </c>
      <c r="C27" s="284">
        <v>119.92676202000689</v>
      </c>
      <c r="D27" s="282">
        <v>102.69123790727451</v>
      </c>
      <c r="E27" s="285">
        <v>111.15273917781683</v>
      </c>
      <c r="F27" s="282">
        <v>95.178192012306653</v>
      </c>
      <c r="G27" s="282">
        <v>107.54171773938546</v>
      </c>
      <c r="H27" s="277">
        <v>92.086136032671675</v>
      </c>
      <c r="I27" s="280">
        <v>107.75044255231678</v>
      </c>
      <c r="J27" s="277">
        <v>92.264863524858157</v>
      </c>
      <c r="K27" s="280">
        <v>108.44545365197</v>
      </c>
      <c r="L27" s="277">
        <v>92.859989658346009</v>
      </c>
    </row>
    <row r="28" spans="1:12" x14ac:dyDescent="0.25">
      <c r="A28" s="271"/>
      <c r="B28" s="272" t="s">
        <v>105</v>
      </c>
      <c r="C28" s="284">
        <v>119.92676202000689</v>
      </c>
      <c r="D28" s="282">
        <v>101.09381865093914</v>
      </c>
      <c r="E28" s="285">
        <v>111.15273917781683</v>
      </c>
      <c r="F28" s="282">
        <v>93.697642358781891</v>
      </c>
      <c r="G28" s="282">
        <v>107.54171773938546</v>
      </c>
      <c r="H28" s="277">
        <v>90.653685027719007</v>
      </c>
      <c r="I28" s="280">
        <v>107.75044255231678</v>
      </c>
      <c r="J28" s="277">
        <v>90.829632314471482</v>
      </c>
      <c r="K28" s="280">
        <v>108.44545365197</v>
      </c>
      <c r="L28" s="277">
        <v>91.415500930327298</v>
      </c>
    </row>
    <row r="29" spans="1:12" x14ac:dyDescent="0.25">
      <c r="A29" s="271"/>
      <c r="B29" s="272"/>
      <c r="C29" s="284"/>
      <c r="D29" s="282"/>
      <c r="E29" s="285"/>
      <c r="F29" s="282"/>
      <c r="G29" s="282"/>
      <c r="H29" s="277"/>
      <c r="I29" s="280"/>
      <c r="J29" s="277"/>
      <c r="K29" s="280"/>
      <c r="L29" s="277"/>
    </row>
    <row r="30" spans="1:12" x14ac:dyDescent="0.25">
      <c r="A30" s="271">
        <v>2020</v>
      </c>
      <c r="B30" s="272" t="s">
        <v>94</v>
      </c>
      <c r="C30" s="284">
        <v>131.37612476446569</v>
      </c>
      <c r="D30" s="282">
        <v>109.12848903792843</v>
      </c>
      <c r="E30" s="285">
        <v>120.97097254800826</v>
      </c>
      <c r="F30" s="282">
        <v>100.48537719681269</v>
      </c>
      <c r="G30" s="282">
        <v>115.12023654989605</v>
      </c>
      <c r="H30" s="277">
        <v>95.625422769183714</v>
      </c>
      <c r="I30" s="280">
        <v>108.32503476887101</v>
      </c>
      <c r="J30" s="277">
        <v>89.98094128976291</v>
      </c>
      <c r="K30" s="280">
        <v>114.60883866888834</v>
      </c>
      <c r="L30" s="277">
        <v>95.200626573134983</v>
      </c>
    </row>
    <row r="31" spans="1:12" x14ac:dyDescent="0.25">
      <c r="A31" s="271"/>
      <c r="B31" s="272" t="s">
        <v>95</v>
      </c>
      <c r="C31" s="284">
        <v>131.37612476446569</v>
      </c>
      <c r="D31" s="282">
        <v>109.12848903792843</v>
      </c>
      <c r="E31" s="285">
        <v>120.97097254800826</v>
      </c>
      <c r="F31" s="282">
        <v>100.48537719681269</v>
      </c>
      <c r="G31" s="282">
        <v>115.12023654989605</v>
      </c>
      <c r="H31" s="277">
        <v>95.625422769183714</v>
      </c>
      <c r="I31" s="280">
        <v>108.32503476887101</v>
      </c>
      <c r="J31" s="277">
        <v>89.98094128976291</v>
      </c>
      <c r="K31" s="280">
        <v>114.60883866888834</v>
      </c>
      <c r="L31" s="277">
        <v>95.200626573134983</v>
      </c>
    </row>
    <row r="32" spans="1:12" x14ac:dyDescent="0.25">
      <c r="A32" s="271"/>
      <c r="B32" s="272" t="s">
        <v>96</v>
      </c>
      <c r="C32" s="284">
        <v>131.37612476446569</v>
      </c>
      <c r="D32" s="282">
        <v>110.58138312275292</v>
      </c>
      <c r="E32" s="285">
        <v>120.97097254800826</v>
      </c>
      <c r="F32" s="282">
        <v>101.82320026600104</v>
      </c>
      <c r="G32" s="282">
        <v>115.12023654989605</v>
      </c>
      <c r="H32" s="277">
        <v>96.898542303092981</v>
      </c>
      <c r="I32" s="280">
        <v>108.32503476887101</v>
      </c>
      <c r="J32" s="277">
        <v>91.178912401608883</v>
      </c>
      <c r="K32" s="280">
        <v>114.60883866888834</v>
      </c>
      <c r="L32" s="277">
        <v>96.468090536386796</v>
      </c>
    </row>
    <row r="33" spans="1:12" x14ac:dyDescent="0.25">
      <c r="A33" s="271"/>
      <c r="B33" s="272" t="s">
        <v>97</v>
      </c>
      <c r="C33" s="284">
        <v>131.37612476446569</v>
      </c>
      <c r="D33" s="282">
        <v>110.90951779077295</v>
      </c>
      <c r="E33" s="285">
        <v>120.97097254800826</v>
      </c>
      <c r="F33" s="282">
        <v>102.12534626085562</v>
      </c>
      <c r="G33" s="282">
        <v>115.12023654989605</v>
      </c>
      <c r="H33" s="277">
        <v>97.186075069570975</v>
      </c>
      <c r="I33" s="280">
        <v>108.32503476887101</v>
      </c>
      <c r="J33" s="277">
        <v>91.449472972533528</v>
      </c>
      <c r="K33" s="280">
        <v>114.60883866888834</v>
      </c>
      <c r="L33" s="277">
        <v>96.754345997919074</v>
      </c>
    </row>
    <row r="34" spans="1:12" x14ac:dyDescent="0.25">
      <c r="A34" s="271"/>
      <c r="B34" s="272" t="s">
        <v>98</v>
      </c>
      <c r="C34" s="284">
        <v>131.37612476446569</v>
      </c>
      <c r="D34" s="282">
        <v>110.41804282271931</v>
      </c>
      <c r="E34" s="285">
        <v>120.97097254800826</v>
      </c>
      <c r="F34" s="282">
        <v>101.67279672055642</v>
      </c>
      <c r="G34" s="282">
        <v>115.12023654989605</v>
      </c>
      <c r="H34" s="277">
        <v>96.755412993930349</v>
      </c>
      <c r="I34" s="280">
        <v>108.32503476887101</v>
      </c>
      <c r="J34" s="277">
        <v>91.044231585653762</v>
      </c>
      <c r="K34" s="280">
        <v>114.60883866888834</v>
      </c>
      <c r="L34" s="277">
        <v>96.325597049626978</v>
      </c>
    </row>
    <row r="35" spans="1:12" x14ac:dyDescent="0.25">
      <c r="A35" s="271"/>
      <c r="B35" s="272" t="s">
        <v>99</v>
      </c>
      <c r="C35" s="284">
        <v>131.37612476446569</v>
      </c>
      <c r="D35" s="282">
        <v>108.89004368678945</v>
      </c>
      <c r="E35" s="285">
        <v>120.97097254800826</v>
      </c>
      <c r="F35" s="282">
        <v>100.26581701357129</v>
      </c>
      <c r="G35" s="282">
        <v>115.12023654989605</v>
      </c>
      <c r="H35" s="277">
        <v>95.416481568668374</v>
      </c>
      <c r="I35" s="280">
        <v>108.32503476887101</v>
      </c>
      <c r="J35" s="277">
        <v>89.784333260724821</v>
      </c>
      <c r="K35" s="280">
        <v>114.60883866888834</v>
      </c>
      <c r="L35" s="277">
        <v>94.99261355076105</v>
      </c>
    </row>
    <row r="36" spans="1:12" x14ac:dyDescent="0.25">
      <c r="A36" s="271"/>
      <c r="B36" s="272" t="s">
        <v>100</v>
      </c>
      <c r="C36" s="284">
        <v>131.37612476446569</v>
      </c>
      <c r="D36" s="282">
        <v>108.89004368678945</v>
      </c>
      <c r="E36" s="285">
        <v>120.97097254800826</v>
      </c>
      <c r="F36" s="282">
        <v>100.26581701357129</v>
      </c>
      <c r="G36" s="282">
        <v>115.12023654989605</v>
      </c>
      <c r="H36" s="277">
        <v>95.416481568668374</v>
      </c>
      <c r="I36" s="280">
        <v>108.32503476887101</v>
      </c>
      <c r="J36" s="277">
        <v>89.784333260724821</v>
      </c>
      <c r="K36" s="280">
        <v>114.60883866888834</v>
      </c>
      <c r="L36" s="277">
        <v>94.99261355076105</v>
      </c>
    </row>
    <row r="37" spans="1:12" x14ac:dyDescent="0.25">
      <c r="A37" s="271"/>
      <c r="B37" s="272" t="s">
        <v>101</v>
      </c>
      <c r="C37" s="284">
        <v>131.37612476446569</v>
      </c>
      <c r="D37" s="282">
        <v>108.49494193175758</v>
      </c>
      <c r="E37" s="285">
        <v>120.97097254800826</v>
      </c>
      <c r="F37" s="282">
        <v>99.90200780815195</v>
      </c>
      <c r="G37" s="282">
        <v>115.12023654989605</v>
      </c>
      <c r="H37" s="277">
        <v>95.070267920015738</v>
      </c>
      <c r="I37" s="280">
        <v>108.32503476887101</v>
      </c>
      <c r="J37" s="277">
        <v>89.458555563842665</v>
      </c>
      <c r="K37" s="280">
        <v>114.60883866888834</v>
      </c>
      <c r="L37" s="277">
        <v>94.647937884756828</v>
      </c>
    </row>
    <row r="38" spans="1:12" x14ac:dyDescent="0.25">
      <c r="A38" s="271"/>
      <c r="B38" s="272" t="s">
        <v>102</v>
      </c>
      <c r="C38" s="284">
        <v>131.37612476446569</v>
      </c>
      <c r="D38" s="282">
        <v>107.63573072855432</v>
      </c>
      <c r="E38" s="285">
        <v>120.97097254800826</v>
      </c>
      <c r="F38" s="282">
        <v>99.110847199160119</v>
      </c>
      <c r="G38" s="282">
        <v>115.12023654989605</v>
      </c>
      <c r="H38" s="277">
        <v>94.317371629792433</v>
      </c>
      <c r="I38" s="280">
        <v>108.32503476887101</v>
      </c>
      <c r="J38" s="277">
        <v>88.750100480183718</v>
      </c>
      <c r="K38" s="280">
        <v>114.60883866888834</v>
      </c>
      <c r="L38" s="277">
        <v>93.898386180845876</v>
      </c>
    </row>
    <row r="39" spans="1:12" x14ac:dyDescent="0.25">
      <c r="A39" s="271"/>
      <c r="B39" s="272" t="s">
        <v>103</v>
      </c>
      <c r="C39" s="284">
        <v>131.37612476446569</v>
      </c>
      <c r="D39" s="282">
        <v>107.48097051183461</v>
      </c>
      <c r="E39" s="285">
        <v>120.97097254800826</v>
      </c>
      <c r="F39" s="282">
        <v>98.968344183776708</v>
      </c>
      <c r="G39" s="282">
        <v>115.12023654989605</v>
      </c>
      <c r="H39" s="277">
        <v>94.181760743193166</v>
      </c>
      <c r="I39" s="280">
        <v>108.32503476887101</v>
      </c>
      <c r="J39" s="277">
        <v>88.622494296890878</v>
      </c>
      <c r="K39" s="280">
        <v>114.60883866888834</v>
      </c>
      <c r="L39" s="277">
        <v>93.763377717609586</v>
      </c>
    </row>
    <row r="40" spans="1:12" x14ac:dyDescent="0.25">
      <c r="A40" s="271"/>
      <c r="B40" s="272" t="s">
        <v>104</v>
      </c>
      <c r="C40" s="284">
        <v>131.37612476446569</v>
      </c>
      <c r="D40" s="282">
        <v>106.94279683974388</v>
      </c>
      <c r="E40" s="285">
        <v>120.97097254800826</v>
      </c>
      <c r="F40" s="282">
        <v>98.472794534787823</v>
      </c>
      <c r="G40" s="282">
        <v>115.12023654989605</v>
      </c>
      <c r="H40" s="277">
        <v>93.710178250201494</v>
      </c>
      <c r="I40" s="280">
        <v>108.32503476887101</v>
      </c>
      <c r="J40" s="277">
        <v>88.178747901985119</v>
      </c>
      <c r="K40" s="280">
        <v>114.60883866888834</v>
      </c>
      <c r="L40" s="277">
        <v>93.293890132471333</v>
      </c>
    </row>
    <row r="41" spans="1:12" x14ac:dyDescent="0.25">
      <c r="A41" s="271"/>
      <c r="B41" s="272" t="s">
        <v>105</v>
      </c>
      <c r="C41" s="284">
        <v>131.37612476446569</v>
      </c>
      <c r="D41" s="282">
        <v>105.88245749430733</v>
      </c>
      <c r="E41" s="285">
        <v>120.97097254800826</v>
      </c>
      <c r="F41" s="282">
        <v>97.496435382176628</v>
      </c>
      <c r="G41" s="282">
        <v>115.12023654989605</v>
      </c>
      <c r="H41" s="277">
        <v>92.781040505511129</v>
      </c>
      <c r="I41" s="280">
        <v>108.32503476887101</v>
      </c>
      <c r="J41" s="277">
        <v>87.304454367546185</v>
      </c>
      <c r="K41" s="280">
        <v>114.60883866888834</v>
      </c>
      <c r="L41" s="277">
        <v>92.368879890364681</v>
      </c>
    </row>
    <row r="42" spans="1:12" x14ac:dyDescent="0.25">
      <c r="A42" s="271"/>
      <c r="B42" s="272"/>
      <c r="C42" s="284"/>
      <c r="D42" s="282"/>
      <c r="E42" s="285"/>
      <c r="F42" s="282"/>
      <c r="G42" s="282"/>
      <c r="H42" s="277"/>
      <c r="I42" s="280"/>
      <c r="J42" s="277"/>
      <c r="K42" s="280"/>
      <c r="L42" s="277"/>
    </row>
    <row r="43" spans="1:12" x14ac:dyDescent="0.25">
      <c r="A43" s="271">
        <v>2021</v>
      </c>
      <c r="B43" s="272" t="s">
        <v>94</v>
      </c>
      <c r="C43" s="284">
        <v>131.4</v>
      </c>
      <c r="D43" s="282">
        <v>105.2</v>
      </c>
      <c r="E43" s="285">
        <v>121</v>
      </c>
      <c r="F43" s="282">
        <v>96.9</v>
      </c>
      <c r="G43" s="282">
        <v>115.1</v>
      </c>
      <c r="H43" s="277">
        <v>92.2</v>
      </c>
      <c r="I43" s="280">
        <v>108.3</v>
      </c>
      <c r="J43" s="277">
        <v>86.8</v>
      </c>
      <c r="K43" s="280">
        <v>114.6</v>
      </c>
      <c r="L43" s="277">
        <v>91.8</v>
      </c>
    </row>
    <row r="44" spans="1:12" x14ac:dyDescent="0.25">
      <c r="A44" s="271"/>
      <c r="B44" s="272" t="s">
        <v>95</v>
      </c>
      <c r="C44" s="284">
        <v>131.4</v>
      </c>
      <c r="D44" s="282">
        <v>104.7</v>
      </c>
      <c r="E44" s="285">
        <v>121</v>
      </c>
      <c r="F44" s="282">
        <v>96.4</v>
      </c>
      <c r="G44" s="282">
        <v>115.1</v>
      </c>
      <c r="H44" s="277">
        <v>91.7</v>
      </c>
      <c r="I44" s="280">
        <v>108.3</v>
      </c>
      <c r="J44" s="277">
        <v>86.3</v>
      </c>
      <c r="K44" s="280">
        <v>114.6</v>
      </c>
      <c r="L44" s="277">
        <v>91.3</v>
      </c>
    </row>
    <row r="45" spans="1:12" x14ac:dyDescent="0.25">
      <c r="A45" s="271"/>
      <c r="B45" s="272" t="s">
        <v>96</v>
      </c>
      <c r="C45" s="284">
        <v>131.4</v>
      </c>
      <c r="D45" s="282">
        <v>105.2</v>
      </c>
      <c r="E45" s="285">
        <v>121</v>
      </c>
      <c r="F45" s="282">
        <v>96.9</v>
      </c>
      <c r="G45" s="282">
        <v>115.1</v>
      </c>
      <c r="H45" s="277">
        <v>92.2</v>
      </c>
      <c r="I45" s="280">
        <v>108.3</v>
      </c>
      <c r="J45" s="277">
        <v>86.8</v>
      </c>
      <c r="K45" s="280">
        <v>114.6</v>
      </c>
      <c r="L45" s="277">
        <v>91.8</v>
      </c>
    </row>
    <row r="46" spans="1:12" x14ac:dyDescent="0.25">
      <c r="A46" s="271"/>
      <c r="B46" s="272" t="s">
        <v>97</v>
      </c>
      <c r="C46" s="284">
        <v>131.4</v>
      </c>
      <c r="D46" s="282">
        <v>105.1</v>
      </c>
      <c r="E46" s="285">
        <v>121</v>
      </c>
      <c r="F46" s="282">
        <v>96.8</v>
      </c>
      <c r="G46" s="282">
        <v>115.1</v>
      </c>
      <c r="H46" s="277">
        <v>92.1</v>
      </c>
      <c r="I46" s="280">
        <v>108.3</v>
      </c>
      <c r="J46" s="277">
        <v>86.7</v>
      </c>
      <c r="K46" s="280">
        <v>114.6</v>
      </c>
      <c r="L46" s="277">
        <v>91.7</v>
      </c>
    </row>
    <row r="47" spans="1:12" x14ac:dyDescent="0.25">
      <c r="A47" s="271"/>
      <c r="B47" s="272" t="s">
        <v>98</v>
      </c>
      <c r="C47" s="284">
        <v>131.4</v>
      </c>
      <c r="D47" s="282">
        <v>104.1</v>
      </c>
      <c r="E47" s="285">
        <v>121</v>
      </c>
      <c r="F47" s="282">
        <v>95.9</v>
      </c>
      <c r="G47" s="282">
        <v>115.1</v>
      </c>
      <c r="H47" s="277">
        <v>91.2</v>
      </c>
      <c r="I47" s="280">
        <v>108.3</v>
      </c>
      <c r="J47" s="277">
        <v>85.8</v>
      </c>
      <c r="K47" s="280">
        <v>114.6</v>
      </c>
      <c r="L47" s="277">
        <v>90.8</v>
      </c>
    </row>
    <row r="48" spans="1:12" x14ac:dyDescent="0.25">
      <c r="A48" s="271"/>
      <c r="B48" s="272" t="s">
        <v>99</v>
      </c>
      <c r="C48" s="284">
        <v>131.4</v>
      </c>
      <c r="D48" s="282">
        <v>102.6</v>
      </c>
      <c r="E48" s="285">
        <v>121</v>
      </c>
      <c r="F48" s="282">
        <v>94.5</v>
      </c>
      <c r="G48" s="282">
        <v>115.1</v>
      </c>
      <c r="H48" s="277">
        <v>89.9</v>
      </c>
      <c r="I48" s="280">
        <v>108.3</v>
      </c>
      <c r="J48" s="277">
        <v>84.6</v>
      </c>
      <c r="K48" s="280">
        <v>114.6</v>
      </c>
      <c r="L48" s="277">
        <v>89.5</v>
      </c>
    </row>
    <row r="49" spans="1:12" x14ac:dyDescent="0.25">
      <c r="A49" s="271"/>
      <c r="B49" s="272" t="s">
        <v>100</v>
      </c>
      <c r="C49" s="284">
        <v>131.4</v>
      </c>
      <c r="D49" s="282">
        <v>102</v>
      </c>
      <c r="E49" s="285">
        <v>121</v>
      </c>
      <c r="F49" s="282">
        <v>93.9</v>
      </c>
      <c r="G49" s="282">
        <v>115.1</v>
      </c>
      <c r="H49" s="277">
        <v>89.4</v>
      </c>
      <c r="I49" s="280">
        <v>108.3</v>
      </c>
      <c r="J49" s="277">
        <v>84.1</v>
      </c>
      <c r="K49" s="280">
        <v>114.6</v>
      </c>
      <c r="L49" s="277">
        <v>89</v>
      </c>
    </row>
    <row r="50" spans="1:12" x14ac:dyDescent="0.25">
      <c r="A50" s="271"/>
      <c r="B50" s="272" t="s">
        <v>101</v>
      </c>
      <c r="C50" s="284">
        <v>131.4</v>
      </c>
      <c r="D50" s="282">
        <v>101.6</v>
      </c>
      <c r="E50" s="285">
        <v>121</v>
      </c>
      <c r="F50" s="282">
        <v>93.6</v>
      </c>
      <c r="G50" s="282">
        <v>115.1</v>
      </c>
      <c r="H50" s="277">
        <v>89.1</v>
      </c>
      <c r="I50" s="280">
        <v>108.3</v>
      </c>
      <c r="J50" s="277">
        <v>83.8</v>
      </c>
      <c r="K50" s="280">
        <v>114.6</v>
      </c>
      <c r="L50" s="277">
        <v>88.7</v>
      </c>
    </row>
    <row r="51" spans="1:12" x14ac:dyDescent="0.25">
      <c r="A51" s="271"/>
      <c r="B51" s="272" t="s">
        <v>102</v>
      </c>
      <c r="C51" s="284">
        <v>131.4</v>
      </c>
      <c r="D51" s="282">
        <v>101.4</v>
      </c>
      <c r="E51" s="285">
        <v>121</v>
      </c>
      <c r="F51" s="282">
        <v>93.3</v>
      </c>
      <c r="G51" s="282">
        <v>115.1</v>
      </c>
      <c r="H51" s="277">
        <v>88.8</v>
      </c>
      <c r="I51" s="280">
        <v>108.3</v>
      </c>
      <c r="J51" s="277">
        <v>83.6</v>
      </c>
      <c r="K51" s="280">
        <v>114.6</v>
      </c>
      <c r="L51" s="277">
        <v>88.4</v>
      </c>
    </row>
    <row r="52" spans="1:12" x14ac:dyDescent="0.25">
      <c r="A52" s="271"/>
      <c r="B52" s="272" t="s">
        <v>103</v>
      </c>
      <c r="C52" s="284">
        <v>131.4</v>
      </c>
      <c r="D52" s="282">
        <v>99.3</v>
      </c>
      <c r="E52" s="285">
        <v>121</v>
      </c>
      <c r="F52" s="282">
        <v>91.4</v>
      </c>
      <c r="G52" s="282">
        <v>115.1</v>
      </c>
      <c r="H52" s="277">
        <v>87</v>
      </c>
      <c r="I52" s="280">
        <v>108.3</v>
      </c>
      <c r="J52" s="277">
        <v>81.900000000000006</v>
      </c>
      <c r="K52" s="280">
        <v>114.6</v>
      </c>
      <c r="L52" s="277">
        <v>86.6</v>
      </c>
    </row>
    <row r="53" spans="1:12" x14ac:dyDescent="0.25">
      <c r="A53" s="271"/>
      <c r="B53" s="272" t="s">
        <v>104</v>
      </c>
      <c r="C53" s="284">
        <v>131.4</v>
      </c>
      <c r="D53" s="282">
        <v>96.3</v>
      </c>
      <c r="E53" s="285">
        <v>121</v>
      </c>
      <c r="F53" s="282">
        <v>88.6</v>
      </c>
      <c r="G53" s="282">
        <v>115.1</v>
      </c>
      <c r="H53" s="277">
        <v>84.4</v>
      </c>
      <c r="I53" s="280">
        <v>108.3</v>
      </c>
      <c r="J53" s="277">
        <v>79.400000000000006</v>
      </c>
      <c r="K53" s="280">
        <v>114.6</v>
      </c>
      <c r="L53" s="277">
        <v>84</v>
      </c>
    </row>
    <row r="54" spans="1:12" x14ac:dyDescent="0.25">
      <c r="A54" s="271"/>
      <c r="B54" s="272" t="s">
        <v>105</v>
      </c>
      <c r="C54" s="284">
        <v>131.4</v>
      </c>
      <c r="D54" s="282">
        <v>92.9</v>
      </c>
      <c r="E54" s="285">
        <v>121</v>
      </c>
      <c r="F54" s="282">
        <v>85.5</v>
      </c>
      <c r="G54" s="282">
        <v>115.1</v>
      </c>
      <c r="H54" s="277">
        <v>81.400000000000006</v>
      </c>
      <c r="I54" s="280">
        <v>108.3</v>
      </c>
      <c r="J54" s="277">
        <v>76.599999999999994</v>
      </c>
      <c r="K54" s="280">
        <v>114.6</v>
      </c>
      <c r="L54" s="277">
        <v>81</v>
      </c>
    </row>
    <row r="55" spans="1:12" x14ac:dyDescent="0.25">
      <c r="A55" s="271"/>
      <c r="B55" s="272"/>
      <c r="C55" s="284"/>
      <c r="D55" s="282"/>
      <c r="E55" s="285"/>
      <c r="F55" s="282"/>
      <c r="G55" s="282"/>
      <c r="H55" s="277"/>
      <c r="I55" s="280"/>
      <c r="J55" s="277"/>
      <c r="K55" s="280"/>
      <c r="L55" s="277"/>
    </row>
    <row r="56" spans="1:12" x14ac:dyDescent="0.25">
      <c r="A56" s="271">
        <v>2022</v>
      </c>
      <c r="B56" s="272" t="s">
        <v>94</v>
      </c>
      <c r="C56" s="286">
        <v>141.5</v>
      </c>
      <c r="D56" s="287">
        <v>97</v>
      </c>
      <c r="E56" s="288">
        <v>141.19999999999999</v>
      </c>
      <c r="F56" s="289">
        <v>96.8</v>
      </c>
      <c r="G56" s="286">
        <v>135.4</v>
      </c>
      <c r="H56" s="287">
        <v>92.8</v>
      </c>
      <c r="I56" s="280">
        <v>123.8</v>
      </c>
      <c r="J56" s="277">
        <v>84.9</v>
      </c>
      <c r="K56" s="280">
        <v>133.1</v>
      </c>
      <c r="L56" s="277">
        <v>91.3</v>
      </c>
    </row>
    <row r="57" spans="1:12" x14ac:dyDescent="0.25">
      <c r="A57" s="271"/>
      <c r="B57" s="272" t="s">
        <v>95</v>
      </c>
      <c r="C57" s="286">
        <v>141.5</v>
      </c>
      <c r="D57" s="287">
        <v>96</v>
      </c>
      <c r="E57" s="286">
        <v>141.19999999999999</v>
      </c>
      <c r="F57" s="287">
        <v>95.7</v>
      </c>
      <c r="G57" s="286">
        <v>135.4</v>
      </c>
      <c r="H57" s="287">
        <v>91.8</v>
      </c>
      <c r="I57" s="280">
        <v>123.8</v>
      </c>
      <c r="J57" s="277">
        <v>84</v>
      </c>
      <c r="K57" s="280">
        <v>133.1</v>
      </c>
      <c r="L57" s="277">
        <v>90.3</v>
      </c>
    </row>
    <row r="58" spans="1:12" x14ac:dyDescent="0.25">
      <c r="A58" s="271"/>
      <c r="B58" s="272" t="s">
        <v>96</v>
      </c>
      <c r="C58" s="286">
        <v>141.5</v>
      </c>
      <c r="D58" s="287">
        <v>93.3</v>
      </c>
      <c r="E58" s="286">
        <v>141.19999999999999</v>
      </c>
      <c r="F58" s="287">
        <v>93</v>
      </c>
      <c r="G58" s="286">
        <v>135.4</v>
      </c>
      <c r="H58" s="287">
        <v>89.2</v>
      </c>
      <c r="I58" s="280">
        <v>123.8</v>
      </c>
      <c r="J58" s="277">
        <v>81.599999999999994</v>
      </c>
      <c r="K58" s="280">
        <v>133.1</v>
      </c>
      <c r="L58" s="277">
        <v>87.7</v>
      </c>
    </row>
    <row r="59" spans="1:12" x14ac:dyDescent="0.25">
      <c r="A59" s="271"/>
      <c r="B59" s="272" t="s">
        <v>97</v>
      </c>
      <c r="C59" s="286">
        <v>141.5</v>
      </c>
      <c r="D59" s="287">
        <v>84.6</v>
      </c>
      <c r="E59" s="286">
        <v>141.19999999999999</v>
      </c>
      <c r="F59" s="287">
        <v>84.4</v>
      </c>
      <c r="G59" s="286">
        <v>135.4</v>
      </c>
      <c r="H59" s="287">
        <v>81</v>
      </c>
      <c r="I59" s="280">
        <v>123.8</v>
      </c>
      <c r="J59" s="277">
        <v>74</v>
      </c>
      <c r="K59" s="280">
        <v>133.1</v>
      </c>
      <c r="L59" s="277">
        <v>79.599999999999994</v>
      </c>
    </row>
    <row r="60" spans="1:12" x14ac:dyDescent="0.25">
      <c r="A60" s="271"/>
      <c r="B60" s="272" t="s">
        <v>98</v>
      </c>
      <c r="C60" s="286">
        <v>141.5</v>
      </c>
      <c r="D60" s="287">
        <v>77.2</v>
      </c>
      <c r="E60" s="286">
        <v>141.19999999999999</v>
      </c>
      <c r="F60" s="287">
        <v>77</v>
      </c>
      <c r="G60" s="286">
        <v>135.4</v>
      </c>
      <c r="H60" s="287">
        <v>73.8</v>
      </c>
      <c r="I60" s="280">
        <v>123.8</v>
      </c>
      <c r="J60" s="277">
        <v>67.5</v>
      </c>
      <c r="K60" s="280">
        <v>133.1</v>
      </c>
      <c r="L60" s="277">
        <v>72.599999999999994</v>
      </c>
    </row>
    <row r="61" spans="1:12" x14ac:dyDescent="0.25">
      <c r="A61" s="271"/>
      <c r="B61" s="272" t="s">
        <v>99</v>
      </c>
      <c r="C61" s="286">
        <v>141.5</v>
      </c>
      <c r="D61" s="287">
        <v>69.599999999999994</v>
      </c>
      <c r="E61" s="286">
        <v>141.19999999999999</v>
      </c>
      <c r="F61" s="287">
        <v>69.400000000000006</v>
      </c>
      <c r="G61" s="286">
        <v>135.4</v>
      </c>
      <c r="H61" s="287">
        <v>66.599999999999994</v>
      </c>
      <c r="I61" s="280">
        <v>123.8</v>
      </c>
      <c r="J61" s="277">
        <v>60.9</v>
      </c>
      <c r="K61" s="280">
        <v>133.1</v>
      </c>
      <c r="L61" s="277">
        <v>65.400000000000006</v>
      </c>
    </row>
    <row r="62" spans="1:12" x14ac:dyDescent="0.25">
      <c r="A62" s="271"/>
      <c r="B62" s="272" t="s">
        <v>100</v>
      </c>
      <c r="C62" s="286">
        <v>141.5</v>
      </c>
      <c r="D62" s="287">
        <v>65.900000000000006</v>
      </c>
      <c r="E62" s="286">
        <v>141.19999999999999</v>
      </c>
      <c r="F62" s="287">
        <v>65.7</v>
      </c>
      <c r="G62" s="286">
        <v>135.4</v>
      </c>
      <c r="H62" s="287">
        <v>63</v>
      </c>
      <c r="I62" s="280">
        <v>123.8</v>
      </c>
      <c r="J62" s="277">
        <v>57.7</v>
      </c>
      <c r="K62" s="280">
        <v>133.1</v>
      </c>
      <c r="L62" s="277">
        <v>62</v>
      </c>
    </row>
    <row r="63" spans="1:12" x14ac:dyDescent="0.25">
      <c r="A63" s="271"/>
      <c r="B63" s="272" t="s">
        <v>101</v>
      </c>
      <c r="C63" s="286">
        <v>141.5</v>
      </c>
      <c r="D63" s="287">
        <v>64.3</v>
      </c>
      <c r="E63" s="286">
        <v>141.19999999999999</v>
      </c>
      <c r="F63" s="287">
        <v>64.2</v>
      </c>
      <c r="G63" s="286">
        <v>135.4</v>
      </c>
      <c r="H63" s="287">
        <v>61.5</v>
      </c>
      <c r="I63" s="280">
        <v>123.8</v>
      </c>
      <c r="J63" s="277">
        <v>56.3</v>
      </c>
      <c r="K63" s="280">
        <v>133.1</v>
      </c>
      <c r="L63" s="277">
        <v>60.5</v>
      </c>
    </row>
    <row r="64" spans="1:12" x14ac:dyDescent="0.25">
      <c r="A64" s="271"/>
      <c r="B64" s="272" t="s">
        <v>102</v>
      </c>
      <c r="C64" s="286">
        <v>141.5</v>
      </c>
      <c r="D64" s="287">
        <v>62.9</v>
      </c>
      <c r="E64" s="286">
        <v>141.19999999999999</v>
      </c>
      <c r="F64" s="287">
        <v>62.7</v>
      </c>
      <c r="G64" s="286">
        <v>135.4</v>
      </c>
      <c r="H64" s="287">
        <v>60.1</v>
      </c>
      <c r="I64" s="280">
        <v>123.8</v>
      </c>
      <c r="J64" s="277">
        <v>55</v>
      </c>
      <c r="K64" s="280">
        <v>133.1</v>
      </c>
      <c r="L64" s="277">
        <v>59.1</v>
      </c>
    </row>
    <row r="65" spans="1:12" x14ac:dyDescent="0.25">
      <c r="A65" s="271"/>
      <c r="B65" s="272" t="s">
        <v>103</v>
      </c>
      <c r="C65" s="286">
        <v>141.5</v>
      </c>
      <c r="D65" s="287">
        <v>62.7</v>
      </c>
      <c r="E65" s="286">
        <v>141.19999999999999</v>
      </c>
      <c r="F65" s="287">
        <v>62.5</v>
      </c>
      <c r="G65" s="286">
        <v>135.4</v>
      </c>
      <c r="H65" s="287">
        <v>60</v>
      </c>
      <c r="I65" s="280">
        <v>123.8</v>
      </c>
      <c r="J65" s="277">
        <v>54.9</v>
      </c>
      <c r="K65" s="280">
        <v>133.1</v>
      </c>
      <c r="L65" s="277">
        <v>59</v>
      </c>
    </row>
    <row r="66" spans="1:12" x14ac:dyDescent="0.25">
      <c r="A66" s="271"/>
      <c r="B66" s="272" t="s">
        <v>104</v>
      </c>
      <c r="C66" s="286">
        <v>141.5</v>
      </c>
      <c r="D66" s="287">
        <v>62.8</v>
      </c>
      <c r="E66" s="286">
        <v>141.19999999999999</v>
      </c>
      <c r="F66" s="287">
        <v>62.7</v>
      </c>
      <c r="G66" s="286">
        <v>135.4</v>
      </c>
      <c r="H66" s="287">
        <v>60.1</v>
      </c>
      <c r="I66" s="280">
        <v>123.8</v>
      </c>
      <c r="J66" s="277">
        <v>55</v>
      </c>
      <c r="K66" s="280">
        <v>133.1</v>
      </c>
      <c r="L66" s="277">
        <v>59.1</v>
      </c>
    </row>
    <row r="67" spans="1:12" x14ac:dyDescent="0.25">
      <c r="A67" s="271"/>
      <c r="B67" s="272" t="s">
        <v>105</v>
      </c>
      <c r="C67" s="286">
        <v>141.5</v>
      </c>
      <c r="D67" s="287">
        <v>62.8</v>
      </c>
      <c r="E67" s="286">
        <v>141.19999999999999</v>
      </c>
      <c r="F67" s="287">
        <v>62.7</v>
      </c>
      <c r="G67" s="286">
        <v>135.4</v>
      </c>
      <c r="H67" s="287">
        <v>60.1</v>
      </c>
      <c r="I67" s="280">
        <v>123.8</v>
      </c>
      <c r="J67" s="277">
        <v>55</v>
      </c>
      <c r="K67" s="280">
        <v>133.1</v>
      </c>
      <c r="L67" s="277">
        <v>59.1</v>
      </c>
    </row>
    <row r="68" spans="1:12" x14ac:dyDescent="0.25">
      <c r="A68" s="271"/>
      <c r="B68" s="272"/>
      <c r="C68" s="286"/>
      <c r="D68" s="287"/>
      <c r="E68" s="286"/>
      <c r="F68" s="287"/>
      <c r="G68" s="286"/>
      <c r="H68" s="287"/>
      <c r="I68" s="280"/>
      <c r="J68" s="277"/>
      <c r="K68" s="280"/>
      <c r="L68" s="277"/>
    </row>
    <row r="69" spans="1:12" x14ac:dyDescent="0.25">
      <c r="A69" s="271">
        <v>2023</v>
      </c>
      <c r="B69" s="272" t="s">
        <v>94</v>
      </c>
      <c r="C69" s="286">
        <v>141.52819225856334</v>
      </c>
      <c r="D69" s="287">
        <v>62.404106682396694</v>
      </c>
      <c r="E69" s="286">
        <v>141.16307463979061</v>
      </c>
      <c r="F69" s="287">
        <v>62.243115162121427</v>
      </c>
      <c r="G69" s="286">
        <v>135.38991635561683</v>
      </c>
      <c r="H69" s="287">
        <v>59.697553181072777</v>
      </c>
      <c r="I69" s="280">
        <v>123.82591987350457</v>
      </c>
      <c r="J69" s="277">
        <v>54.598633604496825</v>
      </c>
      <c r="K69" s="280">
        <v>133.11647799957106</v>
      </c>
      <c r="L69" s="277">
        <v>58.69512470768889</v>
      </c>
    </row>
    <row r="70" spans="1:12" x14ac:dyDescent="0.25">
      <c r="A70" s="271"/>
      <c r="B70" s="272" t="s">
        <v>95</v>
      </c>
      <c r="C70" s="286">
        <v>141.52819225856334</v>
      </c>
      <c r="D70" s="287">
        <v>61.700875690875321</v>
      </c>
      <c r="E70" s="286">
        <v>141.16307463979061</v>
      </c>
      <c r="F70" s="287">
        <v>61.541698381754564</v>
      </c>
      <c r="G70" s="286">
        <v>135.38991635561683</v>
      </c>
      <c r="H70" s="287">
        <v>59.024822302501164</v>
      </c>
      <c r="I70" s="280">
        <v>123.82591987350457</v>
      </c>
      <c r="J70" s="277">
        <v>53.983362378184523</v>
      </c>
      <c r="K70" s="280">
        <v>133.11647799957106</v>
      </c>
      <c r="L70" s="277">
        <v>58.033690181340617</v>
      </c>
    </row>
    <row r="71" spans="1:12" x14ac:dyDescent="0.25">
      <c r="A71" s="271"/>
      <c r="B71" s="272" t="s">
        <v>96</v>
      </c>
      <c r="C71" s="286">
        <v>141.52819225856334</v>
      </c>
      <c r="D71" s="287">
        <v>61.489984025916286</v>
      </c>
      <c r="E71" s="286">
        <v>141.16307463979061</v>
      </c>
      <c r="F71" s="287">
        <v>61.331350779863804</v>
      </c>
      <c r="G71" s="286">
        <v>135.38991635561683</v>
      </c>
      <c r="H71" s="287">
        <v>58.823077304396925</v>
      </c>
      <c r="I71" s="280">
        <v>123.82591987350457</v>
      </c>
      <c r="J71" s="277">
        <v>53.79884893255597</v>
      </c>
      <c r="K71" s="280">
        <v>133.11647799957106</v>
      </c>
      <c r="L71" s="277">
        <v>57.835332841853621</v>
      </c>
    </row>
    <row r="72" spans="1:12" x14ac:dyDescent="0.25">
      <c r="A72" s="271"/>
      <c r="B72" s="272" t="s">
        <v>97</v>
      </c>
      <c r="C72" s="286">
        <v>141.52819225856334</v>
      </c>
      <c r="D72" s="287">
        <v>62.127028754354498</v>
      </c>
      <c r="E72" s="286">
        <v>141.16307463979061</v>
      </c>
      <c r="F72" s="287">
        <v>61.966752045960085</v>
      </c>
      <c r="G72" s="286">
        <v>135.38991635561683</v>
      </c>
      <c r="H72" s="287">
        <v>59.432492510806561</v>
      </c>
      <c r="I72" s="280">
        <v>123.82591987350457</v>
      </c>
      <c r="J72" s="277">
        <v>54.356212439010676</v>
      </c>
      <c r="K72" s="280">
        <v>133.11647799957106</v>
      </c>
      <c r="L72" s="277">
        <v>58.434514879189059</v>
      </c>
    </row>
    <row r="73" spans="1:12" x14ac:dyDescent="0.25">
      <c r="A73" s="271"/>
      <c r="B73" s="272" t="s">
        <v>98</v>
      </c>
      <c r="C73" s="286">
        <v>141.52819225856334</v>
      </c>
      <c r="D73" s="287">
        <v>62.004671238343953</v>
      </c>
      <c r="E73" s="286">
        <v>141.16307463979061</v>
      </c>
      <c r="F73" s="287">
        <v>61.844710190625847</v>
      </c>
      <c r="G73" s="286">
        <v>135.38991635561683</v>
      </c>
      <c r="H73" s="287">
        <v>59.315441811622307</v>
      </c>
      <c r="I73" s="280">
        <v>123.82591987350457</v>
      </c>
      <c r="J73" s="277">
        <v>54.249159337210557</v>
      </c>
      <c r="K73" s="280">
        <v>133.11647799957106</v>
      </c>
      <c r="L73" s="277">
        <v>58.319429670170472</v>
      </c>
    </row>
    <row r="74" spans="1:12" x14ac:dyDescent="0.25">
      <c r="A74" s="271"/>
      <c r="B74" s="272" t="s">
        <v>99</v>
      </c>
      <c r="C74" s="286">
        <v>141.52819225856334</v>
      </c>
      <c r="D74" s="287">
        <v>61.943673037420837</v>
      </c>
      <c r="E74" s="286">
        <v>141.16307463979061</v>
      </c>
      <c r="F74" s="287">
        <v>61.783869354235648</v>
      </c>
      <c r="G74" s="286">
        <v>135.38991635561683</v>
      </c>
      <c r="H74" s="287">
        <v>59.257089188098824</v>
      </c>
      <c r="I74" s="280">
        <v>123.82591987350457</v>
      </c>
      <c r="J74" s="277">
        <v>54.195790759407103</v>
      </c>
      <c r="K74" s="280">
        <v>133.11647799957106</v>
      </c>
      <c r="L74" s="277">
        <v>58.262056891350817</v>
      </c>
    </row>
    <row r="75" spans="1:12" x14ac:dyDescent="0.25">
      <c r="A75" s="271"/>
      <c r="B75" s="272" t="s">
        <v>100</v>
      </c>
      <c r="C75" s="286">
        <v>141.52819225856334</v>
      </c>
      <c r="D75" s="287">
        <v>62.37319825907705</v>
      </c>
      <c r="E75" s="286">
        <v>141.16307463979061</v>
      </c>
      <c r="F75" s="287">
        <v>62.212286477048572</v>
      </c>
      <c r="G75" s="286">
        <v>135.38991635561683</v>
      </c>
      <c r="H75" s="287">
        <v>59.667985299358541</v>
      </c>
      <c r="I75" s="280">
        <v>123.82591987350457</v>
      </c>
      <c r="J75" s="277">
        <v>54.571591190626371</v>
      </c>
      <c r="K75" s="280">
        <v>133.11647799957106</v>
      </c>
      <c r="L75" s="277">
        <v>58.666053323485009</v>
      </c>
    </row>
    <row r="76" spans="1:12" x14ac:dyDescent="0.25">
      <c r="A76" s="271"/>
      <c r="B76" s="272" t="s">
        <v>101</v>
      </c>
      <c r="C76" s="286">
        <v>141.52819225856334</v>
      </c>
      <c r="D76" s="287">
        <v>62.37319825907705</v>
      </c>
      <c r="E76" s="286">
        <v>141.16307463979061</v>
      </c>
      <c r="F76" s="287">
        <v>62.212286477048572</v>
      </c>
      <c r="G76" s="286">
        <v>135.38991635561683</v>
      </c>
      <c r="H76" s="287">
        <v>59.667985299358541</v>
      </c>
      <c r="I76" s="280">
        <v>123.82591987350457</v>
      </c>
      <c r="J76" s="277">
        <v>54.571591190626371</v>
      </c>
      <c r="K76" s="280">
        <v>133.11647799957106</v>
      </c>
      <c r="L76" s="277">
        <v>58.666053323485009</v>
      </c>
    </row>
    <row r="77" spans="1:12" x14ac:dyDescent="0.25">
      <c r="A77" s="271"/>
      <c r="B77" s="272" t="s">
        <v>102</v>
      </c>
      <c r="C77" s="286">
        <v>141.52819225856334</v>
      </c>
      <c r="D77" s="287">
        <v>61.882794734681362</v>
      </c>
      <c r="E77" s="286">
        <v>141.16307463979061</v>
      </c>
      <c r="F77" s="287">
        <v>61.723148106713069</v>
      </c>
      <c r="G77" s="286">
        <v>135.38991635561683</v>
      </c>
      <c r="H77" s="287">
        <v>59.198851262606844</v>
      </c>
      <c r="I77" s="280">
        <v>123.82591987350457</v>
      </c>
      <c r="J77" s="277">
        <v>54.142527082985083</v>
      </c>
      <c r="K77" s="280">
        <v>133.11647799957106</v>
      </c>
      <c r="L77" s="277">
        <v>58.204796884578002</v>
      </c>
    </row>
    <row r="78" spans="1:12" x14ac:dyDescent="0.25">
      <c r="A78" s="271"/>
      <c r="B78" s="272" t="s">
        <v>103</v>
      </c>
      <c r="C78" s="286">
        <v>141.52819225856334</v>
      </c>
      <c r="D78" s="287">
        <v>61.852400434713445</v>
      </c>
      <c r="E78" s="286">
        <v>141.16307463979061</v>
      </c>
      <c r="F78" s="287">
        <v>61.692832218644938</v>
      </c>
      <c r="G78" s="286">
        <v>135.38991635561683</v>
      </c>
      <c r="H78" s="287">
        <v>59.169775205994561</v>
      </c>
      <c r="I78" s="280">
        <v>123.82591987350457</v>
      </c>
      <c r="J78" s="277">
        <v>54.115934486185971</v>
      </c>
      <c r="K78" s="280">
        <v>133.11647799957106</v>
      </c>
      <c r="L78" s="277">
        <v>58.176209066854732</v>
      </c>
    </row>
    <row r="79" spans="1:12" x14ac:dyDescent="0.25">
      <c r="A79" s="271"/>
      <c r="B79" s="272" t="s">
        <v>104</v>
      </c>
      <c r="C79" s="286">
        <v>141.52819225856334</v>
      </c>
      <c r="D79" s="287">
        <v>61.131789944211931</v>
      </c>
      <c r="E79" s="286">
        <v>141.16307463979061</v>
      </c>
      <c r="F79" s="287">
        <v>60.974080775320907</v>
      </c>
      <c r="G79" s="286">
        <v>135.38991635561683</v>
      </c>
      <c r="H79" s="287">
        <v>58.480418601652865</v>
      </c>
      <c r="I79" s="280">
        <v>123.82591987350457</v>
      </c>
      <c r="J79" s="277">
        <v>53.485457579550797</v>
      </c>
      <c r="K79" s="280">
        <v>133.11647799957106</v>
      </c>
      <c r="L79" s="277">
        <v>57.498427990347686</v>
      </c>
    </row>
    <row r="80" spans="1:12" x14ac:dyDescent="0.25">
      <c r="A80" s="271"/>
      <c r="B80" s="272" t="s">
        <v>105</v>
      </c>
      <c r="C80" s="286">
        <v>141.52819225856334</v>
      </c>
      <c r="D80" s="287">
        <v>60.312014983274217</v>
      </c>
      <c r="E80" s="286">
        <v>141.16307463979061</v>
      </c>
      <c r="F80" s="287">
        <v>60.15642068829554</v>
      </c>
      <c r="G80" s="286">
        <v>135.38991635561683</v>
      </c>
      <c r="H80" s="287">
        <v>57.696198428833767</v>
      </c>
      <c r="I80" s="280">
        <v>123.82591987350457</v>
      </c>
      <c r="J80" s="277">
        <v>52.76821964266027</v>
      </c>
      <c r="K80" s="280">
        <v>133.11647799957106</v>
      </c>
      <c r="L80" s="277">
        <v>56.727376274002019</v>
      </c>
    </row>
    <row r="81" spans="1:12" x14ac:dyDescent="0.25">
      <c r="A81" s="271"/>
      <c r="B81" s="272"/>
      <c r="C81" s="286"/>
      <c r="D81" s="287"/>
      <c r="E81" s="286"/>
      <c r="F81" s="287"/>
      <c r="G81" s="286"/>
      <c r="H81" s="287"/>
      <c r="I81" s="280"/>
      <c r="J81" s="277"/>
      <c r="K81" s="280"/>
      <c r="L81" s="277"/>
    </row>
    <row r="82" spans="1:12" x14ac:dyDescent="0.25">
      <c r="A82" s="271">
        <v>2024</v>
      </c>
      <c r="B82" s="272" t="s">
        <v>94</v>
      </c>
      <c r="C82" s="286">
        <v>151.68025975266102</v>
      </c>
      <c r="D82" s="287">
        <v>62.774314210173529</v>
      </c>
      <c r="E82" s="286">
        <v>153.79564188569015</v>
      </c>
      <c r="F82" s="287">
        <v>63.649785170665666</v>
      </c>
      <c r="G82" s="286">
        <v>149.4128025472553</v>
      </c>
      <c r="H82" s="287">
        <v>61.835905538521949</v>
      </c>
      <c r="I82" s="280">
        <v>139.32680497813817</v>
      </c>
      <c r="J82" s="277">
        <v>57.661719777241984</v>
      </c>
      <c r="K82" s="280">
        <v>147.22678545918825</v>
      </c>
      <c r="L82" s="277">
        <v>60.931201631903527</v>
      </c>
    </row>
    <row r="83" spans="1:12" x14ac:dyDescent="0.25">
      <c r="A83" s="271"/>
      <c r="B83" s="272" t="s">
        <v>95</v>
      </c>
      <c r="C83" s="286">
        <v>151.68025975266102</v>
      </c>
      <c r="D83" s="287">
        <v>62.920641282924521</v>
      </c>
      <c r="E83" s="286">
        <v>153.79564188569015</v>
      </c>
      <c r="F83" s="287">
        <v>63.79815296826628</v>
      </c>
      <c r="G83" s="286">
        <v>149.4128025472553</v>
      </c>
      <c r="H83" s="287">
        <v>61.980045178471883</v>
      </c>
      <c r="I83" s="280">
        <v>139.32680497813817</v>
      </c>
      <c r="J83" s="277">
        <v>57.796129380452335</v>
      </c>
      <c r="K83" s="280">
        <v>147.22678545918825</v>
      </c>
      <c r="L83" s="277">
        <v>61.073232404938281</v>
      </c>
    </row>
    <row r="84" spans="1:12" x14ac:dyDescent="0.25">
      <c r="A84" s="271"/>
      <c r="B84" s="272" t="s">
        <v>96</v>
      </c>
      <c r="C84" s="286">
        <v>151.68025975266102</v>
      </c>
      <c r="D84" s="287">
        <v>64.268940738987183</v>
      </c>
      <c r="E84" s="286">
        <v>153.79564188569015</v>
      </c>
      <c r="F84" s="287">
        <v>65.165256246157696</v>
      </c>
      <c r="G84" s="286">
        <v>149.4128025472553</v>
      </c>
      <c r="H84" s="287">
        <v>63.308189003724856</v>
      </c>
      <c r="I84" s="280">
        <v>139.32680497813817</v>
      </c>
      <c r="J84" s="277">
        <v>59.034617867176316</v>
      </c>
      <c r="K84" s="280">
        <v>147.22678545918825</v>
      </c>
      <c r="L84" s="277">
        <v>62.381944527901233</v>
      </c>
    </row>
    <row r="85" spans="1:12" x14ac:dyDescent="0.25">
      <c r="A85" s="271"/>
      <c r="B85" s="272" t="s">
        <v>97</v>
      </c>
      <c r="C85" s="286">
        <v>161.83232724675901</v>
      </c>
      <c r="D85" s="287">
        <v>69.16333516746873</v>
      </c>
      <c r="E85" s="286">
        <v>166.42820913158968</v>
      </c>
      <c r="F85" s="287">
        <v>71.127507126177349</v>
      </c>
      <c r="G85" s="286">
        <v>163.4356887388937</v>
      </c>
      <c r="H85" s="287">
        <v>69.848574205686575</v>
      </c>
      <c r="I85" s="280">
        <v>154.82769008277174</v>
      </c>
      <c r="J85" s="277">
        <v>66.169717784949995</v>
      </c>
      <c r="K85" s="280">
        <v>161.33709291880547</v>
      </c>
      <c r="L85" s="277">
        <v>68.951683648928437</v>
      </c>
    </row>
    <row r="86" spans="1:12" x14ac:dyDescent="0.25">
      <c r="A86" s="271"/>
      <c r="B86" s="272" t="s">
        <v>98</v>
      </c>
      <c r="C86" s="286">
        <v>161.83232724675872</v>
      </c>
      <c r="D86" s="287">
        <v>69.8003217734705</v>
      </c>
      <c r="E86" s="286">
        <v>166.42820913158968</v>
      </c>
      <c r="F86" s="287">
        <v>71.782583536937096</v>
      </c>
      <c r="G86" s="286">
        <v>163.4356887388937</v>
      </c>
      <c r="H86" s="287">
        <v>70.491871786834423</v>
      </c>
      <c r="I86" s="280">
        <v>154.82769008277174</v>
      </c>
      <c r="J86" s="277">
        <v>66.779133508611665</v>
      </c>
      <c r="K86" s="280">
        <v>161.33709291880547</v>
      </c>
      <c r="L86" s="277">
        <v>69.586720968041192</v>
      </c>
    </row>
    <row r="87" spans="1:12" x14ac:dyDescent="0.25">
      <c r="A87" s="271"/>
      <c r="B87" s="272" t="s">
        <v>99</v>
      </c>
      <c r="C87" s="286">
        <v>161.83232724675872</v>
      </c>
      <c r="D87" s="287">
        <v>69.196570792248735</v>
      </c>
      <c r="E87" s="286">
        <v>166.42820913158968</v>
      </c>
      <c r="F87" s="287">
        <v>71.161686610620478</v>
      </c>
      <c r="G87" s="286">
        <v>163.4356887388937</v>
      </c>
      <c r="H87" s="287">
        <v>69.882139114002612</v>
      </c>
      <c r="I87" s="280">
        <v>154.82769008277174</v>
      </c>
      <c r="J87" s="277">
        <v>66.201514862213287</v>
      </c>
      <c r="K87" s="280">
        <v>161.33709291880547</v>
      </c>
      <c r="L87" s="277">
        <v>68.984817567068234</v>
      </c>
    </row>
    <row r="88" spans="1:12" x14ac:dyDescent="0.25">
      <c r="A88" s="271"/>
      <c r="B88" s="272" t="s">
        <v>100</v>
      </c>
      <c r="C88" s="286">
        <v>161.83232724675872</v>
      </c>
      <c r="D88" s="287">
        <v>69.597904213953413</v>
      </c>
      <c r="E88" s="286">
        <v>166.42820913158968</v>
      </c>
      <c r="F88" s="287">
        <v>71.574417514113691</v>
      </c>
      <c r="G88" s="286">
        <v>163.4356887388937</v>
      </c>
      <c r="H88" s="287">
        <v>70.287448765702962</v>
      </c>
      <c r="I88" s="280">
        <v>154.82769008277174</v>
      </c>
      <c r="J88" s="277">
        <v>66.585477249041006</v>
      </c>
      <c r="K88" s="280">
        <v>161.33709291880547</v>
      </c>
      <c r="L88" s="277">
        <v>69.384922840535992</v>
      </c>
    </row>
    <row r="89" spans="1:12" x14ac:dyDescent="0.25">
      <c r="A89" s="271"/>
      <c r="B89" s="272" t="s">
        <v>101</v>
      </c>
      <c r="C89" s="286">
        <v>161.83232724675872</v>
      </c>
      <c r="D89" s="287">
        <v>70.552701528010601</v>
      </c>
      <c r="E89" s="286">
        <v>166.42820913158968</v>
      </c>
      <c r="F89" s="287">
        <v>72.556330150270085</v>
      </c>
      <c r="G89" s="286">
        <v>163.4356887388937</v>
      </c>
      <c r="H89" s="287">
        <v>71.251705779637149</v>
      </c>
      <c r="I89" s="280">
        <v>154.82769008277174</v>
      </c>
      <c r="J89" s="277">
        <v>67.498947784549657</v>
      </c>
      <c r="K89" s="280">
        <v>161.33709291880547</v>
      </c>
      <c r="L89" s="277">
        <v>70.336798313115622</v>
      </c>
    </row>
    <row r="90" spans="1:12" x14ac:dyDescent="0.25">
      <c r="A90" s="271"/>
      <c r="B90" s="272" t="s">
        <v>102</v>
      </c>
      <c r="C90" s="286">
        <v>161.83232724675872</v>
      </c>
      <c r="D90" s="287">
        <v>70.900080659118473</v>
      </c>
      <c r="E90" s="286">
        <v>166.42820913158968</v>
      </c>
      <c r="F90" s="287">
        <v>72.913574513393016</v>
      </c>
      <c r="G90" s="286">
        <v>163.4356887388937</v>
      </c>
      <c r="H90" s="287">
        <v>71.602526586036149</v>
      </c>
      <c r="I90" s="280">
        <v>154.82769008277174</v>
      </c>
      <c r="J90" s="277">
        <v>67.831291200524788</v>
      </c>
      <c r="K90" s="280">
        <v>161.33709291880547</v>
      </c>
      <c r="L90" s="277">
        <v>70.683114405253065</v>
      </c>
    </row>
    <row r="91" spans="1:12" x14ac:dyDescent="0.25">
      <c r="A91" s="271"/>
      <c r="B91" s="272" t="s">
        <v>103</v>
      </c>
      <c r="C91" s="286">
        <v>161.83232724675872</v>
      </c>
      <c r="D91" s="287">
        <v>71.250897485734612</v>
      </c>
      <c r="E91" s="286">
        <v>166.42820913158968</v>
      </c>
      <c r="F91" s="287">
        <v>73.274354199258411</v>
      </c>
      <c r="G91" s="286">
        <v>163.4356887388937</v>
      </c>
      <c r="H91" s="287">
        <v>71.956819147075421</v>
      </c>
      <c r="I91" s="280">
        <v>154.82769008277174</v>
      </c>
      <c r="J91" s="277">
        <v>68.166923517202306</v>
      </c>
      <c r="K91" s="280">
        <v>161.33709291880547</v>
      </c>
      <c r="L91" s="277">
        <v>71.032857672968319</v>
      </c>
    </row>
    <row r="92" spans="1:12" x14ac:dyDescent="0.25">
      <c r="A92" s="271"/>
      <c r="B92" s="272" t="s">
        <v>104</v>
      </c>
      <c r="C92" s="286">
        <v>161.83232724675872</v>
      </c>
      <c r="D92" s="287">
        <v>71.145288447959288</v>
      </c>
      <c r="E92" s="286">
        <v>166.42820913158968</v>
      </c>
      <c r="F92" s="287">
        <v>73.165745966749611</v>
      </c>
      <c r="G92" s="286">
        <v>163.4356887388937</v>
      </c>
      <c r="H92" s="287">
        <v>71.85016378272698</v>
      </c>
      <c r="I92" s="280">
        <v>154.82769008277174</v>
      </c>
      <c r="J92" s="277">
        <v>68.065885587087863</v>
      </c>
      <c r="K92" s="280">
        <v>161.33709291880547</v>
      </c>
      <c r="L92" s="277">
        <v>70.927571816733675</v>
      </c>
    </row>
    <row r="93" spans="1:12" x14ac:dyDescent="0.25">
      <c r="A93" s="271"/>
      <c r="B93" s="272" t="s">
        <v>105</v>
      </c>
      <c r="C93" s="286">
        <v>161.83232724675872</v>
      </c>
      <c r="D93" s="287">
        <v>70.380285346368339</v>
      </c>
      <c r="E93" s="286">
        <v>166.42820913158968</v>
      </c>
      <c r="F93" s="287">
        <v>72.37901751549424</v>
      </c>
      <c r="G93" s="286">
        <v>163.4356887388937</v>
      </c>
      <c r="H93" s="287">
        <v>71.077581376461097</v>
      </c>
      <c r="I93" s="280">
        <v>154.82769008277174</v>
      </c>
      <c r="J93" s="277">
        <v>67.333994344215952</v>
      </c>
      <c r="K93" s="280">
        <v>161.33709291880547</v>
      </c>
      <c r="L93" s="277">
        <v>70.164909754188159</v>
      </c>
    </row>
    <row r="94" spans="1:12" x14ac:dyDescent="0.25">
      <c r="A94" s="271"/>
      <c r="B94" s="272"/>
      <c r="C94" s="286"/>
      <c r="D94" s="287"/>
      <c r="E94" s="286"/>
      <c r="F94" s="287"/>
      <c r="G94" s="286"/>
      <c r="H94" s="287"/>
      <c r="I94" s="280"/>
      <c r="J94" s="277"/>
      <c r="K94" s="280"/>
      <c r="L94" s="277"/>
    </row>
    <row r="95" spans="1:12" x14ac:dyDescent="0.25">
      <c r="A95" s="271" t="s">
        <v>158</v>
      </c>
      <c r="B95" s="272" t="s">
        <v>94</v>
      </c>
      <c r="C95" s="286">
        <v>172.00104095529889</v>
      </c>
      <c r="D95" s="287">
        <v>74.150273184110972</v>
      </c>
      <c r="E95" s="286">
        <v>179.06077637748925</v>
      </c>
      <c r="F95" s="287">
        <v>77.193750754104329</v>
      </c>
      <c r="G95" s="286">
        <v>177.45857493053214</v>
      </c>
      <c r="H95" s="287">
        <v>76.50303589372902</v>
      </c>
      <c r="I95" s="280">
        <v>170.32857518740531</v>
      </c>
      <c r="J95" s="277">
        <v>73.429267119894106</v>
      </c>
      <c r="K95" s="280">
        <v>175.44836433783169</v>
      </c>
      <c r="L95" s="277">
        <v>75.636426809397534</v>
      </c>
    </row>
    <row r="96" spans="1:12" x14ac:dyDescent="0.25">
      <c r="A96" s="271"/>
      <c r="B96" s="272" t="s">
        <v>95</v>
      </c>
      <c r="C96" s="286">
        <v>172.00104095529889</v>
      </c>
      <c r="D96" s="287">
        <v>74.222193914648429</v>
      </c>
      <c r="E96" s="286">
        <v>179.06077637748925</v>
      </c>
      <c r="F96" s="287">
        <v>77.268623451247009</v>
      </c>
      <c r="G96" s="286">
        <v>177.45857493053214</v>
      </c>
      <c r="H96" s="287">
        <v>76.577238644353386</v>
      </c>
      <c r="I96" s="280">
        <v>170.32857518740531</v>
      </c>
      <c r="J96" s="277">
        <v>73.50048852350217</v>
      </c>
      <c r="K96" s="280">
        <v>175.44836433783169</v>
      </c>
      <c r="L96" s="277">
        <v>75.709789008048759</v>
      </c>
    </row>
    <row r="97" spans="1:12" x14ac:dyDescent="0.25">
      <c r="A97" s="271"/>
      <c r="B97" s="272" t="s">
        <v>96</v>
      </c>
      <c r="C97" s="286">
        <v>172.00104095529889</v>
      </c>
      <c r="D97" s="287">
        <v>74.294254297089822</v>
      </c>
      <c r="E97" s="286">
        <v>179.06077637748925</v>
      </c>
      <c r="F97" s="287">
        <v>77.343641532267625</v>
      </c>
      <c r="G97" s="286">
        <v>177.45857493053214</v>
      </c>
      <c r="H97" s="287">
        <v>76.651585477988675</v>
      </c>
      <c r="I97" s="280">
        <v>170.32857518740531</v>
      </c>
      <c r="J97" s="277">
        <v>73.571848221097795</v>
      </c>
      <c r="K97" s="280">
        <v>175.44836433783169</v>
      </c>
      <c r="L97" s="277">
        <v>75.783293657571122</v>
      </c>
    </row>
    <row r="98" spans="1:12" x14ac:dyDescent="0.25">
      <c r="A98" s="271"/>
      <c r="B98" s="272" t="s">
        <v>97</v>
      </c>
      <c r="C98" s="286">
        <v>188.80140396831115</v>
      </c>
      <c r="D98" s="287">
        <v>81.399417806679295</v>
      </c>
      <c r="E98" s="286">
        <v>191.44540043722819</v>
      </c>
      <c r="F98" s="287">
        <v>82.53934456955912</v>
      </c>
      <c r="G98" s="286">
        <v>186.08594656323328</v>
      </c>
      <c r="H98" s="287">
        <v>80.228681534563052</v>
      </c>
      <c r="I98" s="280">
        <v>173.64322773780628</v>
      </c>
      <c r="J98" s="277">
        <v>74.864155386802196</v>
      </c>
      <c r="K98" s="280">
        <v>183.38262286696175</v>
      </c>
      <c r="L98" s="277">
        <v>79.063176562701528</v>
      </c>
    </row>
    <row r="99" spans="1:12" x14ac:dyDescent="0.25">
      <c r="A99" s="271"/>
      <c r="B99" s="272" t="s">
        <v>98</v>
      </c>
      <c r="C99" s="286">
        <v>188.80140396831115</v>
      </c>
      <c r="D99" s="287">
        <v>81.00713145580373</v>
      </c>
      <c r="E99" s="286">
        <v>191.44540043722819</v>
      </c>
      <c r="F99" s="287">
        <v>82.141564595729918</v>
      </c>
      <c r="G99" s="286">
        <v>186.08594656323328</v>
      </c>
      <c r="H99" s="287">
        <v>79.842037286203706</v>
      </c>
      <c r="I99" s="280">
        <v>173.64322773780628</v>
      </c>
      <c r="J99" s="277">
        <v>74.503364276504357</v>
      </c>
      <c r="K99" s="280">
        <v>183.38262286696175</v>
      </c>
      <c r="L99" s="277">
        <v>78.682149205772845</v>
      </c>
    </row>
    <row r="100" spans="1:12" x14ac:dyDescent="0.25">
      <c r="A100" s="271"/>
      <c r="B100" s="272" t="s">
        <v>99</v>
      </c>
      <c r="C100" s="286">
        <v>188.80140396831115</v>
      </c>
      <c r="D100" s="287">
        <v>80.541350153709985</v>
      </c>
      <c r="E100" s="286">
        <v>191.44540043722819</v>
      </c>
      <c r="F100" s="287">
        <v>81.669260438974405</v>
      </c>
      <c r="G100" s="286">
        <v>186.08594656323328</v>
      </c>
      <c r="H100" s="287">
        <v>79.382955136019504</v>
      </c>
      <c r="I100" s="280">
        <v>173.64322773780628</v>
      </c>
      <c r="J100" s="277">
        <v>74.074978856610699</v>
      </c>
      <c r="K100" s="280">
        <v>183.38262286696175</v>
      </c>
      <c r="L100" s="277">
        <v>78.229736273109083</v>
      </c>
    </row>
    <row r="101" spans="1:12" x14ac:dyDescent="0.25">
      <c r="A101" s="271"/>
      <c r="B101" s="272" t="s">
        <v>100</v>
      </c>
      <c r="C101" s="286">
        <v>188.80140396831115</v>
      </c>
      <c r="D101" s="287">
        <v>80.696014292267279</v>
      </c>
      <c r="E101" s="286">
        <v>191.44540043722819</v>
      </c>
      <c r="F101" s="287">
        <v>81.82609051182888</v>
      </c>
      <c r="G101" s="286">
        <v>186.08594656323328</v>
      </c>
      <c r="H101" s="287">
        <v>79.535394800226925</v>
      </c>
      <c r="I101" s="280">
        <v>173.64322773780628</v>
      </c>
      <c r="J101" s="277">
        <v>74.217225575490403</v>
      </c>
      <c r="K101" s="280">
        <v>183.38262286696175</v>
      </c>
      <c r="L101" s="277">
        <v>78.379961402774185</v>
      </c>
    </row>
    <row r="102" spans="1:12" x14ac:dyDescent="0.25">
      <c r="A102" s="271"/>
      <c r="B102" s="272" t="s">
        <v>101</v>
      </c>
      <c r="C102" s="286">
        <v>188.80140396831115</v>
      </c>
      <c r="D102" s="287">
        <v>81.124419773548624</v>
      </c>
      <c r="E102" s="286">
        <v>191.44540043722819</v>
      </c>
      <c r="F102" s="287">
        <v>82.260495432499795</v>
      </c>
      <c r="G102" s="286">
        <v>186.08594656323328</v>
      </c>
      <c r="H102" s="287">
        <v>79.957638691540879</v>
      </c>
      <c r="I102" s="280">
        <v>173.64322773780628</v>
      </c>
      <c r="J102" s="277">
        <v>74.611235942927863</v>
      </c>
      <c r="K102" s="280">
        <v>183.38262286696175</v>
      </c>
      <c r="L102" s="277">
        <v>78.796071236476195</v>
      </c>
    </row>
    <row r="103" spans="1:12" x14ac:dyDescent="0.25">
      <c r="A103" s="271"/>
      <c r="B103" s="272" t="s">
        <v>102</v>
      </c>
      <c r="C103" s="286">
        <v>188.80140396831115</v>
      </c>
      <c r="D103" s="287">
        <v>81.046189860555799</v>
      </c>
      <c r="E103" s="286">
        <v>191.44540043722819</v>
      </c>
      <c r="F103" s="287">
        <v>82.181169978852253</v>
      </c>
      <c r="G103" s="286">
        <v>186.08594656323328</v>
      </c>
      <c r="H103" s="287">
        <v>79.880533929061073</v>
      </c>
      <c r="I103" s="280">
        <v>173.64322773780628</v>
      </c>
      <c r="J103" s="277">
        <v>74.539286824371501</v>
      </c>
      <c r="K103" s="280">
        <v>183.38262286696175</v>
      </c>
      <c r="L103" s="277">
        <v>78.720086596903869</v>
      </c>
    </row>
    <row r="104" spans="1:12" x14ac:dyDescent="0.25">
      <c r="A104" s="271"/>
      <c r="B104" s="272" t="s">
        <v>103</v>
      </c>
      <c r="C104" s="286">
        <v>188.80140396831115</v>
      </c>
      <c r="D104" s="287">
        <v>81.007131455803716</v>
      </c>
      <c r="E104" s="286">
        <v>191.44540043722819</v>
      </c>
      <c r="F104" s="287">
        <v>82.141564595729903</v>
      </c>
      <c r="G104" s="286">
        <v>186.08594656323328</v>
      </c>
      <c r="H104" s="287">
        <v>79.842037286203691</v>
      </c>
      <c r="I104" s="280">
        <v>173.64322773780628</v>
      </c>
      <c r="J104" s="277">
        <v>74.503364276504342</v>
      </c>
      <c r="K104" s="280">
        <v>183.38262286696175</v>
      </c>
      <c r="L104" s="277">
        <v>78.682149205772831</v>
      </c>
    </row>
    <row r="105" spans="1:12" x14ac:dyDescent="0.25">
      <c r="A105" s="271"/>
      <c r="B105" s="272" t="s">
        <v>104</v>
      </c>
      <c r="C105" s="286">
        <v>188.80140396831115</v>
      </c>
      <c r="D105" s="287">
        <v>81.09114388391356</v>
      </c>
      <c r="E105" s="286">
        <v>191.44540043722819</v>
      </c>
      <c r="F105" s="287">
        <v>82.226753543497964</v>
      </c>
      <c r="G105" s="286">
        <v>186.08594656323328</v>
      </c>
      <c r="H105" s="287">
        <v>79.92484139612715</v>
      </c>
      <c r="I105" s="280">
        <v>173.64322773780628</v>
      </c>
      <c r="J105" s="277">
        <v>74.580631653125806</v>
      </c>
      <c r="K105" s="280">
        <v>183.38262286696175</v>
      </c>
      <c r="L105" s="277">
        <v>78.763750396740619</v>
      </c>
    </row>
    <row r="106" spans="1:12" ht="15.75" thickBot="1" x14ac:dyDescent="0.3">
      <c r="A106" s="290"/>
      <c r="B106" s="291" t="s">
        <v>105</v>
      </c>
      <c r="C106" s="292">
        <v>188.80140396831115</v>
      </c>
      <c r="D106" s="293">
        <v>79.819881295709692</v>
      </c>
      <c r="E106" s="293">
        <v>191.44540043722819</v>
      </c>
      <c r="F106" s="293">
        <v>80.937688048516748</v>
      </c>
      <c r="G106" s="293">
        <v>186.08594656323328</v>
      </c>
      <c r="H106" s="293">
        <v>78.671862884928956</v>
      </c>
      <c r="I106" s="293">
        <v>173.64322773780628</v>
      </c>
      <c r="J106" s="292">
        <v>73.411434102269197</v>
      </c>
      <c r="K106" s="293">
        <v>183.38262286696175</v>
      </c>
      <c r="L106" s="292">
        <v>77.528974262254891</v>
      </c>
    </row>
    <row r="107" spans="1:12" x14ac:dyDescent="0.25">
      <c r="A107" s="271"/>
      <c r="B107" s="94"/>
      <c r="C107" s="273"/>
      <c r="D107" s="273"/>
      <c r="E107" s="273"/>
      <c r="F107" s="273"/>
      <c r="G107" s="273"/>
      <c r="H107" s="273"/>
      <c r="I107" s="294"/>
      <c r="J107" s="294"/>
      <c r="K107" s="294"/>
      <c r="L107" s="295" t="s">
        <v>231</v>
      </c>
    </row>
    <row r="108" spans="1:12" x14ac:dyDescent="0.25">
      <c r="A108" s="296" t="s">
        <v>188</v>
      </c>
      <c r="B108" s="271" t="s">
        <v>232</v>
      </c>
    </row>
    <row r="109" spans="1:12" x14ac:dyDescent="0.25">
      <c r="A109" s="296"/>
      <c r="B109" s="271" t="s">
        <v>233</v>
      </c>
    </row>
    <row r="110" spans="1:12" x14ac:dyDescent="0.25">
      <c r="A110" s="94"/>
      <c r="B110" s="271" t="s">
        <v>234</v>
      </c>
    </row>
    <row r="111" spans="1:12" x14ac:dyDescent="0.25">
      <c r="A111" s="94"/>
      <c r="B111" s="271" t="s">
        <v>235</v>
      </c>
    </row>
    <row r="112" spans="1:12" x14ac:dyDescent="0.25">
      <c r="A112" s="296" t="s">
        <v>190</v>
      </c>
      <c r="B112" s="271" t="s">
        <v>192</v>
      </c>
    </row>
    <row r="113" spans="1:2" x14ac:dyDescent="0.25">
      <c r="A113" s="297" t="s">
        <v>191</v>
      </c>
      <c r="B113" s="271" t="s">
        <v>143</v>
      </c>
    </row>
    <row r="114" spans="1:2" x14ac:dyDescent="0.25">
      <c r="A114" s="94"/>
      <c r="B114" s="94"/>
    </row>
    <row r="115" spans="1:2" x14ac:dyDescent="0.25">
      <c r="A115" s="298"/>
      <c r="B115" s="298" t="s">
        <v>222</v>
      </c>
    </row>
  </sheetData>
  <mergeCells count="7">
    <mergeCell ref="A3:L3"/>
    <mergeCell ref="A5:B7"/>
    <mergeCell ref="C5:D6"/>
    <mergeCell ref="E5:F6"/>
    <mergeCell ref="G5:H6"/>
    <mergeCell ref="I5:J6"/>
    <mergeCell ref="K5:L6"/>
  </mergeCells>
  <hyperlinks>
    <hyperlink ref="L2" location="Contents!A1" display="Back to Contents" xr:uid="{AD7FE394-B89B-40F0-92D9-8288FDA4185A}"/>
  </hyperlinks>
  <pageMargins left="0.7" right="0.7" top="0.75" bottom="0.75" header="0.3" footer="0.3"/>
  <pageSetup paperSize="9" scale="41" orientation="portrait" r:id="rId1"/>
  <headerFooter>
    <oddHeader xml:space="preserve">&amp;L&amp;"Aptos"&amp;10&amp;K000000 [Limited Sharing]&amp;1#_x000D_&amp;"Aptos Narrow"&amp;11&amp;K000000&amp;"Aptos Narrow"&amp;11&amp;K000000&amp;"Calibri"&amp;11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79BBC-D906-49B9-B70E-59994F459088}">
  <sheetPr codeName="Sheet50">
    <pageSetUpPr fitToPage="1"/>
  </sheetPr>
  <dimension ref="A1:K121"/>
  <sheetViews>
    <sheetView zoomScaleNormal="100" workbookViewId="0">
      <selection activeCell="K2" sqref="K2"/>
    </sheetView>
  </sheetViews>
  <sheetFormatPr defaultRowHeight="15" x14ac:dyDescent="0.25"/>
  <cols>
    <col min="1" max="1" width="8.28515625" style="56" customWidth="1"/>
    <col min="2" max="2" width="0.5703125" style="56" customWidth="1"/>
    <col min="3" max="3" width="11.5703125" style="56" customWidth="1"/>
    <col min="4" max="11" width="14.42578125" style="56" customWidth="1"/>
    <col min="12" max="16384" width="9.140625" style="56"/>
  </cols>
  <sheetData>
    <row r="1" spans="1:11" ht="15.75" x14ac:dyDescent="0.25">
      <c r="A1" s="10" t="s">
        <v>60</v>
      </c>
      <c r="B1" s="90"/>
      <c r="C1" s="90"/>
      <c r="D1" s="91"/>
      <c r="E1" s="91"/>
      <c r="F1" s="91"/>
      <c r="G1" s="198"/>
      <c r="H1" s="198"/>
      <c r="I1" s="198"/>
      <c r="J1" s="198"/>
      <c r="K1" s="93" t="s">
        <v>193</v>
      </c>
    </row>
    <row r="2" spans="1:11" ht="15.75" x14ac:dyDescent="0.25">
      <c r="A2" s="10"/>
      <c r="B2" s="90"/>
      <c r="C2" s="90"/>
      <c r="D2" s="91"/>
      <c r="E2" s="91"/>
      <c r="F2" s="91"/>
      <c r="G2" s="198"/>
      <c r="H2" s="198"/>
      <c r="I2" s="198"/>
      <c r="J2" s="198"/>
      <c r="K2" s="399" t="s">
        <v>62</v>
      </c>
    </row>
    <row r="3" spans="1:11" ht="15.75" x14ac:dyDescent="0.25">
      <c r="A3" s="1722" t="s">
        <v>194</v>
      </c>
      <c r="B3" s="1722"/>
      <c r="C3" s="1722"/>
      <c r="D3" s="1722"/>
      <c r="E3" s="1722"/>
      <c r="F3" s="1722"/>
      <c r="G3" s="1722"/>
      <c r="H3" s="1722"/>
      <c r="I3" s="1722"/>
      <c r="J3" s="1722"/>
      <c r="K3" s="1722"/>
    </row>
    <row r="4" spans="1:11" ht="15.75" thickBot="1" x14ac:dyDescent="0.3">
      <c r="A4" s="94"/>
      <c r="B4" s="94"/>
      <c r="C4" s="94"/>
      <c r="D4" s="94"/>
      <c r="E4" s="94"/>
      <c r="F4" s="94"/>
      <c r="G4" s="94"/>
      <c r="H4" s="94"/>
      <c r="I4" s="94"/>
      <c r="J4" s="94"/>
      <c r="K4" s="240"/>
    </row>
    <row r="5" spans="1:11" ht="15" customHeight="1" x14ac:dyDescent="0.25">
      <c r="A5" s="1797" t="s">
        <v>150</v>
      </c>
      <c r="B5" s="1797"/>
      <c r="C5" s="1798"/>
      <c r="D5" s="1803" t="s">
        <v>195</v>
      </c>
      <c r="E5" s="1804"/>
      <c r="F5" s="1807" t="s">
        <v>196</v>
      </c>
      <c r="G5" s="1808"/>
      <c r="H5" s="1807" t="s">
        <v>197</v>
      </c>
      <c r="I5" s="1808"/>
      <c r="J5" s="1807" t="s">
        <v>198</v>
      </c>
      <c r="K5" s="1804"/>
    </row>
    <row r="6" spans="1:11" x14ac:dyDescent="0.25">
      <c r="A6" s="1799"/>
      <c r="B6" s="1799"/>
      <c r="C6" s="1800"/>
      <c r="D6" s="1805"/>
      <c r="E6" s="1806"/>
      <c r="F6" s="1809"/>
      <c r="G6" s="1810"/>
      <c r="H6" s="1809"/>
      <c r="I6" s="1810"/>
      <c r="J6" s="1809"/>
      <c r="K6" s="1806"/>
    </row>
    <row r="7" spans="1:11" ht="15.75" thickBot="1" x14ac:dyDescent="0.3">
      <c r="A7" s="1801"/>
      <c r="B7" s="1801"/>
      <c r="C7" s="1802"/>
      <c r="D7" s="241" t="s">
        <v>199</v>
      </c>
      <c r="E7" s="242" t="s">
        <v>200</v>
      </c>
      <c r="F7" s="242" t="s">
        <v>199</v>
      </c>
      <c r="G7" s="242" t="s">
        <v>200</v>
      </c>
      <c r="H7" s="242" t="s">
        <v>199</v>
      </c>
      <c r="I7" s="242" t="s">
        <v>200</v>
      </c>
      <c r="J7" s="242" t="s">
        <v>199</v>
      </c>
      <c r="K7" s="243" t="s">
        <v>200</v>
      </c>
    </row>
    <row r="8" spans="1:11" x14ac:dyDescent="0.25">
      <c r="A8" s="120"/>
      <c r="B8" s="120"/>
      <c r="C8" s="120"/>
      <c r="D8" s="244"/>
      <c r="E8" s="245"/>
      <c r="F8" s="245"/>
      <c r="G8" s="245"/>
      <c r="H8" s="245"/>
      <c r="I8" s="245"/>
      <c r="J8" s="245"/>
      <c r="K8" s="246"/>
    </row>
    <row r="9" spans="1:11" x14ac:dyDescent="0.25">
      <c r="A9" s="211">
        <v>2019</v>
      </c>
      <c r="B9" s="120"/>
      <c r="C9" s="120"/>
      <c r="D9" s="247">
        <v>4784.4508333333297</v>
      </c>
      <c r="E9" s="219">
        <v>103.79821132859975</v>
      </c>
      <c r="F9" s="219">
        <v>3796.5883333333331</v>
      </c>
      <c r="G9" s="219">
        <v>82.36337966013204</v>
      </c>
      <c r="H9" s="219">
        <v>2659.2691666666669</v>
      </c>
      <c r="I9" s="219">
        <v>57.684000802086558</v>
      </c>
      <c r="J9" s="219">
        <v>4275.5316666666668</v>
      </c>
      <c r="K9" s="222">
        <v>92.755358408490395</v>
      </c>
    </row>
    <row r="10" spans="1:11" x14ac:dyDescent="0.25">
      <c r="A10" s="211" t="s">
        <v>177</v>
      </c>
      <c r="B10" s="120"/>
      <c r="C10" s="218"/>
      <c r="D10" s="247">
        <v>4785.6050000000005</v>
      </c>
      <c r="E10" s="219">
        <v>99.287246957736087</v>
      </c>
      <c r="F10" s="219">
        <v>3806.18</v>
      </c>
      <c r="G10" s="219">
        <v>78.967093051042681</v>
      </c>
      <c r="H10" s="219">
        <v>2684.18</v>
      </c>
      <c r="I10" s="219">
        <v>55.688877516498906</v>
      </c>
      <c r="J10" s="219">
        <v>4281.9941666666646</v>
      </c>
      <c r="K10" s="222">
        <v>88.838824113551254</v>
      </c>
    </row>
    <row r="11" spans="1:11" x14ac:dyDescent="0.25">
      <c r="A11" s="211" t="s">
        <v>184</v>
      </c>
      <c r="B11" s="120"/>
      <c r="C11" s="218"/>
      <c r="D11" s="247">
        <v>9492.0375000000004</v>
      </c>
      <c r="E11" s="219">
        <v>185.46608870064554</v>
      </c>
      <c r="F11" s="219">
        <v>4061.067500000001</v>
      </c>
      <c r="G11" s="219">
        <v>79.443218853568467</v>
      </c>
      <c r="H11" s="219">
        <v>2845.0591666666664</v>
      </c>
      <c r="I11" s="219">
        <v>55.666238666431752</v>
      </c>
      <c r="J11" s="219">
        <v>7469.4941666666664</v>
      </c>
      <c r="K11" s="222">
        <v>145.97631782153005</v>
      </c>
    </row>
    <row r="12" spans="1:11" x14ac:dyDescent="0.25">
      <c r="A12" s="211" t="s">
        <v>179</v>
      </c>
      <c r="B12" s="120"/>
      <c r="C12" s="218"/>
      <c r="D12" s="247">
        <v>10441.694999999998</v>
      </c>
      <c r="E12" s="219">
        <v>143.78108324851794</v>
      </c>
      <c r="F12" s="219">
        <v>4417.9100000000008</v>
      </c>
      <c r="G12" s="219">
        <v>60.83872212576361</v>
      </c>
      <c r="H12" s="219">
        <v>3070.2900000000004</v>
      </c>
      <c r="I12" s="219">
        <v>42.280743644734905</v>
      </c>
      <c r="J12" s="219">
        <v>8198.5550000000003</v>
      </c>
      <c r="K12" s="222">
        <v>112.89459863422051</v>
      </c>
    </row>
    <row r="13" spans="1:11" x14ac:dyDescent="0.25">
      <c r="A13" s="211" t="s">
        <v>180</v>
      </c>
      <c r="B13" s="120"/>
      <c r="C13" s="218"/>
      <c r="D13" s="247">
        <v>10446.855833333333</v>
      </c>
      <c r="E13" s="219">
        <v>118.07295275852813</v>
      </c>
      <c r="F13" s="219">
        <v>4585.6933333333336</v>
      </c>
      <c r="G13" s="219">
        <v>51.823103000724075</v>
      </c>
      <c r="H13" s="219">
        <v>3070.2900000000004</v>
      </c>
      <c r="I13" s="219">
        <v>34.701183067406753</v>
      </c>
      <c r="J13" s="219">
        <v>8232.8541666666661</v>
      </c>
      <c r="K13" s="222">
        <v>93.048738529581399</v>
      </c>
    </row>
    <row r="14" spans="1:11" x14ac:dyDescent="0.25">
      <c r="A14" s="211" t="s">
        <v>186</v>
      </c>
      <c r="B14" s="120"/>
      <c r="C14" s="218"/>
      <c r="D14" s="247">
        <v>10447.795833333332</v>
      </c>
      <c r="E14" s="219">
        <v>116.66347425503841</v>
      </c>
      <c r="F14" s="219">
        <v>4619.25</v>
      </c>
      <c r="G14" s="219">
        <v>51.580118538920196</v>
      </c>
      <c r="H14" s="219">
        <v>3070.2900000000004</v>
      </c>
      <c r="I14" s="219">
        <v>34.283903696241012</v>
      </c>
      <c r="J14" s="219">
        <v>8239.6541666666672</v>
      </c>
      <c r="K14" s="222">
        <v>92.00667039709009</v>
      </c>
    </row>
    <row r="15" spans="1:11" x14ac:dyDescent="0.25">
      <c r="A15" s="211" t="s">
        <v>201</v>
      </c>
      <c r="B15" s="120"/>
      <c r="C15" s="218"/>
      <c r="D15" s="247">
        <v>13075.500833333334</v>
      </c>
      <c r="E15" s="219">
        <v>146.57285413777794</v>
      </c>
      <c r="F15" s="219">
        <v>7041.4000000000015</v>
      </c>
      <c r="G15" s="219">
        <v>78.887318087067598</v>
      </c>
      <c r="H15" s="219">
        <v>4846.165</v>
      </c>
      <c r="I15" s="219">
        <v>54.288464795723492</v>
      </c>
      <c r="J15" s="219">
        <v>10698.460833333336</v>
      </c>
      <c r="K15" s="222">
        <v>119.91311092337175</v>
      </c>
    </row>
    <row r="16" spans="1:11" x14ac:dyDescent="0.25">
      <c r="A16" s="211"/>
      <c r="B16" s="120"/>
      <c r="C16" s="120"/>
      <c r="D16" s="247"/>
      <c r="E16" s="248"/>
      <c r="F16" s="249"/>
      <c r="G16" s="250"/>
      <c r="H16" s="249"/>
      <c r="I16" s="249"/>
      <c r="J16" s="249"/>
      <c r="K16" s="222"/>
    </row>
    <row r="17" spans="1:11" x14ac:dyDescent="0.25">
      <c r="A17" s="211" t="s">
        <v>176</v>
      </c>
      <c r="B17" s="120"/>
      <c r="C17" s="120" t="s">
        <v>94</v>
      </c>
      <c r="D17" s="251">
        <v>4784.25</v>
      </c>
      <c r="E17" s="250">
        <v>105.45578942570283</v>
      </c>
      <c r="F17" s="249">
        <v>3691.08</v>
      </c>
      <c r="G17" s="250">
        <v>81.359827607968484</v>
      </c>
      <c r="H17" s="249">
        <v>2385.25</v>
      </c>
      <c r="I17" s="249">
        <v>52.576354021561933</v>
      </c>
      <c r="J17" s="249">
        <v>4213.87</v>
      </c>
      <c r="K17" s="222">
        <v>92.88331240785628</v>
      </c>
    </row>
    <row r="18" spans="1:11" x14ac:dyDescent="0.25">
      <c r="A18" s="211"/>
      <c r="B18" s="120"/>
      <c r="C18" s="120" t="s">
        <v>95</v>
      </c>
      <c r="D18" s="251">
        <v>4784.2299999999996</v>
      </c>
      <c r="E18" s="250">
        <v>105.95434865220081</v>
      </c>
      <c r="F18" s="249">
        <v>3806.18</v>
      </c>
      <c r="G18" s="250">
        <v>84.293882767557932</v>
      </c>
      <c r="H18" s="249">
        <v>2684.18</v>
      </c>
      <c r="I18" s="249">
        <v>59.4454162039167</v>
      </c>
      <c r="J18" s="249">
        <v>4281.04</v>
      </c>
      <c r="K18" s="222">
        <v>94.810409356159255</v>
      </c>
    </row>
    <row r="19" spans="1:11" x14ac:dyDescent="0.25">
      <c r="A19" s="211"/>
      <c r="B19" s="120"/>
      <c r="C19" s="120" t="s">
        <v>96</v>
      </c>
      <c r="D19" s="251">
        <v>4784.09</v>
      </c>
      <c r="E19" s="250">
        <v>106.118627669437</v>
      </c>
      <c r="F19" s="249">
        <v>3806.18</v>
      </c>
      <c r="G19" s="250">
        <v>84.427048459133857</v>
      </c>
      <c r="H19" s="249">
        <v>2684.18</v>
      </c>
      <c r="I19" s="249">
        <v>59.539326814033473</v>
      </c>
      <c r="J19" s="249">
        <v>4280.95</v>
      </c>
      <c r="K19" s="222">
        <v>94.958192492506683</v>
      </c>
    </row>
    <row r="20" spans="1:11" x14ac:dyDescent="0.25">
      <c r="A20" s="211"/>
      <c r="B20" s="120"/>
      <c r="C20" s="120" t="s">
        <v>97</v>
      </c>
      <c r="D20" s="251">
        <v>4784.01</v>
      </c>
      <c r="E20" s="250">
        <v>105.78262683471507</v>
      </c>
      <c r="F20" s="249">
        <v>3806.18</v>
      </c>
      <c r="G20" s="250">
        <v>84.161136495483035</v>
      </c>
      <c r="H20" s="249">
        <v>2684.18</v>
      </c>
      <c r="I20" s="249">
        <v>59.35180137524911</v>
      </c>
      <c r="J20" s="249">
        <v>4280.8900000000003</v>
      </c>
      <c r="K20" s="222">
        <v>94.65778486885759</v>
      </c>
    </row>
    <row r="21" spans="1:11" x14ac:dyDescent="0.25">
      <c r="A21" s="211"/>
      <c r="B21" s="120"/>
      <c r="C21" s="120" t="s">
        <v>98</v>
      </c>
      <c r="D21" s="251">
        <v>4784.1000000000004</v>
      </c>
      <c r="E21" s="250">
        <v>104.14454530867025</v>
      </c>
      <c r="F21" s="249">
        <v>3806.18</v>
      </c>
      <c r="G21" s="250">
        <v>82.85631267384764</v>
      </c>
      <c r="H21" s="249">
        <v>2684.18</v>
      </c>
      <c r="I21" s="249">
        <v>58.431618408190985</v>
      </c>
      <c r="J21" s="249">
        <v>4280.95</v>
      </c>
      <c r="K21" s="222">
        <v>93.19152844613447</v>
      </c>
    </row>
    <row r="22" spans="1:11" x14ac:dyDescent="0.25">
      <c r="A22" s="211"/>
      <c r="B22" s="120"/>
      <c r="C22" s="120" t="s">
        <v>99</v>
      </c>
      <c r="D22" s="251">
        <v>4784.3</v>
      </c>
      <c r="E22" s="250">
        <v>103.18900139917999</v>
      </c>
      <c r="F22" s="249">
        <v>3806.18</v>
      </c>
      <c r="G22" s="250">
        <v>82.092660022475769</v>
      </c>
      <c r="H22" s="249">
        <v>2684.18</v>
      </c>
      <c r="I22" s="249">
        <v>57.893078146364338</v>
      </c>
      <c r="J22" s="249">
        <v>4281.09</v>
      </c>
      <c r="K22" s="222">
        <v>92.335639905527557</v>
      </c>
    </row>
    <row r="23" spans="1:11" x14ac:dyDescent="0.25">
      <c r="A23" s="211"/>
      <c r="B23" s="120"/>
      <c r="C23" s="120" t="s">
        <v>100</v>
      </c>
      <c r="D23" s="251">
        <v>4784.37</v>
      </c>
      <c r="E23" s="250">
        <v>103.34926580959541</v>
      </c>
      <c r="F23" s="249">
        <v>3806.18</v>
      </c>
      <c r="G23" s="250">
        <v>82.218956422510345</v>
      </c>
      <c r="H23" s="249">
        <v>2684.18</v>
      </c>
      <c r="I23" s="249">
        <v>57.982144420435667</v>
      </c>
      <c r="J23" s="249">
        <v>4281.13</v>
      </c>
      <c r="K23" s="222">
        <v>92.478558793620309</v>
      </c>
    </row>
    <row r="24" spans="1:11" x14ac:dyDescent="0.25">
      <c r="A24" s="211"/>
      <c r="B24" s="120"/>
      <c r="C24" s="120" t="s">
        <v>101</v>
      </c>
      <c r="D24" s="251">
        <v>4784.3900000000003</v>
      </c>
      <c r="E24" s="250">
        <v>103.27025917742415</v>
      </c>
      <c r="F24" s="249">
        <v>3806.18</v>
      </c>
      <c r="G24" s="250">
        <v>82.155759684291667</v>
      </c>
      <c r="H24" s="249">
        <v>2684.18</v>
      </c>
      <c r="I24" s="249">
        <v>57.937577053471465</v>
      </c>
      <c r="J24" s="249">
        <v>4281.1499999999996</v>
      </c>
      <c r="K24" s="222">
        <v>92.407907816342174</v>
      </c>
    </row>
    <row r="25" spans="1:11" x14ac:dyDescent="0.25">
      <c r="A25" s="211"/>
      <c r="B25" s="120"/>
      <c r="C25" s="120" t="s">
        <v>102</v>
      </c>
      <c r="D25" s="251">
        <v>4784.42</v>
      </c>
      <c r="E25" s="250">
        <v>102.4831805079031</v>
      </c>
      <c r="F25" s="249">
        <v>3806.18</v>
      </c>
      <c r="G25" s="250">
        <v>81.529094850696765</v>
      </c>
      <c r="H25" s="249">
        <v>2684.18</v>
      </c>
      <c r="I25" s="249">
        <v>57.495642827281756</v>
      </c>
      <c r="J25" s="249">
        <v>4281.16</v>
      </c>
      <c r="K25" s="222">
        <v>91.7032562072758</v>
      </c>
    </row>
    <row r="26" spans="1:11" x14ac:dyDescent="0.25">
      <c r="A26" s="211"/>
      <c r="B26" s="120"/>
      <c r="C26" s="120" t="s">
        <v>103</v>
      </c>
      <c r="D26" s="251">
        <v>4784.5600000000004</v>
      </c>
      <c r="E26" s="250">
        <v>102.33148422292706</v>
      </c>
      <c r="F26" s="249">
        <v>3806.18</v>
      </c>
      <c r="G26" s="250">
        <v>81.406032868146809</v>
      </c>
      <c r="H26" s="249">
        <v>2684.18</v>
      </c>
      <c r="I26" s="249">
        <v>57.408857516991397</v>
      </c>
      <c r="J26" s="249">
        <v>4281.25</v>
      </c>
      <c r="K26" s="222">
        <v>91.566762007249665</v>
      </c>
    </row>
    <row r="27" spans="1:11" x14ac:dyDescent="0.25">
      <c r="A27" s="211"/>
      <c r="B27" s="120"/>
      <c r="C27" s="120" t="s">
        <v>104</v>
      </c>
      <c r="D27" s="251">
        <v>4785.75</v>
      </c>
      <c r="E27" s="250">
        <v>102.03331402439025</v>
      </c>
      <c r="F27" s="249">
        <v>3806.18</v>
      </c>
      <c r="G27" s="250">
        <v>81.148651553748863</v>
      </c>
      <c r="H27" s="249">
        <v>2684.18</v>
      </c>
      <c r="I27" s="249">
        <v>57.227348030713635</v>
      </c>
      <c r="J27" s="249">
        <v>4281.3900000000003</v>
      </c>
      <c r="K27" s="222">
        <v>91.280240365853658</v>
      </c>
    </row>
    <row r="28" spans="1:11" x14ac:dyDescent="0.25">
      <c r="A28" s="211"/>
      <c r="B28" s="120"/>
      <c r="C28" s="120" t="s">
        <v>105</v>
      </c>
      <c r="D28" s="251">
        <v>4784.9399999999996</v>
      </c>
      <c r="E28" s="250">
        <v>101.46609291105119</v>
      </c>
      <c r="F28" s="249">
        <v>3806.18</v>
      </c>
      <c r="G28" s="250">
        <v>80.711192515723269</v>
      </c>
      <c r="H28" s="249">
        <v>2684.18</v>
      </c>
      <c r="I28" s="249">
        <v>56.918844806828396</v>
      </c>
      <c r="J28" s="249">
        <v>4281.51</v>
      </c>
      <c r="K28" s="222">
        <v>90.790708234501352</v>
      </c>
    </row>
    <row r="29" spans="1:11" x14ac:dyDescent="0.25">
      <c r="A29" s="211"/>
      <c r="B29" s="120"/>
      <c r="C29" s="120"/>
      <c r="D29" s="251"/>
      <c r="E29" s="250"/>
      <c r="F29" s="249"/>
      <c r="G29" s="250"/>
      <c r="H29" s="249"/>
      <c r="I29" s="249"/>
      <c r="J29" s="249"/>
      <c r="K29" s="222"/>
    </row>
    <row r="30" spans="1:11" x14ac:dyDescent="0.25">
      <c r="A30" s="211" t="s">
        <v>177</v>
      </c>
      <c r="B30" s="120"/>
      <c r="C30" s="120" t="s">
        <v>94</v>
      </c>
      <c r="D30" s="251">
        <v>4785.3</v>
      </c>
      <c r="E30" s="249">
        <v>99.836672874792711</v>
      </c>
      <c r="F30" s="249">
        <v>3806.18</v>
      </c>
      <c r="G30" s="250">
        <v>79.409096099007073</v>
      </c>
      <c r="H30" s="249">
        <v>2684.18</v>
      </c>
      <c r="I30" s="249">
        <v>56.00058525004934</v>
      </c>
      <c r="J30" s="249">
        <v>4281.75</v>
      </c>
      <c r="K30" s="222">
        <v>89.331008313301936</v>
      </c>
    </row>
    <row r="31" spans="1:11" x14ac:dyDescent="0.25">
      <c r="A31" s="211"/>
      <c r="B31" s="120"/>
      <c r="C31" s="120" t="s">
        <v>95</v>
      </c>
      <c r="D31" s="251">
        <v>4785.59</v>
      </c>
      <c r="E31" s="249">
        <v>99.842723202908758</v>
      </c>
      <c r="F31" s="249">
        <v>3806.18</v>
      </c>
      <c r="G31" s="250">
        <v>79.409096099007073</v>
      </c>
      <c r="H31" s="249">
        <v>2684.18</v>
      </c>
      <c r="I31" s="249">
        <v>56.00058525004934</v>
      </c>
      <c r="J31" s="249">
        <v>4281.9399999999996</v>
      </c>
      <c r="K31" s="222">
        <v>89.334972321377961</v>
      </c>
    </row>
    <row r="32" spans="1:11" x14ac:dyDescent="0.25">
      <c r="A32" s="211"/>
      <c r="B32" s="120"/>
      <c r="C32" s="120" t="s">
        <v>96</v>
      </c>
      <c r="D32" s="251">
        <v>4785.32</v>
      </c>
      <c r="E32" s="249">
        <v>100.73517490766561</v>
      </c>
      <c r="F32" s="249">
        <v>3806.18</v>
      </c>
      <c r="G32" s="250">
        <v>80.123420801546956</v>
      </c>
      <c r="H32" s="249">
        <v>2684.18</v>
      </c>
      <c r="I32" s="249">
        <v>56.504338640604573</v>
      </c>
      <c r="J32" s="249">
        <v>4281.9399999999996</v>
      </c>
      <c r="K32" s="222">
        <v>90.138585265798255</v>
      </c>
    </row>
    <row r="33" spans="1:11" x14ac:dyDescent="0.25">
      <c r="A33" s="211"/>
      <c r="B33" s="120"/>
      <c r="C33" s="120" t="s">
        <v>97</v>
      </c>
      <c r="D33" s="251">
        <v>4785.28</v>
      </c>
      <c r="E33" s="249">
        <v>100.58353297314086</v>
      </c>
      <c r="F33" s="249">
        <v>3806.18</v>
      </c>
      <c r="G33" s="250">
        <v>80.003475560825962</v>
      </c>
      <c r="H33" s="249">
        <v>2684.18</v>
      </c>
      <c r="I33" s="249">
        <v>56.419751307310179</v>
      </c>
      <c r="J33" s="249">
        <v>4281.9399999999996</v>
      </c>
      <c r="K33" s="222">
        <v>90.003647263903218</v>
      </c>
    </row>
    <row r="34" spans="1:11" x14ac:dyDescent="0.25">
      <c r="A34" s="211"/>
      <c r="B34" s="120"/>
      <c r="C34" s="120" t="s">
        <v>98</v>
      </c>
      <c r="D34" s="251">
        <v>4785.3500000000004</v>
      </c>
      <c r="E34" s="249">
        <v>100.13529492016238</v>
      </c>
      <c r="F34" s="249">
        <v>3806.18</v>
      </c>
      <c r="G34" s="250">
        <v>79.645784910032404</v>
      </c>
      <c r="H34" s="249">
        <v>2684.18</v>
      </c>
      <c r="I34" s="249">
        <v>56.167502046621756</v>
      </c>
      <c r="J34" s="249">
        <v>4281.9399999999996</v>
      </c>
      <c r="K34" s="222">
        <v>89.601246456464011</v>
      </c>
    </row>
    <row r="35" spans="1:11" x14ac:dyDescent="0.25">
      <c r="A35" s="211"/>
      <c r="B35" s="120"/>
      <c r="C35" s="120" t="s">
        <v>99</v>
      </c>
      <c r="D35" s="251">
        <v>4785.63</v>
      </c>
      <c r="E35" s="249">
        <v>99.326998304378677</v>
      </c>
      <c r="F35" s="249">
        <v>3806.18</v>
      </c>
      <c r="G35" s="250">
        <v>78.998258203446568</v>
      </c>
      <c r="H35" s="249">
        <v>2684.18</v>
      </c>
      <c r="I35" s="249">
        <v>55.71085568851899</v>
      </c>
      <c r="J35" s="249">
        <v>4281.96</v>
      </c>
      <c r="K35" s="222">
        <v>88.873196143332706</v>
      </c>
    </row>
    <row r="36" spans="1:11" x14ac:dyDescent="0.25">
      <c r="A36" s="211"/>
      <c r="B36" s="120"/>
      <c r="C36" s="120" t="s">
        <v>100</v>
      </c>
      <c r="D36" s="251">
        <v>4785.63</v>
      </c>
      <c r="E36" s="249">
        <v>99.253640107699113</v>
      </c>
      <c r="F36" s="249">
        <v>3806.18</v>
      </c>
      <c r="G36" s="250">
        <v>78.939913847314187</v>
      </c>
      <c r="H36" s="249">
        <v>2684.18</v>
      </c>
      <c r="I36" s="249">
        <v>55.669710300270566</v>
      </c>
      <c r="J36" s="249">
        <v>4281.96</v>
      </c>
      <c r="K36" s="222">
        <v>88.807558627717412</v>
      </c>
    </row>
    <row r="37" spans="1:11" x14ac:dyDescent="0.25">
      <c r="A37" s="211"/>
      <c r="B37" s="120"/>
      <c r="C37" s="120" t="s">
        <v>101</v>
      </c>
      <c r="D37" s="251">
        <v>4785.62</v>
      </c>
      <c r="E37" s="249">
        <v>99.253432708380515</v>
      </c>
      <c r="F37" s="249">
        <v>3806.18</v>
      </c>
      <c r="G37" s="250">
        <v>78.939913847314202</v>
      </c>
      <c r="H37" s="249">
        <v>2684.18</v>
      </c>
      <c r="I37" s="249">
        <v>55.669710300270573</v>
      </c>
      <c r="J37" s="249">
        <v>4281.96</v>
      </c>
      <c r="K37" s="222">
        <v>88.807558627717427</v>
      </c>
    </row>
    <row r="38" spans="1:11" x14ac:dyDescent="0.25">
      <c r="A38" s="211"/>
      <c r="B38" s="120"/>
      <c r="C38" s="120" t="s">
        <v>102</v>
      </c>
      <c r="D38" s="251">
        <v>4785.72</v>
      </c>
      <c r="E38" s="249">
        <v>98.600114507645699</v>
      </c>
      <c r="F38" s="249">
        <v>3806.18</v>
      </c>
      <c r="G38" s="250">
        <v>78.418667167471312</v>
      </c>
      <c r="H38" s="249">
        <v>2684.18</v>
      </c>
      <c r="I38" s="249">
        <v>55.302118669527765</v>
      </c>
      <c r="J38" s="249">
        <v>4282.0200000000004</v>
      </c>
      <c r="K38" s="222">
        <v>88.222391264852305</v>
      </c>
    </row>
    <row r="39" spans="1:11" x14ac:dyDescent="0.25">
      <c r="A39" s="211"/>
      <c r="B39" s="120"/>
      <c r="C39" s="120" t="s">
        <v>103</v>
      </c>
      <c r="D39" s="251">
        <v>4785.87</v>
      </c>
      <c r="E39" s="249">
        <v>98.458731394931775</v>
      </c>
      <c r="F39" s="249">
        <v>3806.18</v>
      </c>
      <c r="G39" s="250">
        <v>78.303768021438401</v>
      </c>
      <c r="H39" s="249">
        <v>2684.18</v>
      </c>
      <c r="I39" s="249">
        <v>55.22108992422443</v>
      </c>
      <c r="J39" s="249">
        <v>4282.13</v>
      </c>
      <c r="K39" s="222">
        <v>88.095390695564063</v>
      </c>
    </row>
    <row r="40" spans="1:11" x14ac:dyDescent="0.25">
      <c r="A40" s="211"/>
      <c r="B40" s="120"/>
      <c r="C40" s="120" t="s">
        <v>104</v>
      </c>
      <c r="D40" s="251">
        <v>4785.92</v>
      </c>
      <c r="E40" s="249">
        <v>98.028863929590671</v>
      </c>
      <c r="F40" s="249">
        <v>3806.18</v>
      </c>
      <c r="G40" s="250">
        <v>77.961081946946337</v>
      </c>
      <c r="H40" s="249">
        <v>2684.18</v>
      </c>
      <c r="I40" s="249">
        <v>54.9794221346217</v>
      </c>
      <c r="J40" s="249">
        <v>4282.16</v>
      </c>
      <c r="K40" s="222">
        <v>87.710467363586503</v>
      </c>
    </row>
    <row r="41" spans="1:11" x14ac:dyDescent="0.25">
      <c r="A41" s="211"/>
      <c r="B41" s="120"/>
      <c r="C41" s="120" t="s">
        <v>105</v>
      </c>
      <c r="D41" s="251">
        <v>4786.03</v>
      </c>
      <c r="E41" s="249">
        <v>97.391783661536252</v>
      </c>
      <c r="F41" s="249">
        <v>3806.18</v>
      </c>
      <c r="G41" s="250">
        <v>77.452640108161887</v>
      </c>
      <c r="H41" s="249">
        <v>2684.18</v>
      </c>
      <c r="I41" s="249">
        <v>54.620860685917634</v>
      </c>
      <c r="J41" s="249">
        <v>4282.2299999999996</v>
      </c>
      <c r="K41" s="222">
        <v>87.139867018999112</v>
      </c>
    </row>
    <row r="42" spans="1:11" x14ac:dyDescent="0.25">
      <c r="A42" s="211"/>
      <c r="B42" s="120"/>
      <c r="C42" s="120"/>
      <c r="D42" s="251"/>
      <c r="E42" s="249"/>
      <c r="F42" s="249"/>
      <c r="G42" s="250"/>
      <c r="H42" s="249"/>
      <c r="I42" s="249"/>
      <c r="J42" s="249"/>
      <c r="K42" s="222"/>
    </row>
    <row r="43" spans="1:11" x14ac:dyDescent="0.25">
      <c r="A43" s="211" t="s">
        <v>178</v>
      </c>
      <c r="B43" s="120"/>
      <c r="C43" s="120" t="s">
        <v>94</v>
      </c>
      <c r="D43" s="251">
        <v>4786.24</v>
      </c>
      <c r="E43" s="249">
        <v>96.904512361315895</v>
      </c>
      <c r="F43" s="249">
        <v>3806.18</v>
      </c>
      <c r="G43" s="250">
        <v>77.061747187644855</v>
      </c>
      <c r="H43" s="249">
        <v>2684.18</v>
      </c>
      <c r="I43" s="249">
        <v>54.345196644964922</v>
      </c>
      <c r="J43" s="249">
        <v>4282.37</v>
      </c>
      <c r="K43" s="222">
        <v>86.702918491494017</v>
      </c>
    </row>
    <row r="44" spans="1:11" x14ac:dyDescent="0.25">
      <c r="A44" s="211"/>
      <c r="B44" s="120"/>
      <c r="C44" s="120" t="s">
        <v>95</v>
      </c>
      <c r="D44" s="251">
        <v>4786.3500000000004</v>
      </c>
      <c r="E44" s="249">
        <v>96.62807163953731</v>
      </c>
      <c r="F44" s="249">
        <v>3806.18</v>
      </c>
      <c r="G44" s="250">
        <v>76.840146189261986</v>
      </c>
      <c r="H44" s="249">
        <v>2684.18</v>
      </c>
      <c r="I44" s="249">
        <v>54.188920019098738</v>
      </c>
      <c r="J44" s="249">
        <v>4282.4399999999996</v>
      </c>
      <c r="K44" s="222">
        <v>86.455006238996319</v>
      </c>
    </row>
    <row r="45" spans="1:11" x14ac:dyDescent="0.25">
      <c r="A45" s="211"/>
      <c r="B45" s="120"/>
      <c r="C45" s="120" t="s">
        <v>96</v>
      </c>
      <c r="D45" s="251">
        <v>10432.879999999999</v>
      </c>
      <c r="E45" s="249">
        <v>210.92495053460934</v>
      </c>
      <c r="F45" s="249">
        <v>3806.18</v>
      </c>
      <c r="G45" s="250">
        <v>76.950787148497767</v>
      </c>
      <c r="H45" s="249">
        <v>2684.18</v>
      </c>
      <c r="I45" s="249">
        <v>54.266945821862009</v>
      </c>
      <c r="J45" s="249">
        <v>8020.7</v>
      </c>
      <c r="K45" s="222">
        <v>162.15711776162874</v>
      </c>
    </row>
    <row r="46" spans="1:11" x14ac:dyDescent="0.25">
      <c r="A46" s="211"/>
      <c r="B46" s="120"/>
      <c r="C46" s="120" t="s">
        <v>97</v>
      </c>
      <c r="D46" s="251">
        <v>10432.76</v>
      </c>
      <c r="E46" s="249">
        <v>211.07448592827359</v>
      </c>
      <c r="F46" s="249">
        <v>3806.18</v>
      </c>
      <c r="G46" s="250">
        <v>77.006227196875642</v>
      </c>
      <c r="H46" s="249">
        <v>2684.18</v>
      </c>
      <c r="I46" s="249">
        <v>54.306043045076606</v>
      </c>
      <c r="J46" s="249">
        <v>8020.62</v>
      </c>
      <c r="K46" s="222">
        <v>162.27232710481499</v>
      </c>
    </row>
    <row r="47" spans="1:11" x14ac:dyDescent="0.25">
      <c r="A47" s="211"/>
      <c r="B47" s="120"/>
      <c r="C47" s="120" t="s">
        <v>98</v>
      </c>
      <c r="D47" s="251">
        <v>10432.9</v>
      </c>
      <c r="E47" s="249">
        <v>208.82061149674064</v>
      </c>
      <c r="F47" s="249">
        <v>3806.18</v>
      </c>
      <c r="G47" s="250">
        <v>76.182924696552661</v>
      </c>
      <c r="H47" s="249">
        <v>2684.18</v>
      </c>
      <c r="I47" s="249">
        <v>53.725436740246849</v>
      </c>
      <c r="J47" s="249">
        <v>8020.71</v>
      </c>
      <c r="K47" s="222">
        <v>160.53921410518868</v>
      </c>
    </row>
    <row r="48" spans="1:11" x14ac:dyDescent="0.25">
      <c r="A48" s="211"/>
      <c r="B48" s="120"/>
      <c r="C48" s="120" t="s">
        <v>99</v>
      </c>
      <c r="D48" s="251">
        <v>10433.09</v>
      </c>
      <c r="E48" s="249">
        <v>205.7448409303353</v>
      </c>
      <c r="F48" s="249">
        <v>3806.18</v>
      </c>
      <c r="G48" s="250">
        <v>75.059440554258003</v>
      </c>
      <c r="H48" s="249">
        <v>2684.18</v>
      </c>
      <c r="I48" s="249">
        <v>52.933137462476353</v>
      </c>
      <c r="J48" s="249">
        <v>8020.84</v>
      </c>
      <c r="K48" s="222">
        <v>158.17427530364165</v>
      </c>
    </row>
    <row r="49" spans="1:11" x14ac:dyDescent="0.25">
      <c r="A49" s="211"/>
      <c r="B49" s="120"/>
      <c r="C49" s="120" t="s">
        <v>100</v>
      </c>
      <c r="D49" s="251">
        <v>10433.290000000001</v>
      </c>
      <c r="E49" s="249">
        <v>204.7423269450351</v>
      </c>
      <c r="F49" s="249">
        <v>3806.18</v>
      </c>
      <c r="G49" s="250">
        <v>74.69227347956911</v>
      </c>
      <c r="H49" s="249">
        <v>2684.18</v>
      </c>
      <c r="I49" s="249">
        <v>52.674205273631259</v>
      </c>
      <c r="J49" s="249">
        <v>8020.97</v>
      </c>
      <c r="K49" s="222">
        <v>157.40308782333454</v>
      </c>
    </row>
    <row r="50" spans="1:11" x14ac:dyDescent="0.25">
      <c r="A50" s="211"/>
      <c r="B50" s="120"/>
      <c r="C50" s="120" t="s">
        <v>101</v>
      </c>
      <c r="D50" s="251">
        <v>10432.48</v>
      </c>
      <c r="E50" s="249">
        <v>204.15576553691773</v>
      </c>
      <c r="F50" s="249">
        <v>4417.91</v>
      </c>
      <c r="G50" s="250">
        <v>86.455166760272164</v>
      </c>
      <c r="H50" s="249">
        <v>3070.29</v>
      </c>
      <c r="I50" s="249">
        <v>60.083259720636242</v>
      </c>
      <c r="J50" s="249">
        <v>8192.4599999999991</v>
      </c>
      <c r="K50" s="222">
        <v>160.32026353566715</v>
      </c>
    </row>
    <row r="51" spans="1:11" x14ac:dyDescent="0.25">
      <c r="A51" s="211"/>
      <c r="B51" s="120"/>
      <c r="C51" s="120" t="s">
        <v>102</v>
      </c>
      <c r="D51" s="251">
        <v>10432.530000000001</v>
      </c>
      <c r="E51" s="249">
        <v>203.30668122058566</v>
      </c>
      <c r="F51" s="249">
        <v>4417.91</v>
      </c>
      <c r="G51" s="250">
        <v>86.09518688479568</v>
      </c>
      <c r="H51" s="249">
        <v>3070.29</v>
      </c>
      <c r="I51" s="249">
        <v>59.833086536511466</v>
      </c>
      <c r="J51" s="249">
        <v>8192.49</v>
      </c>
      <c r="K51" s="222">
        <v>159.65331063824746</v>
      </c>
    </row>
    <row r="52" spans="1:11" x14ac:dyDescent="0.25">
      <c r="A52" s="211"/>
      <c r="B52" s="120"/>
      <c r="C52" s="120" t="s">
        <v>103</v>
      </c>
      <c r="D52" s="251">
        <v>10433.51</v>
      </c>
      <c r="E52" s="249">
        <v>199.45027084359953</v>
      </c>
      <c r="F52" s="249">
        <v>4417.91</v>
      </c>
      <c r="G52" s="250">
        <v>84.454162219871051</v>
      </c>
      <c r="H52" s="249">
        <v>3070.29</v>
      </c>
      <c r="I52" s="249">
        <v>58.692632878906068</v>
      </c>
      <c r="J52" s="249">
        <v>8193.1299999999992</v>
      </c>
      <c r="K52" s="222">
        <v>156.62245951332011</v>
      </c>
    </row>
    <row r="53" spans="1:11" x14ac:dyDescent="0.25">
      <c r="A53" s="211"/>
      <c r="B53" s="120"/>
      <c r="C53" s="120" t="s">
        <v>104</v>
      </c>
      <c r="D53" s="251">
        <v>10433.879999999999</v>
      </c>
      <c r="E53" s="249">
        <v>194.42789526231653</v>
      </c>
      <c r="F53" s="249">
        <v>4417.91</v>
      </c>
      <c r="G53" s="250">
        <v>82.324594758454268</v>
      </c>
      <c r="H53" s="249">
        <v>3070.29</v>
      </c>
      <c r="I53" s="249">
        <v>57.212659388927023</v>
      </c>
      <c r="J53" s="249">
        <v>8193.3799999999992</v>
      </c>
      <c r="K53" s="222">
        <v>152.67777935766549</v>
      </c>
    </row>
    <row r="54" spans="1:11" x14ac:dyDescent="0.25">
      <c r="A54" s="211"/>
      <c r="B54" s="120"/>
      <c r="C54" s="120" t="s">
        <v>105</v>
      </c>
      <c r="D54" s="251">
        <v>10434.540000000001</v>
      </c>
      <c r="E54" s="249">
        <v>189.41265170847998</v>
      </c>
      <c r="F54" s="249">
        <v>4417.91</v>
      </c>
      <c r="G54" s="250">
        <v>80.195969166768322</v>
      </c>
      <c r="H54" s="249">
        <v>3070.29</v>
      </c>
      <c r="I54" s="249">
        <v>55.733340464843586</v>
      </c>
      <c r="J54" s="249">
        <v>8193.82</v>
      </c>
      <c r="K54" s="222">
        <v>148.7380539843613</v>
      </c>
    </row>
    <row r="55" spans="1:11" x14ac:dyDescent="0.25">
      <c r="A55" s="211"/>
      <c r="B55" s="120"/>
      <c r="C55" s="120"/>
      <c r="D55" s="247"/>
      <c r="E55" s="249"/>
      <c r="F55" s="222"/>
      <c r="G55" s="249"/>
      <c r="H55" s="249"/>
      <c r="I55" s="249"/>
      <c r="J55" s="222"/>
      <c r="K55" s="252"/>
    </row>
    <row r="56" spans="1:11" x14ac:dyDescent="0.25">
      <c r="A56" s="211" t="s">
        <v>179</v>
      </c>
      <c r="B56" s="211"/>
      <c r="C56" s="120" t="s">
        <v>94</v>
      </c>
      <c r="D56" s="253">
        <v>10435.370000000001</v>
      </c>
      <c r="E56" s="254">
        <v>185.00295463588481</v>
      </c>
      <c r="F56" s="255">
        <v>4417.91</v>
      </c>
      <c r="G56" s="254">
        <v>78.322704735473849</v>
      </c>
      <c r="H56" s="256">
        <v>3070.29</v>
      </c>
      <c r="I56" s="254">
        <v>54.431488446409737</v>
      </c>
      <c r="J56" s="257">
        <v>8194.3700000000008</v>
      </c>
      <c r="K56" s="258">
        <v>145.27349402844897</v>
      </c>
    </row>
    <row r="57" spans="1:11" x14ac:dyDescent="0.25">
      <c r="A57" s="211"/>
      <c r="B57" s="120"/>
      <c r="C57" s="120" t="s">
        <v>95</v>
      </c>
      <c r="D57" s="253">
        <v>10436.01</v>
      </c>
      <c r="E57" s="254">
        <v>183.04975174178279</v>
      </c>
      <c r="F57" s="255">
        <v>4417.91</v>
      </c>
      <c r="G57" s="254">
        <v>77.491045784503797</v>
      </c>
      <c r="H57" s="257">
        <v>3070.29</v>
      </c>
      <c r="I57" s="254">
        <v>53.853515114998771</v>
      </c>
      <c r="J57" s="257">
        <v>8194.7900000000009</v>
      </c>
      <c r="K57" s="258">
        <v>143.7382941446055</v>
      </c>
    </row>
    <row r="58" spans="1:11" x14ac:dyDescent="0.25">
      <c r="A58" s="211"/>
      <c r="B58" s="120"/>
      <c r="C58" s="120" t="s">
        <v>96</v>
      </c>
      <c r="D58" s="253">
        <v>10436.23</v>
      </c>
      <c r="E58" s="254">
        <v>177.72518529381244</v>
      </c>
      <c r="F58" s="255">
        <v>4417.91</v>
      </c>
      <c r="G58" s="254">
        <v>75.235393754390898</v>
      </c>
      <c r="H58" s="257">
        <v>3070.29</v>
      </c>
      <c r="I58" s="254">
        <v>52.28591734330687</v>
      </c>
      <c r="J58" s="257">
        <v>8194.94</v>
      </c>
      <c r="K58" s="258">
        <v>139.55683517627301</v>
      </c>
    </row>
    <row r="59" spans="1:11" x14ac:dyDescent="0.25">
      <c r="A59" s="211"/>
      <c r="B59" s="120"/>
      <c r="C59" s="120" t="s">
        <v>97</v>
      </c>
      <c r="D59" s="253">
        <v>10436.74</v>
      </c>
      <c r="E59" s="254">
        <v>162.64325876916951</v>
      </c>
      <c r="F59" s="255">
        <v>4417.91</v>
      </c>
      <c r="G59" s="254">
        <v>68.847482963923753</v>
      </c>
      <c r="H59" s="257">
        <v>3070.29</v>
      </c>
      <c r="I59" s="254">
        <v>47.846547002837426</v>
      </c>
      <c r="J59" s="257">
        <v>8195.2800000000007</v>
      </c>
      <c r="K59" s="258">
        <v>127.71296839106844</v>
      </c>
    </row>
    <row r="60" spans="1:11" x14ac:dyDescent="0.25">
      <c r="A60" s="211"/>
      <c r="B60" s="120"/>
      <c r="C60" s="120" t="s">
        <v>98</v>
      </c>
      <c r="D60" s="253">
        <v>10438.93</v>
      </c>
      <c r="E60" s="254">
        <v>150.17656331577408</v>
      </c>
      <c r="F60" s="255">
        <v>4417.91</v>
      </c>
      <c r="G60" s="254">
        <v>63.556948924687809</v>
      </c>
      <c r="H60" s="257">
        <v>3070.29</v>
      </c>
      <c r="I60" s="254">
        <v>44.16981439503742</v>
      </c>
      <c r="J60" s="257">
        <v>8196.7199999999993</v>
      </c>
      <c r="K60" s="258">
        <v>117.91967568147993</v>
      </c>
    </row>
    <row r="61" spans="1:11" x14ac:dyDescent="0.25">
      <c r="A61" s="211"/>
      <c r="B61" s="120"/>
      <c r="C61" s="120" t="s">
        <v>99</v>
      </c>
      <c r="D61" s="253">
        <v>10441.129999999999</v>
      </c>
      <c r="E61" s="254">
        <v>133.15460113597447</v>
      </c>
      <c r="F61" s="255">
        <v>4417.91</v>
      </c>
      <c r="G61" s="254">
        <v>56.341128202084739</v>
      </c>
      <c r="H61" s="257">
        <v>3070.29</v>
      </c>
      <c r="I61" s="254">
        <v>39.155076157635349</v>
      </c>
      <c r="J61" s="257">
        <v>8198.18</v>
      </c>
      <c r="K61" s="258">
        <v>104.55050247826848</v>
      </c>
    </row>
    <row r="62" spans="1:11" x14ac:dyDescent="0.25">
      <c r="A62" s="211"/>
      <c r="B62" s="120"/>
      <c r="C62" s="120" t="s">
        <v>100</v>
      </c>
      <c r="D62" s="253">
        <v>10444.1</v>
      </c>
      <c r="E62" s="254">
        <v>127.46190128144261</v>
      </c>
      <c r="F62" s="255">
        <v>4417.91</v>
      </c>
      <c r="G62" s="254">
        <v>53.917064016075877</v>
      </c>
      <c r="H62" s="257">
        <v>3070.29</v>
      </c>
      <c r="I62" s="254">
        <v>37.470437939640604</v>
      </c>
      <c r="J62" s="257">
        <v>8200.14</v>
      </c>
      <c r="K62" s="258">
        <v>100.07616119857227</v>
      </c>
    </row>
    <row r="63" spans="1:11" x14ac:dyDescent="0.25">
      <c r="A63" s="211"/>
      <c r="B63" s="120"/>
      <c r="C63" s="120" t="s">
        <v>101</v>
      </c>
      <c r="D63" s="253">
        <v>10445.549999999999</v>
      </c>
      <c r="E63" s="254">
        <v>124.39802949822746</v>
      </c>
      <c r="F63" s="255">
        <v>4417.91</v>
      </c>
      <c r="G63" s="254">
        <v>52.613725318486253</v>
      </c>
      <c r="H63" s="257">
        <v>3070.29</v>
      </c>
      <c r="I63" s="254">
        <v>36.564663994534783</v>
      </c>
      <c r="J63" s="257">
        <v>8201.11</v>
      </c>
      <c r="K63" s="258">
        <v>97.66856926616677</v>
      </c>
    </row>
    <row r="64" spans="1:11" x14ac:dyDescent="0.25">
      <c r="A64" s="211"/>
      <c r="B64" s="120"/>
      <c r="C64" s="120" t="s">
        <v>102</v>
      </c>
      <c r="D64" s="253">
        <v>10446.18</v>
      </c>
      <c r="E64" s="254">
        <v>119.88077038557243</v>
      </c>
      <c r="F64" s="255">
        <v>4417.91</v>
      </c>
      <c r="G64" s="254">
        <v>50.700108010212752</v>
      </c>
      <c r="H64" s="257">
        <v>3070.29</v>
      </c>
      <c r="I64" s="254">
        <v>35.234768164737652</v>
      </c>
      <c r="J64" s="257">
        <v>8201.52</v>
      </c>
      <c r="K64" s="258">
        <v>94.120964403512104</v>
      </c>
    </row>
    <row r="65" spans="1:11" x14ac:dyDescent="0.25">
      <c r="A65" s="211"/>
      <c r="B65" s="120"/>
      <c r="C65" s="120" t="s">
        <v>103</v>
      </c>
      <c r="D65" s="253">
        <v>10446.700000000001</v>
      </c>
      <c r="E65" s="254">
        <v>120.32930586739941</v>
      </c>
      <c r="F65" s="255">
        <v>4417.91</v>
      </c>
      <c r="G65" s="254">
        <v>50.887270016813204</v>
      </c>
      <c r="H65" s="257">
        <v>3070.29</v>
      </c>
      <c r="I65" s="254">
        <v>35.364839089053746</v>
      </c>
      <c r="J65" s="257">
        <v>8201.8700000000008</v>
      </c>
      <c r="K65" s="258">
        <v>94.472448133348081</v>
      </c>
    </row>
    <row r="66" spans="1:11" x14ac:dyDescent="0.25">
      <c r="A66" s="211"/>
      <c r="B66" s="120"/>
      <c r="C66" s="120" t="s">
        <v>104</v>
      </c>
      <c r="D66" s="253">
        <v>10446.76</v>
      </c>
      <c r="E66" s="254">
        <v>120.92519893519543</v>
      </c>
      <c r="F66" s="255">
        <v>4417.91</v>
      </c>
      <c r="G66" s="254">
        <v>51.13897951401097</v>
      </c>
      <c r="H66" s="257">
        <v>3070.29</v>
      </c>
      <c r="I66" s="254">
        <v>35.53976821892541</v>
      </c>
      <c r="J66" s="257">
        <v>8201.91</v>
      </c>
      <c r="K66" s="258">
        <v>94.940210974366096</v>
      </c>
    </row>
    <row r="67" spans="1:11" x14ac:dyDescent="0.25">
      <c r="A67" s="211"/>
      <c r="B67" s="120"/>
      <c r="C67" s="120" t="s">
        <v>105</v>
      </c>
      <c r="D67" s="253">
        <v>10446.64</v>
      </c>
      <c r="E67" s="254">
        <v>120.62547812198005</v>
      </c>
      <c r="F67" s="255">
        <v>4417.91</v>
      </c>
      <c r="G67" s="254">
        <v>51.012814268499433</v>
      </c>
      <c r="H67" s="257">
        <v>3070.29</v>
      </c>
      <c r="I67" s="254">
        <v>35.452087869701089</v>
      </c>
      <c r="J67" s="257">
        <v>8201.83</v>
      </c>
      <c r="K67" s="258">
        <v>94.705059734536633</v>
      </c>
    </row>
    <row r="68" spans="1:11" x14ac:dyDescent="0.25">
      <c r="A68" s="211"/>
      <c r="B68" s="120"/>
      <c r="C68" s="120"/>
      <c r="D68" s="253"/>
      <c r="E68" s="254"/>
      <c r="F68" s="255"/>
      <c r="G68" s="254"/>
      <c r="H68" s="257"/>
      <c r="I68" s="254"/>
      <c r="J68" s="257"/>
      <c r="K68" s="258"/>
    </row>
    <row r="69" spans="1:11" x14ac:dyDescent="0.25">
      <c r="A69" s="211" t="s">
        <v>180</v>
      </c>
      <c r="B69" s="120"/>
      <c r="C69" s="120" t="s">
        <v>94</v>
      </c>
      <c r="D69" s="253">
        <v>10446.6</v>
      </c>
      <c r="E69" s="254">
        <v>120.08188273350223</v>
      </c>
      <c r="F69" s="255">
        <v>4417.91</v>
      </c>
      <c r="G69" s="254">
        <v>50.783120876377652</v>
      </c>
      <c r="H69" s="257">
        <v>3070.29</v>
      </c>
      <c r="I69" s="254">
        <v>35.292459148224737</v>
      </c>
      <c r="J69" s="257">
        <v>8201.7999999999993</v>
      </c>
      <c r="K69" s="258">
        <v>94.278290142595537</v>
      </c>
    </row>
    <row r="70" spans="1:11" x14ac:dyDescent="0.25">
      <c r="A70" s="211"/>
      <c r="B70" s="120"/>
      <c r="C70" s="120" t="s">
        <v>95</v>
      </c>
      <c r="D70" s="253">
        <v>10446.870000000001</v>
      </c>
      <c r="E70" s="254">
        <v>119.51466186401639</v>
      </c>
      <c r="F70" s="255">
        <v>4417.91</v>
      </c>
      <c r="G70" s="254">
        <v>50.541934550315695</v>
      </c>
      <c r="H70" s="257">
        <v>3070.29</v>
      </c>
      <c r="I70" s="254">
        <v>35.124843247256912</v>
      </c>
      <c r="J70" s="257">
        <v>8201.98</v>
      </c>
      <c r="K70" s="258">
        <v>93.832589695806007</v>
      </c>
    </row>
    <row r="71" spans="1:11" x14ac:dyDescent="0.25">
      <c r="A71" s="211"/>
      <c r="B71" s="120"/>
      <c r="C71" s="120" t="s">
        <v>96</v>
      </c>
      <c r="D71" s="253">
        <v>10446.99</v>
      </c>
      <c r="E71" s="254">
        <v>116.14506961131069</v>
      </c>
      <c r="F71" s="255">
        <v>4619.25</v>
      </c>
      <c r="G71" s="254">
        <v>51.354802943436042</v>
      </c>
      <c r="H71" s="257">
        <v>3070.29</v>
      </c>
      <c r="I71" s="254">
        <v>34.134142540283001</v>
      </c>
      <c r="J71" s="257">
        <v>8239.1200000000008</v>
      </c>
      <c r="K71" s="258">
        <v>91.598935763884356</v>
      </c>
    </row>
    <row r="72" spans="1:11" x14ac:dyDescent="0.25">
      <c r="A72" s="224"/>
      <c r="B72" s="161"/>
      <c r="C72" s="120" t="s">
        <v>97</v>
      </c>
      <c r="D72" s="253">
        <v>10446.91</v>
      </c>
      <c r="E72" s="254">
        <v>117.77490972554652</v>
      </c>
      <c r="F72" s="255">
        <v>4619.25</v>
      </c>
      <c r="G72" s="254">
        <v>52.075853218772899</v>
      </c>
      <c r="H72" s="257">
        <v>3070.29</v>
      </c>
      <c r="I72" s="254">
        <v>34.613405072049844</v>
      </c>
      <c r="J72" s="257">
        <v>8239.07</v>
      </c>
      <c r="K72" s="258">
        <v>92.884472583037322</v>
      </c>
    </row>
    <row r="73" spans="1:11" x14ac:dyDescent="0.25">
      <c r="A73" s="224"/>
      <c r="B73" s="161"/>
      <c r="C73" s="120" t="s">
        <v>98</v>
      </c>
      <c r="D73" s="253">
        <v>10446.52</v>
      </c>
      <c r="E73" s="254">
        <v>117.77051299820869</v>
      </c>
      <c r="F73" s="255">
        <v>4619.25</v>
      </c>
      <c r="G73" s="254">
        <v>52.075853218772899</v>
      </c>
      <c r="H73" s="257">
        <v>3070.29</v>
      </c>
      <c r="I73" s="254">
        <v>34.613405072049844</v>
      </c>
      <c r="J73" s="257">
        <v>8238.81</v>
      </c>
      <c r="K73" s="258">
        <v>92.881541431478766</v>
      </c>
    </row>
    <row r="74" spans="1:11" x14ac:dyDescent="0.25">
      <c r="A74" s="224"/>
      <c r="B74" s="161"/>
      <c r="C74" s="120" t="s">
        <v>99</v>
      </c>
      <c r="D74" s="253">
        <v>10446.790000000001</v>
      </c>
      <c r="E74" s="254">
        <v>117.77355688636565</v>
      </c>
      <c r="F74" s="255">
        <v>4619.25</v>
      </c>
      <c r="G74" s="254">
        <v>52.075853218772899</v>
      </c>
      <c r="H74" s="257">
        <v>3070.29</v>
      </c>
      <c r="I74" s="254">
        <v>34.613405072049844</v>
      </c>
      <c r="J74" s="257">
        <v>8238.99</v>
      </c>
      <c r="K74" s="258">
        <v>92.883570690250096</v>
      </c>
    </row>
    <row r="75" spans="1:11" x14ac:dyDescent="0.25">
      <c r="A75" s="224"/>
      <c r="B75" s="161"/>
      <c r="C75" s="120" t="s">
        <v>100</v>
      </c>
      <c r="D75" s="253">
        <v>10447.01</v>
      </c>
      <c r="E75" s="254">
        <v>119.07640343165791</v>
      </c>
      <c r="F75" s="255">
        <v>4619.25</v>
      </c>
      <c r="G75" s="254">
        <v>52.65082320699279</v>
      </c>
      <c r="H75" s="257">
        <v>3070.29</v>
      </c>
      <c r="I75" s="254">
        <v>34.995572005022005</v>
      </c>
      <c r="J75" s="257">
        <v>8239.1299999999992</v>
      </c>
      <c r="K75" s="258">
        <v>93.910694811805058</v>
      </c>
    </row>
    <row r="76" spans="1:11" x14ac:dyDescent="0.25">
      <c r="A76" s="224"/>
      <c r="B76" s="161"/>
      <c r="C76" s="120" t="s">
        <v>101</v>
      </c>
      <c r="D76" s="253">
        <v>10446.75</v>
      </c>
      <c r="E76" s="254">
        <v>119.1360771817813</v>
      </c>
      <c r="F76" s="255">
        <v>4619.25</v>
      </c>
      <c r="G76" s="254">
        <v>52.67851958953198</v>
      </c>
      <c r="H76" s="257">
        <v>3070.29</v>
      </c>
      <c r="I76" s="254">
        <v>35.013981038165106</v>
      </c>
      <c r="J76" s="257">
        <v>8238.9599999999991</v>
      </c>
      <c r="K76" s="258">
        <v>93.958156791117688</v>
      </c>
    </row>
    <row r="77" spans="1:11" x14ac:dyDescent="0.25">
      <c r="A77" s="224"/>
      <c r="B77" s="161"/>
      <c r="C77" s="120" t="s">
        <v>102</v>
      </c>
      <c r="D77" s="253">
        <v>10446.56</v>
      </c>
      <c r="E77" s="254">
        <v>118.07797897052671</v>
      </c>
      <c r="F77" s="255">
        <v>4619.25</v>
      </c>
      <c r="G77" s="254">
        <v>52.211608831960525</v>
      </c>
      <c r="H77" s="257">
        <v>3070.29</v>
      </c>
      <c r="I77" s="254">
        <v>34.703638140537983</v>
      </c>
      <c r="J77" s="257">
        <v>8238.83</v>
      </c>
      <c r="K77" s="258">
        <v>93.123898726637734</v>
      </c>
    </row>
    <row r="78" spans="1:11" x14ac:dyDescent="0.25">
      <c r="A78" s="224"/>
      <c r="B78" s="161"/>
      <c r="C78" s="120" t="s">
        <v>103</v>
      </c>
      <c r="D78" s="253">
        <v>10446.85</v>
      </c>
      <c r="E78" s="254">
        <v>118.32803064125056</v>
      </c>
      <c r="F78" s="255">
        <v>4619.25</v>
      </c>
      <c r="G78" s="254">
        <v>52.320724001933272</v>
      </c>
      <c r="H78" s="257">
        <v>3070.29</v>
      </c>
      <c r="I78" s="254">
        <v>34.776164030068891</v>
      </c>
      <c r="J78" s="257">
        <v>8239.0300000000007</v>
      </c>
      <c r="K78" s="258">
        <v>93.320780359073083</v>
      </c>
    </row>
    <row r="79" spans="1:11" x14ac:dyDescent="0.25">
      <c r="A79" s="224"/>
      <c r="B79" s="161"/>
      <c r="C79" s="120" t="s">
        <v>104</v>
      </c>
      <c r="D79" s="253">
        <v>10446.81</v>
      </c>
      <c r="E79" s="254">
        <v>117.1039211362144</v>
      </c>
      <c r="F79" s="255">
        <v>4619.25</v>
      </c>
      <c r="G79" s="254">
        <v>51.779661706153199</v>
      </c>
      <c r="H79" s="257">
        <v>3070.29</v>
      </c>
      <c r="I79" s="254">
        <v>34.416534619209855</v>
      </c>
      <c r="J79" s="257">
        <v>8239</v>
      </c>
      <c r="K79" s="258">
        <v>92.355389467336948</v>
      </c>
    </row>
    <row r="80" spans="1:11" x14ac:dyDescent="0.25">
      <c r="A80" s="224"/>
      <c r="B80" s="161"/>
      <c r="C80" s="120" t="s">
        <v>105</v>
      </c>
      <c r="D80" s="253">
        <v>10447.61</v>
      </c>
      <c r="E80" s="254">
        <v>116.09242792195666</v>
      </c>
      <c r="F80" s="255">
        <v>4619.25</v>
      </c>
      <c r="G80" s="254">
        <v>51.328480645669039</v>
      </c>
      <c r="H80" s="257">
        <v>3070.29</v>
      </c>
      <c r="I80" s="254">
        <v>34.116646823963023</v>
      </c>
      <c r="J80" s="257">
        <v>8239.5300000000007</v>
      </c>
      <c r="K80" s="258">
        <v>91.556541891954197</v>
      </c>
    </row>
    <row r="81" spans="1:11" x14ac:dyDescent="0.25">
      <c r="A81" s="211"/>
      <c r="B81" s="120"/>
      <c r="C81" s="120"/>
      <c r="D81" s="253"/>
      <c r="E81" s="254"/>
      <c r="F81" s="255"/>
      <c r="G81" s="254"/>
      <c r="H81" s="257"/>
      <c r="I81" s="254"/>
      <c r="J81" s="257"/>
      <c r="K81" s="258"/>
    </row>
    <row r="82" spans="1:11" x14ac:dyDescent="0.25">
      <c r="A82" s="211" t="s">
        <v>186</v>
      </c>
      <c r="B82" s="120"/>
      <c r="C82" s="120" t="s">
        <v>94</v>
      </c>
      <c r="D82" s="253">
        <v>10448.49</v>
      </c>
      <c r="E82" s="254">
        <v>112.86268291672454</v>
      </c>
      <c r="F82" s="255">
        <v>4619.25</v>
      </c>
      <c r="G82" s="254">
        <v>49.896295834429651</v>
      </c>
      <c r="H82" s="257">
        <v>3070.29</v>
      </c>
      <c r="I82" s="254">
        <v>33.16471248308514</v>
      </c>
      <c r="J82" s="257">
        <v>8240.11</v>
      </c>
      <c r="K82" s="258">
        <v>89.008165019914955</v>
      </c>
    </row>
    <row r="83" spans="1:11" x14ac:dyDescent="0.25">
      <c r="A83" s="211"/>
      <c r="B83" s="120"/>
      <c r="C83" s="120" t="s">
        <v>95</v>
      </c>
      <c r="D83" s="253">
        <v>10449.719999999999</v>
      </c>
      <c r="E83" s="254">
        <v>112.93223832938713</v>
      </c>
      <c r="F83" s="255">
        <v>4619.25</v>
      </c>
      <c r="G83" s="254">
        <v>49.921169361764861</v>
      </c>
      <c r="H83" s="257">
        <v>3070.29</v>
      </c>
      <c r="I83" s="254">
        <v>33.181245241052778</v>
      </c>
      <c r="J83" s="257">
        <v>8240.93</v>
      </c>
      <c r="K83" s="258">
        <v>89.061397895426509</v>
      </c>
    </row>
    <row r="84" spans="1:11" x14ac:dyDescent="0.25">
      <c r="A84" s="224"/>
      <c r="B84" s="161"/>
      <c r="C84" s="120" t="s">
        <v>96</v>
      </c>
      <c r="D84" s="253">
        <v>10449.459999999999</v>
      </c>
      <c r="E84" s="254">
        <v>115.1684969416896</v>
      </c>
      <c r="F84" s="255">
        <v>4619.25</v>
      </c>
      <c r="G84" s="254">
        <v>50.91096377208963</v>
      </c>
      <c r="H84" s="257">
        <v>3070.29</v>
      </c>
      <c r="I84" s="254">
        <v>33.83913469931462</v>
      </c>
      <c r="J84" s="257">
        <v>8240.76</v>
      </c>
      <c r="K84" s="258">
        <v>90.825357756017837</v>
      </c>
    </row>
    <row r="85" spans="1:11" x14ac:dyDescent="0.25">
      <c r="A85" s="224"/>
      <c r="B85" s="161"/>
      <c r="C85" s="120" t="s">
        <v>97</v>
      </c>
      <c r="D85" s="253">
        <v>10448.23</v>
      </c>
      <c r="E85" s="254">
        <v>116.03984016875977</v>
      </c>
      <c r="F85" s="255">
        <v>4619.25</v>
      </c>
      <c r="G85" s="254">
        <v>51.302185317469423</v>
      </c>
      <c r="H85" s="257">
        <v>3070.29</v>
      </c>
      <c r="I85" s="254">
        <v>34.099169033581902</v>
      </c>
      <c r="J85" s="257">
        <v>8239.94</v>
      </c>
      <c r="K85" s="258">
        <v>91.514191456368238</v>
      </c>
    </row>
    <row r="86" spans="1:11" x14ac:dyDescent="0.25">
      <c r="A86" s="224"/>
      <c r="B86" s="161"/>
      <c r="C86" s="120" t="s">
        <v>98</v>
      </c>
      <c r="D86" s="253">
        <v>10447.67</v>
      </c>
      <c r="E86" s="254">
        <v>116.69120434343631</v>
      </c>
      <c r="F86" s="255">
        <v>4619.25</v>
      </c>
      <c r="G86" s="254">
        <v>51.592924131736375</v>
      </c>
      <c r="H86" s="257">
        <v>3070.29</v>
      </c>
      <c r="I86" s="254">
        <v>34.292415225941198</v>
      </c>
      <c r="J86" s="257">
        <v>8239.57</v>
      </c>
      <c r="K86" s="258">
        <v>92.028686450859126</v>
      </c>
    </row>
    <row r="87" spans="1:11" x14ac:dyDescent="0.25">
      <c r="A87" s="224"/>
      <c r="B87" s="161"/>
      <c r="C87" s="120" t="s">
        <v>99</v>
      </c>
      <c r="D87" s="253">
        <v>10447.24</v>
      </c>
      <c r="E87" s="254">
        <v>115.79156725665864</v>
      </c>
      <c r="F87" s="255">
        <v>4619.25</v>
      </c>
      <c r="G87" s="254">
        <v>51.197272873057415</v>
      </c>
      <c r="H87" s="257">
        <v>3070.29</v>
      </c>
      <c r="I87" s="254">
        <v>34.029436581570486</v>
      </c>
      <c r="J87" s="257">
        <v>8239.2900000000009</v>
      </c>
      <c r="K87" s="258">
        <v>91.319841621530173</v>
      </c>
    </row>
    <row r="88" spans="1:11" x14ac:dyDescent="0.25">
      <c r="A88" s="224"/>
      <c r="B88" s="161"/>
      <c r="C88" s="120" t="s">
        <v>100</v>
      </c>
      <c r="D88" s="253">
        <v>10447.86</v>
      </c>
      <c r="E88" s="254">
        <v>116.33371684011601</v>
      </c>
      <c r="F88" s="255">
        <v>4619.25</v>
      </c>
      <c r="G88" s="254">
        <v>51.433932069697128</v>
      </c>
      <c r="H88" s="257">
        <v>3070.29</v>
      </c>
      <c r="I88" s="254">
        <v>34.18673752108468</v>
      </c>
      <c r="J88" s="257">
        <v>8239.7000000000007</v>
      </c>
      <c r="K88" s="258">
        <v>91.746532461911244</v>
      </c>
    </row>
    <row r="89" spans="1:11" x14ac:dyDescent="0.25">
      <c r="A89" s="224"/>
      <c r="B89" s="161"/>
      <c r="C89" s="120" t="s">
        <v>101</v>
      </c>
      <c r="D89" s="253">
        <v>10447.709999999999</v>
      </c>
      <c r="E89" s="254">
        <v>118.52354515987695</v>
      </c>
      <c r="F89" s="255">
        <v>4619.25</v>
      </c>
      <c r="G89" s="254">
        <v>52.402860146363324</v>
      </c>
      <c r="H89" s="257">
        <v>3070.29</v>
      </c>
      <c r="I89" s="254">
        <v>34.830757694166337</v>
      </c>
      <c r="J89" s="257">
        <v>8239.6</v>
      </c>
      <c r="K89" s="258">
        <v>93.473747136867516</v>
      </c>
    </row>
    <row r="90" spans="1:11" x14ac:dyDescent="0.25">
      <c r="A90" s="224"/>
      <c r="B90" s="161"/>
      <c r="C90" s="120" t="s">
        <v>102</v>
      </c>
      <c r="D90" s="253">
        <v>10447.030000000001</v>
      </c>
      <c r="E90" s="254">
        <v>118.63999628704602</v>
      </c>
      <c r="F90" s="255">
        <v>4619.25</v>
      </c>
      <c r="G90" s="254">
        <v>52.457760995128496</v>
      </c>
      <c r="H90" s="257">
        <v>3070.29</v>
      </c>
      <c r="I90" s="254">
        <v>34.867248797041313</v>
      </c>
      <c r="J90" s="257">
        <v>8239.14</v>
      </c>
      <c r="K90" s="258">
        <v>93.56645276298164</v>
      </c>
    </row>
    <row r="91" spans="1:11" x14ac:dyDescent="0.25">
      <c r="A91" s="224"/>
      <c r="B91" s="161"/>
      <c r="C91" s="120" t="s">
        <v>103</v>
      </c>
      <c r="D91" s="253">
        <v>10446.77</v>
      </c>
      <c r="E91" s="254">
        <v>119.2617779397176</v>
      </c>
      <c r="F91" s="255">
        <v>4619.25</v>
      </c>
      <c r="G91" s="254">
        <v>52.733999862928016</v>
      </c>
      <c r="H91" s="257">
        <v>3070.29</v>
      </c>
      <c r="I91" s="254">
        <v>35.050857268853015</v>
      </c>
      <c r="J91" s="257">
        <v>8238.98</v>
      </c>
      <c r="K91" s="258">
        <v>94.057340518626773</v>
      </c>
    </row>
    <row r="92" spans="1:11" x14ac:dyDescent="0.25">
      <c r="A92" s="211"/>
      <c r="B92" s="120"/>
      <c r="C92" s="120" t="s">
        <v>104</v>
      </c>
      <c r="D92" s="253">
        <v>10446.620000000001</v>
      </c>
      <c r="E92" s="254">
        <v>119.57490201707641</v>
      </c>
      <c r="F92" s="255">
        <v>4619.25</v>
      </c>
      <c r="G92" s="254">
        <v>52.873213167740396</v>
      </c>
      <c r="H92" s="257">
        <v>3070.29</v>
      </c>
      <c r="I92" s="254">
        <v>35.143388571041115</v>
      </c>
      <c r="J92" s="257">
        <v>8238.8700000000008</v>
      </c>
      <c r="K92" s="258">
        <v>94.304384861460491</v>
      </c>
    </row>
    <row r="93" spans="1:11" x14ac:dyDescent="0.25">
      <c r="A93" s="211"/>
      <c r="B93" s="120"/>
      <c r="C93" s="120" t="s">
        <v>105</v>
      </c>
      <c r="D93" s="253">
        <v>10446.75</v>
      </c>
      <c r="E93" s="254">
        <v>118.14172285997199</v>
      </c>
      <c r="F93" s="255">
        <v>4619.25</v>
      </c>
      <c r="G93" s="254">
        <v>52.238844934637626</v>
      </c>
      <c r="H93" s="257">
        <v>3070.29</v>
      </c>
      <c r="I93" s="254">
        <v>34.721741238159566</v>
      </c>
      <c r="J93" s="257">
        <v>8238.9599999999991</v>
      </c>
      <c r="K93" s="258">
        <v>93.173946823116736</v>
      </c>
    </row>
    <row r="94" spans="1:11" x14ac:dyDescent="0.25">
      <c r="A94" s="211"/>
      <c r="B94" s="120"/>
      <c r="C94" s="120"/>
      <c r="D94" s="253"/>
      <c r="E94" s="254"/>
      <c r="F94" s="255"/>
      <c r="G94" s="254"/>
      <c r="H94" s="257"/>
      <c r="I94" s="254"/>
      <c r="J94" s="257"/>
      <c r="K94" s="258"/>
    </row>
    <row r="95" spans="1:11" x14ac:dyDescent="0.25">
      <c r="A95" s="211" t="s">
        <v>201</v>
      </c>
      <c r="B95" s="120"/>
      <c r="C95" s="120" t="s">
        <v>94</v>
      </c>
      <c r="D95" s="253">
        <v>10447.379999999999</v>
      </c>
      <c r="E95" s="254">
        <v>117.59675007722046</v>
      </c>
      <c r="F95" s="255">
        <v>4619.25</v>
      </c>
      <c r="G95" s="254">
        <v>51.994738182606604</v>
      </c>
      <c r="H95" s="257">
        <v>3070.29</v>
      </c>
      <c r="I95" s="254">
        <v>34.559490110878443</v>
      </c>
      <c r="J95" s="257">
        <v>8239.3799999999992</v>
      </c>
      <c r="K95" s="258">
        <v>92.743282110083925</v>
      </c>
    </row>
    <row r="96" spans="1:11" x14ac:dyDescent="0.25">
      <c r="A96" s="211"/>
      <c r="B96" s="120"/>
      <c r="C96" s="120" t="s">
        <v>95</v>
      </c>
      <c r="D96" s="253">
        <v>10447.81</v>
      </c>
      <c r="E96" s="254">
        <v>117.84633856675974</v>
      </c>
      <c r="F96" s="255">
        <v>4619.25</v>
      </c>
      <c r="G96" s="254">
        <v>52.102947835432012</v>
      </c>
      <c r="H96" s="257">
        <v>3070.29</v>
      </c>
      <c r="I96" s="254">
        <v>34.631414127758525</v>
      </c>
      <c r="J96" s="257">
        <v>8239.66</v>
      </c>
      <c r="K96" s="258">
        <v>92.939454491897109</v>
      </c>
    </row>
    <row r="97" spans="1:11" x14ac:dyDescent="0.25">
      <c r="A97" s="211"/>
      <c r="B97" s="120"/>
      <c r="C97" s="120" t="s">
        <v>96</v>
      </c>
      <c r="D97" s="253">
        <v>10447.84</v>
      </c>
      <c r="E97" s="254">
        <v>118.21571665070377</v>
      </c>
      <c r="F97" s="255">
        <v>4619.25</v>
      </c>
      <c r="G97" s="254">
        <v>52.266109467484512</v>
      </c>
      <c r="H97" s="257">
        <v>3070.29</v>
      </c>
      <c r="I97" s="254">
        <v>34.739863232542739</v>
      </c>
      <c r="J97" s="257">
        <v>8239.69</v>
      </c>
      <c r="K97" s="258">
        <v>93.230836070387511</v>
      </c>
    </row>
    <row r="98" spans="1:11" x14ac:dyDescent="0.25">
      <c r="A98" s="211"/>
      <c r="B98" s="120"/>
      <c r="C98" s="120" t="s">
        <v>97</v>
      </c>
      <c r="D98" s="253">
        <v>10447.77</v>
      </c>
      <c r="E98" s="254">
        <v>118.46223616914084</v>
      </c>
      <c r="F98" s="255">
        <v>4619.25</v>
      </c>
      <c r="G98" s="254">
        <v>52.3754527927303</v>
      </c>
      <c r="H98" s="257">
        <v>3070.29</v>
      </c>
      <c r="I98" s="254">
        <v>34.812540770686134</v>
      </c>
      <c r="J98" s="257">
        <v>8239.6299999999992</v>
      </c>
      <c r="K98" s="258">
        <v>93.425199349367162</v>
      </c>
    </row>
    <row r="99" spans="1:11" x14ac:dyDescent="0.25">
      <c r="A99" s="211"/>
      <c r="B99" s="120"/>
      <c r="C99" s="120" t="s">
        <v>98</v>
      </c>
      <c r="D99" s="253">
        <v>10448</v>
      </c>
      <c r="E99" s="254">
        <v>117.4817332896308</v>
      </c>
      <c r="F99" s="255">
        <v>4619.25</v>
      </c>
      <c r="G99" s="254">
        <v>51.940801732209707</v>
      </c>
      <c r="H99" s="257">
        <v>3070.29</v>
      </c>
      <c r="I99" s="254">
        <v>34.523640017402428</v>
      </c>
      <c r="J99" s="257">
        <v>8239.7900000000009</v>
      </c>
      <c r="K99" s="258">
        <v>92.651685599403422</v>
      </c>
    </row>
    <row r="100" spans="1:11" x14ac:dyDescent="0.25">
      <c r="A100" s="211"/>
      <c r="B100" s="120"/>
      <c r="C100" s="120" t="s">
        <v>99</v>
      </c>
      <c r="D100" s="253">
        <v>10448.31</v>
      </c>
      <c r="E100" s="254">
        <v>116.45835596362414</v>
      </c>
      <c r="F100" s="255">
        <v>4619.25</v>
      </c>
      <c r="G100" s="254">
        <v>51.486820431722535</v>
      </c>
      <c r="H100" s="257">
        <v>3070.29</v>
      </c>
      <c r="I100" s="254">
        <v>34.221890978689913</v>
      </c>
      <c r="J100" s="257">
        <v>8240</v>
      </c>
      <c r="K100" s="258">
        <v>91.844217212186749</v>
      </c>
    </row>
    <row r="101" spans="1:11" x14ac:dyDescent="0.25">
      <c r="A101" s="211"/>
      <c r="B101" s="120"/>
      <c r="C101" s="120" t="s">
        <v>100</v>
      </c>
      <c r="D101" s="253">
        <v>15703.66</v>
      </c>
      <c r="E101" s="254">
        <v>175.39594933605747</v>
      </c>
      <c r="F101" s="255">
        <v>9463.5499999999993</v>
      </c>
      <c r="G101" s="254">
        <v>105.69945709084675</v>
      </c>
      <c r="H101" s="257">
        <v>6622.04</v>
      </c>
      <c r="I101" s="254">
        <v>73.962311482886534</v>
      </c>
      <c r="J101" s="257">
        <v>13157.53</v>
      </c>
      <c r="K101" s="258">
        <v>146.95793625611205</v>
      </c>
    </row>
    <row r="102" spans="1:11" x14ac:dyDescent="0.25">
      <c r="A102" s="211"/>
      <c r="B102" s="120"/>
      <c r="C102" s="120" t="s">
        <v>101</v>
      </c>
      <c r="D102" s="253">
        <v>15703.34</v>
      </c>
      <c r="E102" s="254">
        <v>176.11826192548784</v>
      </c>
      <c r="F102" s="255">
        <v>9463.5499999999993</v>
      </c>
      <c r="G102" s="254">
        <v>106.13690957751346</v>
      </c>
      <c r="H102" s="257">
        <v>6622.04</v>
      </c>
      <c r="I102" s="254">
        <v>74.268415203457195</v>
      </c>
      <c r="J102" s="257">
        <v>13157.32</v>
      </c>
      <c r="K102" s="258">
        <v>147.56378770360061</v>
      </c>
    </row>
    <row r="103" spans="1:11" x14ac:dyDescent="0.25">
      <c r="A103" s="211"/>
      <c r="B103" s="120"/>
      <c r="C103" s="120" t="s">
        <v>102</v>
      </c>
      <c r="D103" s="253">
        <v>15702.99</v>
      </c>
      <c r="E103" s="254">
        <v>175.75065181477146</v>
      </c>
      <c r="F103" s="255">
        <v>9463.5499999999993</v>
      </c>
      <c r="G103" s="254">
        <v>105.91773165376023</v>
      </c>
      <c r="H103" s="257">
        <v>6622.04</v>
      </c>
      <c r="I103" s="254">
        <v>74.115047283573972</v>
      </c>
      <c r="J103" s="257">
        <v>13157.32</v>
      </c>
      <c r="K103" s="258">
        <v>147.25906124473929</v>
      </c>
    </row>
    <row r="104" spans="1:11" x14ac:dyDescent="0.25">
      <c r="A104" s="211"/>
      <c r="B104" s="120"/>
      <c r="C104" s="120" t="s">
        <v>103</v>
      </c>
      <c r="D104" s="253">
        <v>15702.97</v>
      </c>
      <c r="E104" s="254">
        <v>175.65974147587963</v>
      </c>
      <c r="F104" s="255">
        <v>9463.5499999999993</v>
      </c>
      <c r="G104" s="254">
        <v>105.86307854145176</v>
      </c>
      <c r="H104" s="257">
        <v>6622.04</v>
      </c>
      <c r="I104" s="254">
        <v>74.076804225120085</v>
      </c>
      <c r="J104" s="257">
        <v>13157.07</v>
      </c>
      <c r="K104" s="258">
        <v>147.18027957641462</v>
      </c>
    </row>
    <row r="105" spans="1:11" x14ac:dyDescent="0.25">
      <c r="A105" s="211"/>
      <c r="B105" s="120"/>
      <c r="C105" s="120" t="s">
        <v>104</v>
      </c>
      <c r="D105" s="253">
        <v>15702.97</v>
      </c>
      <c r="E105" s="254">
        <v>176.02305014490938</v>
      </c>
      <c r="F105" s="255">
        <v>9463.5499999999993</v>
      </c>
      <c r="G105" s="254">
        <v>106.08203009996562</v>
      </c>
      <c r="H105" s="257">
        <v>6622.04</v>
      </c>
      <c r="I105" s="254">
        <v>74.230013747819413</v>
      </c>
      <c r="J105" s="257">
        <v>13157.07</v>
      </c>
      <c r="K105" s="258">
        <v>147.48468553210526</v>
      </c>
    </row>
    <row r="106" spans="1:11" ht="15.75" thickBot="1" x14ac:dyDescent="0.3">
      <c r="A106" s="225"/>
      <c r="B106" s="185"/>
      <c r="C106" s="185" t="s">
        <v>105</v>
      </c>
      <c r="D106" s="259">
        <v>15702.97</v>
      </c>
      <c r="E106" s="260">
        <v>173.8654642391495</v>
      </c>
      <c r="F106" s="261">
        <v>9463.5499999999993</v>
      </c>
      <c r="G106" s="260">
        <v>104.78173963908759</v>
      </c>
      <c r="H106" s="262">
        <v>6622.04</v>
      </c>
      <c r="I106" s="260">
        <v>73.32014636786657</v>
      </c>
      <c r="J106" s="262">
        <v>13157.07</v>
      </c>
      <c r="K106" s="263">
        <v>145.67690593416322</v>
      </c>
    </row>
    <row r="107" spans="1:11" x14ac:dyDescent="0.25">
      <c r="A107" s="237" t="s">
        <v>188</v>
      </c>
      <c r="B107" s="234" t="s">
        <v>202</v>
      </c>
      <c r="C107" s="234"/>
      <c r="D107" s="234"/>
      <c r="E107" s="234"/>
      <c r="F107" s="234"/>
      <c r="G107" s="94"/>
      <c r="H107" s="234"/>
      <c r="I107" s="264" t="s">
        <v>203</v>
      </c>
      <c r="J107" s="1795" t="s">
        <v>204</v>
      </c>
      <c r="K107" s="1795"/>
    </row>
    <row r="108" spans="1:11" x14ac:dyDescent="0.25">
      <c r="A108" s="265"/>
      <c r="B108" s="234" t="s">
        <v>205</v>
      </c>
      <c r="C108" s="238"/>
      <c r="D108" s="238"/>
      <c r="E108" s="238"/>
      <c r="F108" s="238"/>
      <c r="G108" s="94"/>
      <c r="H108" s="238"/>
      <c r="I108" s="23"/>
      <c r="J108" s="1796" t="s">
        <v>206</v>
      </c>
      <c r="K108" s="1796"/>
    </row>
    <row r="109" spans="1:11" x14ac:dyDescent="0.25">
      <c r="A109" s="266"/>
      <c r="B109" s="234" t="s">
        <v>207</v>
      </c>
    </row>
    <row r="110" spans="1:11" x14ac:dyDescent="0.25">
      <c r="A110" s="237" t="s">
        <v>190</v>
      </c>
      <c r="B110" s="234" t="s">
        <v>208</v>
      </c>
    </row>
    <row r="111" spans="1:11" x14ac:dyDescent="0.25">
      <c r="A111" s="237"/>
      <c r="B111" s="234" t="s">
        <v>209</v>
      </c>
    </row>
    <row r="112" spans="1:11" x14ac:dyDescent="0.25">
      <c r="A112" s="237" t="s">
        <v>210</v>
      </c>
      <c r="B112" s="234" t="s">
        <v>211</v>
      </c>
    </row>
    <row r="113" spans="1:2" x14ac:dyDescent="0.25">
      <c r="A113" s="237"/>
      <c r="B113" s="234" t="s">
        <v>212</v>
      </c>
    </row>
    <row r="114" spans="1:2" x14ac:dyDescent="0.25">
      <c r="A114" s="237"/>
      <c r="B114" s="234" t="s">
        <v>213</v>
      </c>
    </row>
    <row r="115" spans="1:2" x14ac:dyDescent="0.25">
      <c r="A115" s="237"/>
      <c r="B115" s="238" t="s">
        <v>214</v>
      </c>
    </row>
    <row r="116" spans="1:2" x14ac:dyDescent="0.25">
      <c r="A116" s="237" t="s">
        <v>215</v>
      </c>
      <c r="B116" s="234" t="s">
        <v>216</v>
      </c>
    </row>
    <row r="117" spans="1:2" x14ac:dyDescent="0.25">
      <c r="A117" s="237" t="s">
        <v>217</v>
      </c>
      <c r="B117" s="234" t="s">
        <v>218</v>
      </c>
    </row>
    <row r="118" spans="1:2" x14ac:dyDescent="0.25">
      <c r="A118" s="237" t="s">
        <v>219</v>
      </c>
      <c r="B118" s="238" t="s">
        <v>220</v>
      </c>
    </row>
    <row r="119" spans="1:2" x14ac:dyDescent="0.25">
      <c r="A119" s="237" t="s">
        <v>221</v>
      </c>
      <c r="B119" s="234" t="s">
        <v>143</v>
      </c>
    </row>
    <row r="120" spans="1:2" x14ac:dyDescent="0.25">
      <c r="A120" s="237"/>
      <c r="B120" s="94"/>
    </row>
    <row r="121" spans="1:2" x14ac:dyDescent="0.25">
      <c r="A121" s="237"/>
      <c r="B121" s="234" t="s">
        <v>222</v>
      </c>
    </row>
  </sheetData>
  <mergeCells count="8">
    <mergeCell ref="J107:K107"/>
    <mergeCell ref="J108:K108"/>
    <mergeCell ref="A3:K3"/>
    <mergeCell ref="A5:C7"/>
    <mergeCell ref="D5:E6"/>
    <mergeCell ref="F5:G6"/>
    <mergeCell ref="H5:I6"/>
    <mergeCell ref="J5:K6"/>
  </mergeCells>
  <hyperlinks>
    <hyperlink ref="K2" location="Contents!A1" display="Back to Contents" xr:uid="{7BF45D92-8D10-4E7E-A2D9-75CFF0178303}"/>
  </hyperlinks>
  <pageMargins left="0.7" right="0.7" top="0.75" bottom="0.75" header="0.3" footer="0.3"/>
  <pageSetup paperSize="9" scale="39" orientation="portrait" r:id="rId1"/>
  <headerFooter>
    <oddHeader xml:space="preserve">&amp;L&amp;"Aptos"&amp;10&amp;K000000 [Limited Sharing]&amp;1#_x000D_&amp;"Aptos Narrow"&amp;11&amp;K000000&amp;"Aptos Narrow"&amp;11&amp;K000000&amp;"Calibri"&amp;11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13366-F333-4192-931E-5F6B673EA4BD}">
  <sheetPr codeName="Sheet51"/>
  <dimension ref="A1:T213"/>
  <sheetViews>
    <sheetView zoomScaleNormal="100" workbookViewId="0">
      <pane xSplit="3" ySplit="7" topLeftCell="D190" activePane="bottomRight" state="frozen"/>
      <selection activeCell="J2" sqref="J2"/>
      <selection pane="topRight" activeCell="J2" sqref="J2"/>
      <selection pane="bottomLeft" activeCell="J2" sqref="J2"/>
      <selection pane="bottomRight" activeCell="T2" sqref="T2"/>
    </sheetView>
  </sheetViews>
  <sheetFormatPr defaultRowHeight="12.75" x14ac:dyDescent="0.2"/>
  <cols>
    <col min="1" max="1" width="9.140625" style="23"/>
    <col min="2" max="2" width="2.28515625" style="23" customWidth="1"/>
    <col min="3" max="3" width="14.140625" style="23" customWidth="1"/>
    <col min="4" max="9" width="9.140625" style="23"/>
    <col min="10" max="10" width="10" style="23" customWidth="1"/>
    <col min="11" max="11" width="9.140625" style="23"/>
    <col min="12" max="12" width="10.28515625" style="23" customWidth="1"/>
    <col min="13" max="16384" width="9.140625" style="23"/>
  </cols>
  <sheetData>
    <row r="1" spans="1:20" s="13" customFormat="1" ht="15.75" x14ac:dyDescent="0.25">
      <c r="A1" s="10" t="s">
        <v>60</v>
      </c>
      <c r="B1" s="90"/>
      <c r="C1" s="90"/>
      <c r="D1" s="91"/>
      <c r="E1" s="91"/>
      <c r="F1" s="198"/>
      <c r="G1" s="198"/>
      <c r="H1" s="199"/>
      <c r="I1" s="199"/>
      <c r="J1" s="199"/>
      <c r="K1" s="199"/>
      <c r="L1" s="199"/>
      <c r="M1" s="199"/>
      <c r="N1" s="199"/>
      <c r="O1" s="199"/>
      <c r="P1" s="199"/>
      <c r="Q1" s="199"/>
      <c r="R1" s="199"/>
      <c r="S1" s="199"/>
      <c r="T1" s="93" t="s">
        <v>160</v>
      </c>
    </row>
    <row r="2" spans="1:20" s="13" customFormat="1" ht="15.75" x14ac:dyDescent="0.25">
      <c r="A2" s="10"/>
      <c r="B2" s="90"/>
      <c r="C2" s="90"/>
      <c r="D2" s="91"/>
      <c r="E2" s="91"/>
      <c r="F2" s="198"/>
      <c r="G2" s="198"/>
      <c r="H2" s="199"/>
      <c r="I2" s="199"/>
      <c r="J2" s="199"/>
      <c r="K2" s="199"/>
      <c r="L2" s="199"/>
      <c r="M2" s="199"/>
      <c r="N2" s="199"/>
      <c r="O2" s="199"/>
      <c r="P2" s="199"/>
      <c r="Q2" s="199"/>
      <c r="R2" s="199"/>
      <c r="S2" s="199"/>
      <c r="T2" s="399" t="s">
        <v>62</v>
      </c>
    </row>
    <row r="3" spans="1:20" s="13" customFormat="1" ht="15.75" x14ac:dyDescent="0.25">
      <c r="A3" s="1722" t="s">
        <v>161</v>
      </c>
      <c r="B3" s="1722"/>
      <c r="C3" s="1722"/>
      <c r="D3" s="1722"/>
      <c r="E3" s="1722"/>
      <c r="F3" s="1722"/>
      <c r="G3" s="1722"/>
      <c r="H3" s="1722"/>
      <c r="I3" s="1722"/>
      <c r="J3" s="1722"/>
      <c r="K3" s="1722"/>
      <c r="L3" s="1722"/>
      <c r="M3" s="1722"/>
      <c r="N3" s="1722"/>
      <c r="O3" s="1722"/>
      <c r="P3" s="1722"/>
      <c r="Q3" s="1722"/>
      <c r="R3" s="1722"/>
      <c r="S3" s="1722"/>
      <c r="T3" s="1722"/>
    </row>
    <row r="4" spans="1:20" s="13" customFormat="1" ht="16.5" thickBot="1" x14ac:dyDescent="0.3">
      <c r="A4" s="199"/>
      <c r="B4" s="199"/>
      <c r="C4" s="199"/>
      <c r="D4" s="199"/>
      <c r="E4" s="199"/>
      <c r="F4" s="199"/>
      <c r="G4" s="199"/>
      <c r="H4" s="199"/>
      <c r="I4" s="199"/>
      <c r="J4" s="199"/>
      <c r="K4" s="199"/>
      <c r="L4" s="199"/>
      <c r="M4" s="199"/>
      <c r="N4" s="199"/>
      <c r="O4" s="199"/>
      <c r="P4" s="199"/>
      <c r="Q4" s="199"/>
      <c r="R4" s="199"/>
      <c r="S4" s="199"/>
      <c r="T4" s="200"/>
    </row>
    <row r="5" spans="1:20" ht="12.75" customHeight="1" x14ac:dyDescent="0.2">
      <c r="A5" s="1797" t="s">
        <v>150</v>
      </c>
      <c r="B5" s="1797"/>
      <c r="C5" s="1798"/>
      <c r="D5" s="1821" t="s">
        <v>162</v>
      </c>
      <c r="E5" s="1822"/>
      <c r="F5" s="1822"/>
      <c r="G5" s="1822"/>
      <c r="H5" s="1822"/>
      <c r="I5" s="1823"/>
      <c r="J5" s="1824" t="s">
        <v>163</v>
      </c>
      <c r="K5" s="1825"/>
      <c r="L5" s="1825"/>
      <c r="M5" s="1825"/>
      <c r="N5" s="1826"/>
      <c r="O5" s="1824" t="s">
        <v>164</v>
      </c>
      <c r="P5" s="1825"/>
      <c r="Q5" s="1825"/>
      <c r="R5" s="1825"/>
      <c r="S5" s="1826"/>
      <c r="T5" s="1827" t="s">
        <v>165</v>
      </c>
    </row>
    <row r="6" spans="1:20" ht="12.75" customHeight="1" x14ac:dyDescent="0.2">
      <c r="A6" s="1799"/>
      <c r="B6" s="1799"/>
      <c r="C6" s="1800"/>
      <c r="D6" s="1819" t="s">
        <v>128</v>
      </c>
      <c r="E6" s="1812" t="s">
        <v>166</v>
      </c>
      <c r="F6" s="1812" t="s">
        <v>123</v>
      </c>
      <c r="G6" s="1812" t="s">
        <v>126</v>
      </c>
      <c r="H6" s="1812" t="s">
        <v>167</v>
      </c>
      <c r="I6" s="1814" t="s">
        <v>162</v>
      </c>
      <c r="J6" s="1816" t="s">
        <v>168</v>
      </c>
      <c r="K6" s="1817"/>
      <c r="L6" s="1818"/>
      <c r="M6" s="1812" t="s">
        <v>169</v>
      </c>
      <c r="N6" s="1814" t="s">
        <v>163</v>
      </c>
      <c r="O6" s="1819" t="s">
        <v>170</v>
      </c>
      <c r="P6" s="1812" t="s">
        <v>171</v>
      </c>
      <c r="Q6" s="1812" t="s">
        <v>172</v>
      </c>
      <c r="R6" s="1812" t="s">
        <v>167</v>
      </c>
      <c r="S6" s="1814" t="s">
        <v>164</v>
      </c>
      <c r="T6" s="1828"/>
    </row>
    <row r="7" spans="1:20" ht="76.5" customHeight="1" thickBot="1" x14ac:dyDescent="0.25">
      <c r="A7" s="1801"/>
      <c r="B7" s="1801"/>
      <c r="C7" s="1802"/>
      <c r="D7" s="1820"/>
      <c r="E7" s="1813"/>
      <c r="F7" s="1813"/>
      <c r="G7" s="1813"/>
      <c r="H7" s="1813"/>
      <c r="I7" s="1815"/>
      <c r="J7" s="201" t="s">
        <v>173</v>
      </c>
      <c r="K7" s="202" t="s">
        <v>174</v>
      </c>
      <c r="L7" s="202" t="s">
        <v>168</v>
      </c>
      <c r="M7" s="1813"/>
      <c r="N7" s="1815"/>
      <c r="O7" s="1820"/>
      <c r="P7" s="1813"/>
      <c r="Q7" s="1813"/>
      <c r="R7" s="1813"/>
      <c r="S7" s="1815"/>
      <c r="T7" s="1829"/>
    </row>
    <row r="8" spans="1:20" x14ac:dyDescent="0.2">
      <c r="A8" s="203" t="s">
        <v>175</v>
      </c>
      <c r="B8" s="120"/>
      <c r="C8" s="120"/>
      <c r="D8" s="204"/>
      <c r="E8" s="205"/>
      <c r="F8" s="205"/>
      <c r="G8" s="206"/>
      <c r="H8" s="207"/>
      <c r="I8" s="208"/>
      <c r="J8" s="209"/>
      <c r="K8" s="207"/>
      <c r="L8" s="207"/>
      <c r="M8" s="207"/>
      <c r="N8" s="208"/>
      <c r="O8" s="209"/>
      <c r="P8" s="207"/>
      <c r="Q8" s="207"/>
      <c r="R8" s="207"/>
      <c r="S8" s="208"/>
      <c r="T8" s="210"/>
    </row>
    <row r="9" spans="1:20" x14ac:dyDescent="0.2">
      <c r="A9" s="211" t="s">
        <v>176</v>
      </c>
      <c r="B9" s="120"/>
      <c r="C9" s="120"/>
      <c r="D9" s="212">
        <v>104.88476118556643</v>
      </c>
      <c r="E9" s="213">
        <v>105.79924976752689</v>
      </c>
      <c r="F9" s="214">
        <v>109.97423131668872</v>
      </c>
      <c r="G9" s="214">
        <v>108.58279693292202</v>
      </c>
      <c r="H9" s="214">
        <v>105.31798816517073</v>
      </c>
      <c r="I9" s="215">
        <v>106.9568587350973</v>
      </c>
      <c r="J9" s="216">
        <v>106.11339910998937</v>
      </c>
      <c r="K9" s="214">
        <v>106.41796182277183</v>
      </c>
      <c r="L9" s="214">
        <v>106.13909045591372</v>
      </c>
      <c r="M9" s="214">
        <v>104.47320030904905</v>
      </c>
      <c r="N9" s="215">
        <v>105.8681834913145</v>
      </c>
      <c r="O9" s="216">
        <v>104.57968325873746</v>
      </c>
      <c r="P9" s="214">
        <v>104.47137245499631</v>
      </c>
      <c r="Q9" s="214">
        <v>109.33423379677743</v>
      </c>
      <c r="R9" s="214">
        <v>102.74754345506922</v>
      </c>
      <c r="S9" s="215">
        <v>104.92353258155219</v>
      </c>
      <c r="T9" s="217">
        <v>105.95482619578405</v>
      </c>
    </row>
    <row r="10" spans="1:20" x14ac:dyDescent="0.2">
      <c r="A10" s="211" t="s">
        <v>177</v>
      </c>
      <c r="B10" s="120"/>
      <c r="C10" s="218"/>
      <c r="D10" s="204">
        <v>108.74121485675971</v>
      </c>
      <c r="E10" s="205">
        <v>111.6521733495846</v>
      </c>
      <c r="F10" s="219">
        <v>113.50112094597704</v>
      </c>
      <c r="G10" s="219">
        <v>115.1237991421425</v>
      </c>
      <c r="H10" s="219">
        <v>110.91032287877624</v>
      </c>
      <c r="I10" s="220">
        <v>111.61195789027914</v>
      </c>
      <c r="J10" s="221">
        <v>114.42616681823291</v>
      </c>
      <c r="K10" s="219">
        <v>117.01909912722193</v>
      </c>
      <c r="L10" s="219">
        <v>114.64489326803375</v>
      </c>
      <c r="M10" s="219">
        <v>110.8588395910448</v>
      </c>
      <c r="N10" s="220">
        <v>114.02920542608746</v>
      </c>
      <c r="O10" s="221">
        <v>110.48277947384288</v>
      </c>
      <c r="P10" s="219">
        <v>110.18352919710689</v>
      </c>
      <c r="Q10" s="219">
        <v>116.29528642092173</v>
      </c>
      <c r="R10" s="219">
        <v>106.73831818338867</v>
      </c>
      <c r="S10" s="220">
        <v>110.76257352675923</v>
      </c>
      <c r="T10" s="222">
        <v>112.71290527468297</v>
      </c>
    </row>
    <row r="11" spans="1:20" x14ac:dyDescent="0.2">
      <c r="A11" s="211" t="s">
        <v>178</v>
      </c>
      <c r="B11" s="120"/>
      <c r="C11" s="218"/>
      <c r="D11" s="204">
        <v>115.8814946508765</v>
      </c>
      <c r="E11" s="205">
        <v>121.11490301912221</v>
      </c>
      <c r="F11" s="219">
        <v>117.64548697638224</v>
      </c>
      <c r="G11" s="219">
        <v>120.61059383626588</v>
      </c>
      <c r="H11" s="219">
        <v>119.35515034002572</v>
      </c>
      <c r="I11" s="220">
        <v>118.38545857608112</v>
      </c>
      <c r="J11" s="221">
        <v>127.70414730004821</v>
      </c>
      <c r="K11" s="219">
        <v>130.54715718411006</v>
      </c>
      <c r="L11" s="219">
        <v>127.9439690094441</v>
      </c>
      <c r="M11" s="219">
        <v>122.43414292606228</v>
      </c>
      <c r="N11" s="220">
        <v>127.04796139301887</v>
      </c>
      <c r="O11" s="221">
        <v>119.98585653141959</v>
      </c>
      <c r="P11" s="219">
        <v>117.15450259692825</v>
      </c>
      <c r="Q11" s="219">
        <v>130.11207080379734</v>
      </c>
      <c r="R11" s="219">
        <v>115.41298087400043</v>
      </c>
      <c r="S11" s="220">
        <v>119.17344023681237</v>
      </c>
      <c r="T11" s="222">
        <v>123.13371540219754</v>
      </c>
    </row>
    <row r="12" spans="1:20" x14ac:dyDescent="0.2">
      <c r="A12" s="211" t="s">
        <v>179</v>
      </c>
      <c r="B12" s="120"/>
      <c r="C12" s="218"/>
      <c r="D12" s="204">
        <v>152.83313739967107</v>
      </c>
      <c r="E12" s="205">
        <v>156.65624825551652</v>
      </c>
      <c r="F12" s="219">
        <v>142.68113055489832</v>
      </c>
      <c r="G12" s="219">
        <v>149.88838543630985</v>
      </c>
      <c r="H12" s="219">
        <v>156.44580920281143</v>
      </c>
      <c r="I12" s="220">
        <v>151.01694749501266</v>
      </c>
      <c r="J12" s="221">
        <v>155.91046321791148</v>
      </c>
      <c r="K12" s="219">
        <v>158.85575522635818</v>
      </c>
      <c r="L12" s="219">
        <v>156.15891292190142</v>
      </c>
      <c r="M12" s="219">
        <v>152.2786517440201</v>
      </c>
      <c r="N12" s="220">
        <v>155.52790506131089</v>
      </c>
      <c r="O12" s="221">
        <v>147.37261574412395</v>
      </c>
      <c r="P12" s="219">
        <v>150.99538415831316</v>
      </c>
      <c r="Q12" s="219">
        <v>158.93609442612512</v>
      </c>
      <c r="R12" s="219">
        <v>148.95310528277454</v>
      </c>
      <c r="S12" s="220">
        <v>150.66002358561346</v>
      </c>
      <c r="T12" s="222">
        <v>153.32881786882049</v>
      </c>
    </row>
    <row r="13" spans="1:20" x14ac:dyDescent="0.2">
      <c r="A13" s="211" t="s">
        <v>180</v>
      </c>
      <c r="B13" s="120"/>
      <c r="C13" s="218"/>
      <c r="D13" s="204">
        <v>180.01684914941347</v>
      </c>
      <c r="E13" s="205">
        <v>179.10289698600729</v>
      </c>
      <c r="F13" s="219">
        <v>156.94048741242605</v>
      </c>
      <c r="G13" s="219">
        <v>167.37875512024803</v>
      </c>
      <c r="H13" s="219">
        <v>177.28176040445226</v>
      </c>
      <c r="I13" s="220">
        <v>170.71949838180248</v>
      </c>
      <c r="J13" s="221">
        <v>170.91337686426775</v>
      </c>
      <c r="K13" s="219">
        <v>177.08880635452462</v>
      </c>
      <c r="L13" s="219">
        <v>171.43430437314123</v>
      </c>
      <c r="M13" s="219">
        <v>168.35593128138055</v>
      </c>
      <c r="N13" s="220">
        <v>170.93369950927172</v>
      </c>
      <c r="O13" s="221">
        <v>165.02039778642464</v>
      </c>
      <c r="P13" s="219">
        <v>172.09062623494754</v>
      </c>
      <c r="Q13" s="219">
        <v>177.07573590902874</v>
      </c>
      <c r="R13" s="219">
        <v>168.74913380983918</v>
      </c>
      <c r="S13" s="220">
        <v>170.43876574154606</v>
      </c>
      <c r="T13" s="222">
        <v>170.77400676295622</v>
      </c>
    </row>
    <row r="14" spans="1:20" x14ac:dyDescent="0.2">
      <c r="A14" s="211" t="s">
        <v>181</v>
      </c>
      <c r="B14" s="120"/>
      <c r="C14" s="218"/>
      <c r="D14" s="204">
        <v>190.93140662651945</v>
      </c>
      <c r="E14" s="205">
        <v>190.67162575878254</v>
      </c>
      <c r="F14" s="219">
        <v>167.64794252958256</v>
      </c>
      <c r="G14" s="219">
        <v>175.27092272598892</v>
      </c>
      <c r="H14" s="219">
        <v>187.93261110403569</v>
      </c>
      <c r="I14" s="220">
        <v>181.43065921135135</v>
      </c>
      <c r="J14" s="221">
        <v>180.86296653483217</v>
      </c>
      <c r="K14" s="219">
        <v>183.87700279618286</v>
      </c>
      <c r="L14" s="219">
        <v>181.11721515086072</v>
      </c>
      <c r="M14" s="219">
        <v>176.00444112004971</v>
      </c>
      <c r="N14" s="220">
        <v>180.28577611751544</v>
      </c>
      <c r="O14" s="221">
        <v>174.98133366487477</v>
      </c>
      <c r="P14" s="219">
        <v>186.34849820634864</v>
      </c>
      <c r="Q14" s="219">
        <v>185.38466985809035</v>
      </c>
      <c r="R14" s="219">
        <v>177.49286713157503</v>
      </c>
      <c r="S14" s="220">
        <v>182.72639906621905</v>
      </c>
      <c r="T14" s="222">
        <v>181.09641739843866</v>
      </c>
    </row>
    <row r="15" spans="1:20" x14ac:dyDescent="0.2">
      <c r="A15" s="211" t="s">
        <v>121</v>
      </c>
      <c r="B15" s="120"/>
      <c r="C15" s="218"/>
      <c r="D15" s="204">
        <v>200.81200332806142</v>
      </c>
      <c r="E15" s="205">
        <v>201.87560696627386</v>
      </c>
      <c r="F15" s="219">
        <v>177.43752956786628</v>
      </c>
      <c r="G15" s="219">
        <v>187.37200229932327</v>
      </c>
      <c r="H15" s="219">
        <v>199.21027211470371</v>
      </c>
      <c r="I15" s="220">
        <v>191.99079040153754</v>
      </c>
      <c r="J15" s="221">
        <v>191.28859317424295</v>
      </c>
      <c r="K15" s="219">
        <v>194.08700438292183</v>
      </c>
      <c r="L15" s="219">
        <v>191.52465276848503</v>
      </c>
      <c r="M15" s="219">
        <v>184.95425344934461</v>
      </c>
      <c r="N15" s="220">
        <v>190.45617479044847</v>
      </c>
      <c r="O15" s="221">
        <v>185.24741628239656</v>
      </c>
      <c r="P15" s="219">
        <v>192.28373871216539</v>
      </c>
      <c r="Q15" s="219">
        <v>193.4785067100793</v>
      </c>
      <c r="R15" s="219">
        <v>183.14161145718887</v>
      </c>
      <c r="S15" s="220">
        <v>190.11086996009067</v>
      </c>
      <c r="T15" s="222">
        <v>190.78496255297657</v>
      </c>
    </row>
    <row r="16" spans="1:20" x14ac:dyDescent="0.2">
      <c r="A16" s="211"/>
      <c r="B16" s="120"/>
      <c r="C16" s="120"/>
      <c r="D16" s="204"/>
      <c r="E16" s="205"/>
      <c r="F16" s="219"/>
      <c r="G16" s="219"/>
      <c r="H16" s="219"/>
      <c r="I16" s="220"/>
      <c r="J16" s="221"/>
      <c r="K16" s="219"/>
      <c r="L16" s="219"/>
      <c r="M16" s="219"/>
      <c r="N16" s="220"/>
      <c r="O16" s="221"/>
      <c r="P16" s="219"/>
      <c r="Q16" s="219"/>
      <c r="R16" s="219"/>
      <c r="S16" s="220"/>
      <c r="T16" s="222"/>
    </row>
    <row r="17" spans="1:20" x14ac:dyDescent="0.2">
      <c r="A17" s="211" t="s">
        <v>176</v>
      </c>
      <c r="B17" s="120"/>
      <c r="C17" s="120" t="s">
        <v>94</v>
      </c>
      <c r="D17" s="204">
        <v>101.8460496657472</v>
      </c>
      <c r="E17" s="205">
        <v>102.43350083433963</v>
      </c>
      <c r="F17" s="219">
        <v>107.27054979115773</v>
      </c>
      <c r="G17" s="219">
        <v>104.289825219995</v>
      </c>
      <c r="H17" s="219">
        <v>101.93170311079072</v>
      </c>
      <c r="I17" s="220">
        <v>103.83460488476604</v>
      </c>
      <c r="J17" s="221">
        <v>102.55602195587895</v>
      </c>
      <c r="K17" s="219">
        <v>103.22191672792438</v>
      </c>
      <c r="L17" s="219">
        <v>102.61219341817494</v>
      </c>
      <c r="M17" s="219">
        <v>101.69708562048983</v>
      </c>
      <c r="N17" s="220">
        <v>102.46337863814968</v>
      </c>
      <c r="O17" s="221">
        <v>101.42724305520754</v>
      </c>
      <c r="P17" s="219">
        <v>102.2275256900481</v>
      </c>
      <c r="Q17" s="219">
        <v>104.39805394405724</v>
      </c>
      <c r="R17" s="219">
        <v>101.04970267607385</v>
      </c>
      <c r="S17" s="220">
        <v>102.17305752894833</v>
      </c>
      <c r="T17" s="222">
        <v>102.76097806707989</v>
      </c>
    </row>
    <row r="18" spans="1:20" x14ac:dyDescent="0.2">
      <c r="A18" s="211"/>
      <c r="B18" s="120"/>
      <c r="C18" s="120" t="s">
        <v>95</v>
      </c>
      <c r="D18" s="204">
        <v>103.42324363858673</v>
      </c>
      <c r="E18" s="205">
        <v>103.46839128528929</v>
      </c>
      <c r="F18" s="219">
        <v>110.58550609132176</v>
      </c>
      <c r="G18" s="219">
        <v>109.11934406090282</v>
      </c>
      <c r="H18" s="219">
        <v>102.65049040417271</v>
      </c>
      <c r="I18" s="220">
        <v>105.72009860014535</v>
      </c>
      <c r="J18" s="221">
        <v>103.24667738266075</v>
      </c>
      <c r="K18" s="219">
        <v>103.18643515276922</v>
      </c>
      <c r="L18" s="219">
        <v>103.24159565760895</v>
      </c>
      <c r="M18" s="219">
        <v>102.65426936063524</v>
      </c>
      <c r="N18" s="220">
        <v>103.14608468730766</v>
      </c>
      <c r="O18" s="221">
        <v>104.0816913135598</v>
      </c>
      <c r="P18" s="219">
        <v>101.81112029008862</v>
      </c>
      <c r="Q18" s="219">
        <v>106.19225822494866</v>
      </c>
      <c r="R18" s="219">
        <v>101.65360178244478</v>
      </c>
      <c r="S18" s="220">
        <v>102.88466532461307</v>
      </c>
      <c r="T18" s="222">
        <v>103.76414060798776</v>
      </c>
    </row>
    <row r="19" spans="1:20" x14ac:dyDescent="0.2">
      <c r="A19" s="211"/>
      <c r="B19" s="120"/>
      <c r="C19" s="120" t="s">
        <v>96</v>
      </c>
      <c r="D19" s="204">
        <v>102.93647459241977</v>
      </c>
      <c r="E19" s="205">
        <v>103.48058200798221</v>
      </c>
      <c r="F19" s="219">
        <v>109.26594242329783</v>
      </c>
      <c r="G19" s="219">
        <v>109.49213423079989</v>
      </c>
      <c r="H19" s="219">
        <v>102.29881955775872</v>
      </c>
      <c r="I19" s="220">
        <v>105.070264143682</v>
      </c>
      <c r="J19" s="221">
        <v>101.24566360362199</v>
      </c>
      <c r="K19" s="219">
        <v>103.6808559803988</v>
      </c>
      <c r="L19" s="219">
        <v>101.45108392304488</v>
      </c>
      <c r="M19" s="219">
        <v>102.07980234836143</v>
      </c>
      <c r="N19" s="220">
        <v>101.55332607899415</v>
      </c>
      <c r="O19" s="221">
        <v>103.05730544193553</v>
      </c>
      <c r="P19" s="219">
        <v>101.76531569609308</v>
      </c>
      <c r="Q19" s="219">
        <v>105.43028164220122</v>
      </c>
      <c r="R19" s="219">
        <v>102.47812395732994</v>
      </c>
      <c r="S19" s="220">
        <v>102.51218410882173</v>
      </c>
      <c r="T19" s="222">
        <v>102.67353721867222</v>
      </c>
    </row>
    <row r="20" spans="1:20" x14ac:dyDescent="0.2">
      <c r="A20" s="211"/>
      <c r="B20" s="120"/>
      <c r="C20" s="120" t="s">
        <v>97</v>
      </c>
      <c r="D20" s="204">
        <v>103.07358453614692</v>
      </c>
      <c r="E20" s="205">
        <v>103.96290042923795</v>
      </c>
      <c r="F20" s="219">
        <v>110.0095138485091</v>
      </c>
      <c r="G20" s="219">
        <v>106.16731190303025</v>
      </c>
      <c r="H20" s="219">
        <v>104.30353647641653</v>
      </c>
      <c r="I20" s="220">
        <v>106.05542347404713</v>
      </c>
      <c r="J20" s="221">
        <v>103.46100405576317</v>
      </c>
      <c r="K20" s="219">
        <v>103.02635070153738</v>
      </c>
      <c r="L20" s="219">
        <v>103.42433893159691</v>
      </c>
      <c r="M20" s="219">
        <v>101.87255575672421</v>
      </c>
      <c r="N20" s="220">
        <v>103.17198803654415</v>
      </c>
      <c r="O20" s="221">
        <v>101.95534111759063</v>
      </c>
      <c r="P20" s="219">
        <v>101.11711129015617</v>
      </c>
      <c r="Q20" s="219">
        <v>106.79813409497609</v>
      </c>
      <c r="R20" s="219">
        <v>101.8252367768421</v>
      </c>
      <c r="S20" s="220">
        <v>101.92779073802825</v>
      </c>
      <c r="T20" s="222">
        <v>103.66500621696611</v>
      </c>
    </row>
    <row r="21" spans="1:20" x14ac:dyDescent="0.2">
      <c r="A21" s="211"/>
      <c r="B21" s="120"/>
      <c r="C21" s="120" t="s">
        <v>98</v>
      </c>
      <c r="D21" s="204">
        <v>104.3564621203415</v>
      </c>
      <c r="E21" s="205">
        <v>103.695405876712</v>
      </c>
      <c r="F21" s="219">
        <v>109.75787308965516</v>
      </c>
      <c r="G21" s="219">
        <v>108.28777789323057</v>
      </c>
      <c r="H21" s="219">
        <v>104.09727382980685</v>
      </c>
      <c r="I21" s="220">
        <v>106.14314176875131</v>
      </c>
      <c r="J21" s="221">
        <v>103.82512009600593</v>
      </c>
      <c r="K21" s="219">
        <v>103.0023380338526</v>
      </c>
      <c r="L21" s="219">
        <v>103.75571442783993</v>
      </c>
      <c r="M21" s="219">
        <v>102.38765290070828</v>
      </c>
      <c r="N21" s="220">
        <v>103.53324033709769</v>
      </c>
      <c r="O21" s="221">
        <v>103.13589873065003</v>
      </c>
      <c r="P21" s="219">
        <v>103.61554368991297</v>
      </c>
      <c r="Q21" s="219">
        <v>107.14681111883158</v>
      </c>
      <c r="R21" s="219">
        <v>103.38267869169837</v>
      </c>
      <c r="S21" s="220">
        <v>103.81181235200074</v>
      </c>
      <c r="T21" s="222">
        <v>104.27381978295209</v>
      </c>
    </row>
    <row r="22" spans="1:20" x14ac:dyDescent="0.2">
      <c r="A22" s="211"/>
      <c r="B22" s="120"/>
      <c r="C22" s="120" t="s">
        <v>99</v>
      </c>
      <c r="D22" s="204">
        <v>105.59284334395964</v>
      </c>
      <c r="E22" s="205">
        <v>104.57737333733053</v>
      </c>
      <c r="F22" s="219">
        <v>109.09085644783352</v>
      </c>
      <c r="G22" s="219">
        <v>107.94205939043317</v>
      </c>
      <c r="H22" s="219">
        <v>105.14376603494635</v>
      </c>
      <c r="I22" s="220">
        <v>106.58710537804168</v>
      </c>
      <c r="J22" s="221">
        <v>105.07431206729945</v>
      </c>
      <c r="K22" s="219">
        <v>105.71576948223245</v>
      </c>
      <c r="L22" s="219">
        <v>105.12842211968312</v>
      </c>
      <c r="M22" s="219">
        <v>104.12939725288162</v>
      </c>
      <c r="N22" s="220">
        <v>104.96596075046641</v>
      </c>
      <c r="O22" s="221">
        <v>103.41061846676365</v>
      </c>
      <c r="P22" s="219">
        <v>102.50512929002107</v>
      </c>
      <c r="Q22" s="219">
        <v>110.09604636837318</v>
      </c>
      <c r="R22" s="219">
        <v>100.8609227679712</v>
      </c>
      <c r="S22" s="220">
        <v>103.45299254163261</v>
      </c>
      <c r="T22" s="222">
        <v>105.07270964630607</v>
      </c>
    </row>
    <row r="23" spans="1:20" x14ac:dyDescent="0.2">
      <c r="A23" s="211"/>
      <c r="B23" s="120"/>
      <c r="C23" s="120" t="s">
        <v>100</v>
      </c>
      <c r="D23" s="204">
        <v>106.31975895448929</v>
      </c>
      <c r="E23" s="205">
        <v>106.13161518956701</v>
      </c>
      <c r="F23" s="219">
        <v>110.25176204985574</v>
      </c>
      <c r="G23" s="219">
        <v>111.350204759153</v>
      </c>
      <c r="H23" s="219">
        <v>106.58583784833382</v>
      </c>
      <c r="I23" s="220">
        <v>107.88193276412086</v>
      </c>
      <c r="J23" s="221">
        <v>106.9991108360116</v>
      </c>
      <c r="K23" s="219">
        <v>107.0524746500184</v>
      </c>
      <c r="L23" s="219">
        <v>107.00361233323351</v>
      </c>
      <c r="M23" s="219">
        <v>105.26184579951121</v>
      </c>
      <c r="N23" s="220">
        <v>106.72036635475213</v>
      </c>
      <c r="O23" s="221">
        <v>106.30451186009611</v>
      </c>
      <c r="P23" s="219">
        <v>103.61554368991297</v>
      </c>
      <c r="Q23" s="219">
        <v>110.53707717967328</v>
      </c>
      <c r="R23" s="219">
        <v>103.5903401713491</v>
      </c>
      <c r="S23" s="220">
        <v>105.05893379741373</v>
      </c>
      <c r="T23" s="222">
        <v>106.67587723603786</v>
      </c>
    </row>
    <row r="24" spans="1:20" x14ac:dyDescent="0.2">
      <c r="A24" s="211"/>
      <c r="B24" s="120"/>
      <c r="C24" s="120" t="s">
        <v>101</v>
      </c>
      <c r="D24" s="204">
        <v>106.18559773573632</v>
      </c>
      <c r="E24" s="205">
        <v>106.29912253466397</v>
      </c>
      <c r="F24" s="219">
        <v>110.20142664514478</v>
      </c>
      <c r="G24" s="219">
        <v>110.87622868599816</v>
      </c>
      <c r="H24" s="219">
        <v>107.53527285436471</v>
      </c>
      <c r="I24" s="220">
        <v>108.20609426389045</v>
      </c>
      <c r="J24" s="221">
        <v>108.04640166366524</v>
      </c>
      <c r="K24" s="219">
        <v>108.48122837726262</v>
      </c>
      <c r="L24" s="219">
        <v>108.08308141153758</v>
      </c>
      <c r="M24" s="219">
        <v>105.49048002469125</v>
      </c>
      <c r="N24" s="220">
        <v>107.66147271576125</v>
      </c>
      <c r="O24" s="221">
        <v>105.60491168183886</v>
      </c>
      <c r="P24" s="219">
        <v>105.83637248969677</v>
      </c>
      <c r="Q24" s="219">
        <v>111.348525483505</v>
      </c>
      <c r="R24" s="219">
        <v>103.922304406755</v>
      </c>
      <c r="S24" s="220">
        <v>106.2478946557802</v>
      </c>
      <c r="T24" s="222">
        <v>107.50765046713295</v>
      </c>
    </row>
    <row r="25" spans="1:20" x14ac:dyDescent="0.2">
      <c r="A25" s="211"/>
      <c r="B25" s="120"/>
      <c r="C25" s="120" t="s">
        <v>102</v>
      </c>
      <c r="D25" s="204">
        <v>105.38343999504069</v>
      </c>
      <c r="E25" s="205">
        <v>106.99592317495753</v>
      </c>
      <c r="F25" s="219">
        <v>110.88030184412818</v>
      </c>
      <c r="G25" s="219">
        <v>108.25382735990068</v>
      </c>
      <c r="H25" s="219">
        <v>106.20585284215215</v>
      </c>
      <c r="I25" s="220">
        <v>107.77708594648819</v>
      </c>
      <c r="J25" s="221">
        <v>107.8145609267664</v>
      </c>
      <c r="K25" s="219">
        <v>109.71996186089467</v>
      </c>
      <c r="L25" s="219">
        <v>107.97529076160409</v>
      </c>
      <c r="M25" s="219">
        <v>105.56226415916447</v>
      </c>
      <c r="N25" s="220">
        <v>107.58288450744959</v>
      </c>
      <c r="O25" s="221">
        <v>105.86295134498411</v>
      </c>
      <c r="P25" s="219">
        <v>108.72761398341531</v>
      </c>
      <c r="Q25" s="219">
        <v>114.00176684428649</v>
      </c>
      <c r="R25" s="219">
        <v>103.31009969375464</v>
      </c>
      <c r="S25" s="220">
        <v>108.25745777477185</v>
      </c>
      <c r="T25" s="222">
        <v>107.77498878870288</v>
      </c>
    </row>
    <row r="26" spans="1:20" x14ac:dyDescent="0.2">
      <c r="A26" s="211"/>
      <c r="B26" s="120"/>
      <c r="C26" s="120" t="s">
        <v>103</v>
      </c>
      <c r="D26" s="204">
        <v>105.80036203970975</v>
      </c>
      <c r="E26" s="205">
        <v>108.61134340887371</v>
      </c>
      <c r="F26" s="219">
        <v>110.49415531000557</v>
      </c>
      <c r="G26" s="219">
        <v>108.48682121608637</v>
      </c>
      <c r="H26" s="219">
        <v>107.3863611996378</v>
      </c>
      <c r="I26" s="220">
        <v>108.31008793510284</v>
      </c>
      <c r="J26" s="221">
        <v>110.02910203696939</v>
      </c>
      <c r="K26" s="219">
        <v>110.6383663576118</v>
      </c>
      <c r="L26" s="219">
        <v>110.08049644529329</v>
      </c>
      <c r="M26" s="219">
        <v>106.93058781826323</v>
      </c>
      <c r="N26" s="220">
        <v>109.56825847658958</v>
      </c>
      <c r="O26" s="221">
        <v>106.63751003254399</v>
      </c>
      <c r="P26" s="219">
        <v>106.85378968359771</v>
      </c>
      <c r="Q26" s="219">
        <v>111.94049528798283</v>
      </c>
      <c r="R26" s="219">
        <v>103.97390539641262</v>
      </c>
      <c r="S26" s="220">
        <v>107.2011821364536</v>
      </c>
      <c r="T26" s="222">
        <v>108.7434145998262</v>
      </c>
    </row>
    <row r="27" spans="1:20" x14ac:dyDescent="0.2">
      <c r="A27" s="211"/>
      <c r="B27" s="120"/>
      <c r="C27" s="120" t="s">
        <v>104</v>
      </c>
      <c r="D27" s="204">
        <v>106.97536621769561</v>
      </c>
      <c r="E27" s="205">
        <v>110.74954389142545</v>
      </c>
      <c r="F27" s="219">
        <v>111.18753638930914</v>
      </c>
      <c r="G27" s="219">
        <v>108.59177940082523</v>
      </c>
      <c r="H27" s="219">
        <v>107.8837222067182</v>
      </c>
      <c r="I27" s="220">
        <v>109.11324457855338</v>
      </c>
      <c r="J27" s="221">
        <v>109.83172606608957</v>
      </c>
      <c r="K27" s="219">
        <v>109.10955984834767</v>
      </c>
      <c r="L27" s="219">
        <v>109.77080783369873</v>
      </c>
      <c r="M27" s="219">
        <v>107.15224038074646</v>
      </c>
      <c r="N27" s="220">
        <v>109.34497653767197</v>
      </c>
      <c r="O27" s="221">
        <v>105.94729062545858</v>
      </c>
      <c r="P27" s="219">
        <v>106.57618608362473</v>
      </c>
      <c r="Q27" s="219">
        <v>111.10736256158961</v>
      </c>
      <c r="R27" s="219">
        <v>102.54738633949563</v>
      </c>
      <c r="S27" s="220">
        <v>106.71833035612306</v>
      </c>
      <c r="T27" s="222">
        <v>108.73405007929162</v>
      </c>
    </row>
    <row r="28" spans="1:20" x14ac:dyDescent="0.2">
      <c r="A28" s="211"/>
      <c r="B28" s="120"/>
      <c r="C28" s="120" t="s">
        <v>105</v>
      </c>
      <c r="D28" s="204">
        <v>106.72395138692356</v>
      </c>
      <c r="E28" s="205">
        <v>109.18529523994358</v>
      </c>
      <c r="F28" s="219">
        <v>110.69535187004618</v>
      </c>
      <c r="G28" s="219">
        <v>110.13624907470887</v>
      </c>
      <c r="H28" s="219">
        <v>107.79322161695019</v>
      </c>
      <c r="I28" s="220">
        <v>108.78322108357837</v>
      </c>
      <c r="J28" s="221">
        <v>111.23108862914006</v>
      </c>
      <c r="K28" s="219">
        <v>110.18028470041187</v>
      </c>
      <c r="L28" s="219">
        <v>111.14244820764867</v>
      </c>
      <c r="M28" s="219">
        <v>108.46022228641152</v>
      </c>
      <c r="N28" s="220">
        <v>110.70626477499002</v>
      </c>
      <c r="O28" s="221">
        <v>107.53092543422046</v>
      </c>
      <c r="P28" s="219">
        <v>109.00521758338829</v>
      </c>
      <c r="Q28" s="219">
        <v>113.01399281090411</v>
      </c>
      <c r="R28" s="219">
        <v>104.37621880070328</v>
      </c>
      <c r="S28" s="220">
        <v>108.83608966403915</v>
      </c>
      <c r="T28" s="222">
        <v>109.81174163845296</v>
      </c>
    </row>
    <row r="29" spans="1:20" x14ac:dyDescent="0.2">
      <c r="A29" s="211"/>
      <c r="B29" s="120"/>
      <c r="C29" s="120"/>
      <c r="D29" s="204"/>
      <c r="E29" s="205"/>
      <c r="F29" s="219"/>
      <c r="G29" s="219"/>
      <c r="H29" s="219"/>
      <c r="I29" s="220"/>
      <c r="J29" s="221"/>
      <c r="K29" s="219"/>
      <c r="L29" s="219"/>
      <c r="M29" s="219"/>
      <c r="N29" s="220"/>
      <c r="O29" s="221"/>
      <c r="P29" s="219"/>
      <c r="Q29" s="219"/>
      <c r="R29" s="219"/>
      <c r="S29" s="220"/>
      <c r="T29" s="222"/>
    </row>
    <row r="30" spans="1:20" x14ac:dyDescent="0.2">
      <c r="A30" s="211" t="s">
        <v>177</v>
      </c>
      <c r="B30" s="120"/>
      <c r="C30" s="120" t="s">
        <v>94</v>
      </c>
      <c r="D30" s="204">
        <v>106.92716741097878</v>
      </c>
      <c r="E30" s="205">
        <v>110.5403375694455</v>
      </c>
      <c r="F30" s="219">
        <v>111.82361924134803</v>
      </c>
      <c r="G30" s="219">
        <v>116.42647518870702</v>
      </c>
      <c r="H30" s="219">
        <v>109.34576069959043</v>
      </c>
      <c r="I30" s="220">
        <v>110.08919052667949</v>
      </c>
      <c r="J30" s="221">
        <v>112.88349061023565</v>
      </c>
      <c r="K30" s="219">
        <v>113.3077745819029</v>
      </c>
      <c r="L30" s="219">
        <v>112.91928102655638</v>
      </c>
      <c r="M30" s="219">
        <v>109.7299125823894</v>
      </c>
      <c r="N30" s="220">
        <v>112.40062610454733</v>
      </c>
      <c r="O30" s="221">
        <v>110.10293591362729</v>
      </c>
      <c r="P30" s="219">
        <v>109.30641748935895</v>
      </c>
      <c r="Q30" s="219">
        <v>115.1903635805034</v>
      </c>
      <c r="R30" s="219">
        <v>104.93795986737283</v>
      </c>
      <c r="S30" s="220">
        <v>109.98064503087284</v>
      </c>
      <c r="T30" s="222">
        <v>111.28938069598624</v>
      </c>
    </row>
    <row r="31" spans="1:20" x14ac:dyDescent="0.2">
      <c r="A31" s="211"/>
      <c r="B31" s="120"/>
      <c r="C31" s="120" t="s">
        <v>95</v>
      </c>
      <c r="D31" s="204">
        <v>107.17995423703599</v>
      </c>
      <c r="E31" s="205">
        <v>110.00110642733762</v>
      </c>
      <c r="F31" s="219">
        <v>112.20784374632822</v>
      </c>
      <c r="G31" s="219">
        <v>113.0942192474305</v>
      </c>
      <c r="H31" s="219">
        <v>109.3773140762016</v>
      </c>
      <c r="I31" s="220">
        <v>110.13100522341344</v>
      </c>
      <c r="J31" s="221">
        <v>112.88544160282478</v>
      </c>
      <c r="K31" s="219">
        <v>114.44237313000862</v>
      </c>
      <c r="L31" s="219">
        <v>113.0167763485655</v>
      </c>
      <c r="M31" s="219">
        <v>109.89457377792398</v>
      </c>
      <c r="N31" s="220">
        <v>112.5090439372368</v>
      </c>
      <c r="O31" s="221">
        <v>109.29195055242758</v>
      </c>
      <c r="P31" s="219">
        <v>107.98780038948732</v>
      </c>
      <c r="Q31" s="219">
        <v>113.65762217330133</v>
      </c>
      <c r="R31" s="219">
        <v>105.22993608201013</v>
      </c>
      <c r="S31" s="220">
        <v>108.8334107173448</v>
      </c>
      <c r="T31" s="222">
        <v>111.11729590218704</v>
      </c>
    </row>
    <row r="32" spans="1:20" x14ac:dyDescent="0.2">
      <c r="A32" s="211"/>
      <c r="B32" s="120"/>
      <c r="C32" s="120" t="s">
        <v>96</v>
      </c>
      <c r="D32" s="204">
        <v>107.86718067475046</v>
      </c>
      <c r="E32" s="205">
        <v>109.73288642680539</v>
      </c>
      <c r="F32" s="219">
        <v>112.02506965429421</v>
      </c>
      <c r="G32" s="219">
        <v>113.0942192474305</v>
      </c>
      <c r="H32" s="219">
        <v>109.3773140762016</v>
      </c>
      <c r="I32" s="220">
        <v>110.1605191805576</v>
      </c>
      <c r="J32" s="221">
        <v>113.10450450154823</v>
      </c>
      <c r="K32" s="219">
        <v>114.48239424281658</v>
      </c>
      <c r="L32" s="219">
        <v>113.22073620195931</v>
      </c>
      <c r="M32" s="219">
        <v>110.09223166757238</v>
      </c>
      <c r="N32" s="220">
        <v>112.71197896563091</v>
      </c>
      <c r="O32" s="221">
        <v>109.4236123408665</v>
      </c>
      <c r="P32" s="219">
        <v>108.40420578944678</v>
      </c>
      <c r="Q32" s="219">
        <v>113.89443916391852</v>
      </c>
      <c r="R32" s="219">
        <v>105.22993608201013</v>
      </c>
      <c r="S32" s="220">
        <v>109.13854473180204</v>
      </c>
      <c r="T32" s="222">
        <v>111.29631324666363</v>
      </c>
    </row>
    <row r="33" spans="1:20" x14ac:dyDescent="0.2">
      <c r="A33" s="211"/>
      <c r="B33" s="120"/>
      <c r="C33" s="120" t="s">
        <v>97</v>
      </c>
      <c r="D33" s="204">
        <v>107.97371266232696</v>
      </c>
      <c r="E33" s="205">
        <v>109.18208503988566</v>
      </c>
      <c r="F33" s="219">
        <v>113.31663697330031</v>
      </c>
      <c r="G33" s="219">
        <v>112.70977938472413</v>
      </c>
      <c r="H33" s="219">
        <v>109.60107039235061</v>
      </c>
      <c r="I33" s="220">
        <v>110.6431107406473</v>
      </c>
      <c r="J33" s="221">
        <v>113.24672421686263</v>
      </c>
      <c r="K33" s="219">
        <v>115.16275316055193</v>
      </c>
      <c r="L33" s="219">
        <v>113.40835057599124</v>
      </c>
      <c r="M33" s="219">
        <v>110.33659725472755</v>
      </c>
      <c r="N33" s="220">
        <v>112.908822218838</v>
      </c>
      <c r="O33" s="221">
        <v>109.39773022633217</v>
      </c>
      <c r="P33" s="219">
        <v>108.54300758943327</v>
      </c>
      <c r="Q33" s="219">
        <v>114.36203959125189</v>
      </c>
      <c r="R33" s="219">
        <v>104.59669637059244</v>
      </c>
      <c r="S33" s="220">
        <v>109.23972345978919</v>
      </c>
      <c r="T33" s="222">
        <v>111.54780493127447</v>
      </c>
    </row>
    <row r="34" spans="1:20" x14ac:dyDescent="0.2">
      <c r="A34" s="211"/>
      <c r="B34" s="120"/>
      <c r="C34" s="120" t="s">
        <v>98</v>
      </c>
      <c r="D34" s="204">
        <v>107.29995536672254</v>
      </c>
      <c r="E34" s="205">
        <v>109.95057182978283</v>
      </c>
      <c r="F34" s="219">
        <v>114.60566576325033</v>
      </c>
      <c r="G34" s="219">
        <v>113.33497956548904</v>
      </c>
      <c r="H34" s="219">
        <v>110.14949768512639</v>
      </c>
      <c r="I34" s="220">
        <v>111.26019202586492</v>
      </c>
      <c r="J34" s="221">
        <v>112.2003507213293</v>
      </c>
      <c r="K34" s="219">
        <v>115.81149539916902</v>
      </c>
      <c r="L34" s="219">
        <v>112.50496833605177</v>
      </c>
      <c r="M34" s="219">
        <v>109.14889973135659</v>
      </c>
      <c r="N34" s="220">
        <v>111.95920464305209</v>
      </c>
      <c r="O34" s="221">
        <v>109.66128855347917</v>
      </c>
      <c r="P34" s="219">
        <v>107.43259318954136</v>
      </c>
      <c r="Q34" s="219">
        <v>115.74150610353951</v>
      </c>
      <c r="R34" s="219">
        <v>106.48413947643762</v>
      </c>
      <c r="S34" s="220">
        <v>108.85111411971448</v>
      </c>
      <c r="T34" s="222">
        <v>111.12525850998485</v>
      </c>
    </row>
    <row r="35" spans="1:20" x14ac:dyDescent="0.2">
      <c r="A35" s="211"/>
      <c r="B35" s="120"/>
      <c r="C35" s="120" t="s">
        <v>99</v>
      </c>
      <c r="D35" s="204">
        <v>108.35194126784293</v>
      </c>
      <c r="E35" s="205">
        <v>112.32879014862567</v>
      </c>
      <c r="F35" s="219">
        <v>113.21310125251516</v>
      </c>
      <c r="G35" s="219">
        <v>112.41176914771711</v>
      </c>
      <c r="H35" s="219">
        <v>110.85954187262013</v>
      </c>
      <c r="I35" s="220">
        <v>111.40893683015986</v>
      </c>
      <c r="J35" s="221">
        <v>112.81916768080167</v>
      </c>
      <c r="K35" s="219">
        <v>115.86512369033169</v>
      </c>
      <c r="L35" s="219">
        <v>113.07610888281623</v>
      </c>
      <c r="M35" s="219">
        <v>109.33277019771879</v>
      </c>
      <c r="N35" s="220">
        <v>112.46736735051583</v>
      </c>
      <c r="O35" s="221">
        <v>110.81172710409855</v>
      </c>
      <c r="P35" s="219">
        <v>110.76383638921708</v>
      </c>
      <c r="Q35" s="219">
        <v>116.94102941266995</v>
      </c>
      <c r="R35" s="219">
        <v>108.00238962562132</v>
      </c>
      <c r="S35" s="220">
        <v>111.29612267366981</v>
      </c>
      <c r="T35" s="222">
        <v>111.94529320235409</v>
      </c>
    </row>
    <row r="36" spans="1:20" x14ac:dyDescent="0.2">
      <c r="A36" s="211"/>
      <c r="B36" s="120"/>
      <c r="C36" s="120" t="s">
        <v>100</v>
      </c>
      <c r="D36" s="204">
        <v>109.57620761545137</v>
      </c>
      <c r="E36" s="205">
        <v>112.22764667103237</v>
      </c>
      <c r="F36" s="219">
        <v>113.18379937426843</v>
      </c>
      <c r="G36" s="219">
        <v>112.2284806475177</v>
      </c>
      <c r="H36" s="219">
        <v>111.2476701957402</v>
      </c>
      <c r="I36" s="220">
        <v>111.73665334171802</v>
      </c>
      <c r="J36" s="221">
        <v>114.81446475242414</v>
      </c>
      <c r="K36" s="219">
        <v>116.59350794343662</v>
      </c>
      <c r="L36" s="219">
        <v>114.96453569714704</v>
      </c>
      <c r="M36" s="219">
        <v>110.55902310735148</v>
      </c>
      <c r="N36" s="220">
        <v>114.24811148066958</v>
      </c>
      <c r="O36" s="221">
        <v>111.45953760014396</v>
      </c>
      <c r="P36" s="219">
        <v>112.01305258909547</v>
      </c>
      <c r="Q36" s="219">
        <v>116.93479976826704</v>
      </c>
      <c r="R36" s="219">
        <v>109.17301210678087</v>
      </c>
      <c r="S36" s="220">
        <v>112.2483956173361</v>
      </c>
      <c r="T36" s="222">
        <v>113.17263838940474</v>
      </c>
    </row>
    <row r="37" spans="1:20" x14ac:dyDescent="0.2">
      <c r="A37" s="211"/>
      <c r="B37" s="120"/>
      <c r="C37" s="120" t="s">
        <v>101</v>
      </c>
      <c r="D37" s="204">
        <v>108.87480110937172</v>
      </c>
      <c r="E37" s="205">
        <v>113.33026068923573</v>
      </c>
      <c r="F37" s="219">
        <v>114.74753327278147</v>
      </c>
      <c r="G37" s="219">
        <v>116.49781568848195</v>
      </c>
      <c r="H37" s="219">
        <v>112.11190816822648</v>
      </c>
      <c r="I37" s="220">
        <v>112.6967772082393</v>
      </c>
      <c r="J37" s="221">
        <v>113.92290767052356</v>
      </c>
      <c r="K37" s="219">
        <v>117.75812232614831</v>
      </c>
      <c r="L37" s="219">
        <v>114.24642667753382</v>
      </c>
      <c r="M37" s="219">
        <v>110.87464276115668</v>
      </c>
      <c r="N37" s="220">
        <v>113.69810736140766</v>
      </c>
      <c r="O37" s="221">
        <v>110.26461302026773</v>
      </c>
      <c r="P37" s="219">
        <v>112.36005708906167</v>
      </c>
      <c r="Q37" s="219">
        <v>117.46198154037353</v>
      </c>
      <c r="R37" s="219">
        <v>111.97835623563917</v>
      </c>
      <c r="S37" s="220">
        <v>112.23793890024089</v>
      </c>
      <c r="T37" s="222">
        <v>113.13042154573787</v>
      </c>
    </row>
    <row r="38" spans="1:20" x14ac:dyDescent="0.2">
      <c r="A38" s="211"/>
      <c r="B38" s="120"/>
      <c r="C38" s="120" t="s">
        <v>102</v>
      </c>
      <c r="D38" s="204">
        <v>110.30961240209538</v>
      </c>
      <c r="E38" s="205">
        <v>112.74266892582531</v>
      </c>
      <c r="F38" s="219">
        <v>113.69904824324044</v>
      </c>
      <c r="G38" s="219">
        <v>117.96234849879193</v>
      </c>
      <c r="H38" s="219">
        <v>111.91005750959226</v>
      </c>
      <c r="I38" s="220">
        <v>112.49573698152417</v>
      </c>
      <c r="J38" s="221">
        <v>115.54821412029972</v>
      </c>
      <c r="K38" s="219">
        <v>117.67007587797079</v>
      </c>
      <c r="L38" s="219">
        <v>115.72720347826122</v>
      </c>
      <c r="M38" s="219">
        <v>112.72631322192635</v>
      </c>
      <c r="N38" s="220">
        <v>115.23919886885223</v>
      </c>
      <c r="O38" s="221">
        <v>112.8569922946248</v>
      </c>
      <c r="P38" s="219">
        <v>111.31904358916303</v>
      </c>
      <c r="Q38" s="219">
        <v>118.33590411323243</v>
      </c>
      <c r="R38" s="219">
        <v>110.15290134145002</v>
      </c>
      <c r="S38" s="220">
        <v>112.40737658954015</v>
      </c>
      <c r="T38" s="222">
        <v>113.92873277581097</v>
      </c>
    </row>
    <row r="39" spans="1:20" x14ac:dyDescent="0.2">
      <c r="A39" s="211"/>
      <c r="B39" s="120"/>
      <c r="C39" s="120" t="s">
        <v>103</v>
      </c>
      <c r="D39" s="204">
        <v>109.88704522704057</v>
      </c>
      <c r="E39" s="205">
        <v>112.90411830790357</v>
      </c>
      <c r="F39" s="219">
        <v>114.18502424572638</v>
      </c>
      <c r="G39" s="219">
        <v>117.96234849879193</v>
      </c>
      <c r="H39" s="219">
        <v>111.83574820100293</v>
      </c>
      <c r="I39" s="220">
        <v>112.57528120741449</v>
      </c>
      <c r="J39" s="221">
        <v>116.30034336725194</v>
      </c>
      <c r="K39" s="219">
        <v>119.07081482624946</v>
      </c>
      <c r="L39" s="219">
        <v>116.53404610773626</v>
      </c>
      <c r="M39" s="219">
        <v>111.95063526268881</v>
      </c>
      <c r="N39" s="220">
        <v>115.78869208671645</v>
      </c>
      <c r="O39" s="221">
        <v>111.57680283629618</v>
      </c>
      <c r="P39" s="219">
        <v>109.42162298334775</v>
      </c>
      <c r="Q39" s="219">
        <v>116.93964169527268</v>
      </c>
      <c r="R39" s="219">
        <v>105.81969943886085</v>
      </c>
      <c r="S39" s="220">
        <v>110.66724872881768</v>
      </c>
      <c r="T39" s="222">
        <v>113.87564702008008</v>
      </c>
    </row>
    <row r="40" spans="1:20" x14ac:dyDescent="0.2">
      <c r="A40" s="211"/>
      <c r="B40" s="120"/>
      <c r="C40" s="120" t="s">
        <v>104</v>
      </c>
      <c r="D40" s="204">
        <v>110.35503067296423</v>
      </c>
      <c r="E40" s="205">
        <v>113.38474159079495</v>
      </c>
      <c r="F40" s="219">
        <v>114.1509064152134</v>
      </c>
      <c r="G40" s="219">
        <v>117.98720117678508</v>
      </c>
      <c r="H40" s="219">
        <v>111.92671683467113</v>
      </c>
      <c r="I40" s="220">
        <v>112.71742463845852</v>
      </c>
      <c r="J40" s="221">
        <v>117.29869984415602</v>
      </c>
      <c r="K40" s="219">
        <v>120.4235284391586</v>
      </c>
      <c r="L40" s="219">
        <v>117.56229433231584</v>
      </c>
      <c r="M40" s="219">
        <v>111.74800019808708</v>
      </c>
      <c r="N40" s="220">
        <v>116.61677413810894</v>
      </c>
      <c r="O40" s="221">
        <v>110.04484758021933</v>
      </c>
      <c r="P40" s="219">
        <v>110.41683188925084</v>
      </c>
      <c r="Q40" s="219">
        <v>115.99093322180995</v>
      </c>
      <c r="R40" s="219">
        <v>103.93707167119901</v>
      </c>
      <c r="S40" s="220">
        <v>110.66428375071091</v>
      </c>
      <c r="T40" s="222">
        <v>114.35030244565871</v>
      </c>
    </row>
    <row r="41" spans="1:20" x14ac:dyDescent="0.2">
      <c r="A41" s="211"/>
      <c r="B41" s="120"/>
      <c r="C41" s="120" t="s">
        <v>105</v>
      </c>
      <c r="D41" s="204">
        <v>110.29196963453562</v>
      </c>
      <c r="E41" s="205">
        <v>113.50086656834051</v>
      </c>
      <c r="F41" s="219">
        <v>114.85520316945784</v>
      </c>
      <c r="G41" s="219">
        <v>117.7759534138434</v>
      </c>
      <c r="H41" s="219">
        <v>113.1812748339911</v>
      </c>
      <c r="I41" s="220">
        <v>113.42866677867249</v>
      </c>
      <c r="J41" s="221">
        <v>118.08969273053735</v>
      </c>
      <c r="K41" s="219">
        <v>123.6412259089188</v>
      </c>
      <c r="L41" s="219">
        <v>118.55799155147044</v>
      </c>
      <c r="M41" s="219">
        <v>113.9124753296388</v>
      </c>
      <c r="N41" s="220">
        <v>117.80253795747366</v>
      </c>
      <c r="O41" s="221">
        <v>110.90131566373167</v>
      </c>
      <c r="P41" s="219">
        <v>114.23388138887924</v>
      </c>
      <c r="Q41" s="219">
        <v>120.09317668692063</v>
      </c>
      <c r="R41" s="219">
        <v>105.31771990268972</v>
      </c>
      <c r="S41" s="220">
        <v>113.58607800127167</v>
      </c>
      <c r="T41" s="222">
        <v>115.77577463105322</v>
      </c>
    </row>
    <row r="42" spans="1:20" x14ac:dyDescent="0.2">
      <c r="A42" s="211"/>
      <c r="B42" s="120"/>
      <c r="C42" s="120"/>
      <c r="D42" s="204"/>
      <c r="E42" s="205"/>
      <c r="F42" s="219"/>
      <c r="G42" s="219"/>
      <c r="H42" s="219"/>
      <c r="I42" s="220"/>
      <c r="J42" s="221"/>
      <c r="K42" s="219"/>
      <c r="L42" s="219"/>
      <c r="M42" s="219"/>
      <c r="N42" s="220"/>
      <c r="O42" s="221"/>
      <c r="P42" s="219"/>
      <c r="Q42" s="219"/>
      <c r="R42" s="219"/>
      <c r="S42" s="220"/>
      <c r="T42" s="222"/>
    </row>
    <row r="43" spans="1:20" x14ac:dyDescent="0.2">
      <c r="A43" s="211" t="s">
        <v>178</v>
      </c>
      <c r="B43" s="120"/>
      <c r="C43" s="120" t="s">
        <v>94</v>
      </c>
      <c r="D43" s="204">
        <v>110.54492940213112</v>
      </c>
      <c r="E43" s="205">
        <v>113.53712489183596</v>
      </c>
      <c r="F43" s="219">
        <v>116.07057835208228</v>
      </c>
      <c r="G43" s="219">
        <v>119.18967137361382</v>
      </c>
      <c r="H43" s="219">
        <v>114.46760963361369</v>
      </c>
      <c r="I43" s="220">
        <v>114.41780057960922</v>
      </c>
      <c r="J43" s="221">
        <v>120.34416936281001</v>
      </c>
      <c r="K43" s="219">
        <v>123.92937792113612</v>
      </c>
      <c r="L43" s="219">
        <v>120.64659913972307</v>
      </c>
      <c r="M43" s="219">
        <v>114.99260808722906</v>
      </c>
      <c r="N43" s="220">
        <v>119.72714742390318</v>
      </c>
      <c r="O43" s="221">
        <v>112.27199785182044</v>
      </c>
      <c r="P43" s="219">
        <v>112.98466518900088</v>
      </c>
      <c r="Q43" s="219">
        <v>118.85504617476568</v>
      </c>
      <c r="R43" s="219">
        <v>109.10198259771032</v>
      </c>
      <c r="S43" s="220">
        <v>113.2361895965694</v>
      </c>
      <c r="T43" s="222">
        <v>116.97928822902024</v>
      </c>
    </row>
    <row r="44" spans="1:20" x14ac:dyDescent="0.2">
      <c r="A44" s="211"/>
      <c r="B44" s="120"/>
      <c r="C44" s="120" t="s">
        <v>95</v>
      </c>
      <c r="D44" s="204">
        <v>110.12228076250956</v>
      </c>
      <c r="E44" s="205">
        <v>113.39876678735436</v>
      </c>
      <c r="F44" s="219">
        <v>113.6142149539521</v>
      </c>
      <c r="G44" s="219">
        <v>118.17672725536292</v>
      </c>
      <c r="H44" s="219">
        <v>114.27187014016327</v>
      </c>
      <c r="I44" s="220">
        <v>113.40069603105715</v>
      </c>
      <c r="J44" s="221">
        <v>120.35118562406331</v>
      </c>
      <c r="K44" s="219">
        <v>123.98356650787805</v>
      </c>
      <c r="L44" s="219">
        <v>120.65759461603231</v>
      </c>
      <c r="M44" s="219">
        <v>115.1293301233039</v>
      </c>
      <c r="N44" s="220">
        <v>119.75858854648732</v>
      </c>
      <c r="O44" s="221">
        <v>114.20852541350051</v>
      </c>
      <c r="P44" s="219">
        <v>112.42945798905492</v>
      </c>
      <c r="Q44" s="219">
        <v>119.34331906615259</v>
      </c>
      <c r="R44" s="219">
        <v>108.97314660164234</v>
      </c>
      <c r="S44" s="220">
        <v>113.51239066637406</v>
      </c>
      <c r="T44" s="222">
        <v>116.7879302129881</v>
      </c>
    </row>
    <row r="45" spans="1:20" x14ac:dyDescent="0.2">
      <c r="A45" s="211"/>
      <c r="B45" s="120"/>
      <c r="C45" s="120" t="s">
        <v>96</v>
      </c>
      <c r="D45" s="204">
        <v>111.99016451851958</v>
      </c>
      <c r="E45" s="205">
        <v>114.1480900620485</v>
      </c>
      <c r="F45" s="219">
        <v>113.36280193741919</v>
      </c>
      <c r="G45" s="219">
        <v>116.61453451548545</v>
      </c>
      <c r="H45" s="219">
        <v>112.32449451524036</v>
      </c>
      <c r="I45" s="220">
        <v>112.89868866820744</v>
      </c>
      <c r="J45" s="221">
        <v>120.36790034592164</v>
      </c>
      <c r="K45" s="219">
        <v>124.48166927788597</v>
      </c>
      <c r="L45" s="219">
        <v>120.71491676076216</v>
      </c>
      <c r="M45" s="219">
        <v>117.5603502248923</v>
      </c>
      <c r="N45" s="220">
        <v>120.20192132317756</v>
      </c>
      <c r="O45" s="221">
        <v>117.86638922164371</v>
      </c>
      <c r="P45" s="219">
        <v>113.67867418893331</v>
      </c>
      <c r="Q45" s="219">
        <v>124.21013448160754</v>
      </c>
      <c r="R45" s="219">
        <v>110.57671215775451</v>
      </c>
      <c r="S45" s="220">
        <v>115.81571782630307</v>
      </c>
      <c r="T45" s="222">
        <v>117.37387629520335</v>
      </c>
    </row>
    <row r="46" spans="1:20" x14ac:dyDescent="0.2">
      <c r="A46" s="211"/>
      <c r="B46" s="120"/>
      <c r="C46" s="120" t="s">
        <v>97</v>
      </c>
      <c r="D46" s="204">
        <v>112.192964413376</v>
      </c>
      <c r="E46" s="205">
        <v>115.70925136732501</v>
      </c>
      <c r="F46" s="219">
        <v>113.5209160329089</v>
      </c>
      <c r="G46" s="219">
        <v>117.36887986225042</v>
      </c>
      <c r="H46" s="219">
        <v>115.91419064295825</v>
      </c>
      <c r="I46" s="220">
        <v>114.51213363602679</v>
      </c>
      <c r="J46" s="221">
        <v>123.95166101748947</v>
      </c>
      <c r="K46" s="219">
        <v>127.03901838631478</v>
      </c>
      <c r="L46" s="219">
        <v>124.21209462549712</v>
      </c>
      <c r="M46" s="219">
        <v>117.88935370661741</v>
      </c>
      <c r="N46" s="220">
        <v>123.18389084297002</v>
      </c>
      <c r="O46" s="221">
        <v>117.81773427342537</v>
      </c>
      <c r="P46" s="219">
        <v>113.47047148895358</v>
      </c>
      <c r="Q46" s="219">
        <v>124.82706536799249</v>
      </c>
      <c r="R46" s="219">
        <v>112.19488758324169</v>
      </c>
      <c r="S46" s="220">
        <v>115.78506004394866</v>
      </c>
      <c r="T46" s="222">
        <v>119.36689578012513</v>
      </c>
    </row>
    <row r="47" spans="1:20" x14ac:dyDescent="0.2">
      <c r="A47" s="211"/>
      <c r="B47" s="120"/>
      <c r="C47" s="120" t="s">
        <v>98</v>
      </c>
      <c r="D47" s="204">
        <v>111.34101480133047</v>
      </c>
      <c r="E47" s="205">
        <v>117.01663168605765</v>
      </c>
      <c r="F47" s="219">
        <v>114.14096988719406</v>
      </c>
      <c r="G47" s="219">
        <v>116.09562391292332</v>
      </c>
      <c r="H47" s="219">
        <v>115.06546789082965</v>
      </c>
      <c r="I47" s="220">
        <v>114.32944694896115</v>
      </c>
      <c r="J47" s="221">
        <v>123.55014541317624</v>
      </c>
      <c r="K47" s="219">
        <v>126.27061302040192</v>
      </c>
      <c r="L47" s="219">
        <v>123.7796300855928</v>
      </c>
      <c r="M47" s="219">
        <v>116.97255917353095</v>
      </c>
      <c r="N47" s="220">
        <v>122.67266458605559</v>
      </c>
      <c r="O47" s="221">
        <v>116.19565357892398</v>
      </c>
      <c r="P47" s="219">
        <v>111.87425078910897</v>
      </c>
      <c r="Q47" s="219">
        <v>123.68993654814157</v>
      </c>
      <c r="R47" s="219">
        <v>111.23337750194406</v>
      </c>
      <c r="S47" s="220">
        <v>114.24374648292364</v>
      </c>
      <c r="T47" s="222">
        <v>118.72571652525474</v>
      </c>
    </row>
    <row r="48" spans="1:20" x14ac:dyDescent="0.2">
      <c r="A48" s="211"/>
      <c r="B48" s="120"/>
      <c r="C48" s="120" t="s">
        <v>99</v>
      </c>
      <c r="D48" s="204">
        <v>113.67984112152489</v>
      </c>
      <c r="E48" s="205">
        <v>118.70322495532464</v>
      </c>
      <c r="F48" s="219">
        <v>114.62611905450173</v>
      </c>
      <c r="G48" s="219">
        <v>117.37453828447207</v>
      </c>
      <c r="H48" s="219">
        <v>116.03975568370201</v>
      </c>
      <c r="I48" s="220">
        <v>115.43351457714583</v>
      </c>
      <c r="J48" s="221">
        <v>124.48037336181403</v>
      </c>
      <c r="K48" s="219">
        <v>128.47577633612059</v>
      </c>
      <c r="L48" s="219">
        <v>124.81740503250754</v>
      </c>
      <c r="M48" s="219">
        <v>118.85211603986716</v>
      </c>
      <c r="N48" s="220">
        <v>123.84733006268152</v>
      </c>
      <c r="O48" s="221">
        <v>117.1004903366432</v>
      </c>
      <c r="P48" s="219">
        <v>113.12346698898736</v>
      </c>
      <c r="Q48" s="219">
        <v>129.10321094041691</v>
      </c>
      <c r="R48" s="219">
        <v>112.50639865733541</v>
      </c>
      <c r="S48" s="220">
        <v>115.79665585379664</v>
      </c>
      <c r="T48" s="222">
        <v>119.96118048947397</v>
      </c>
    </row>
    <row r="49" spans="1:20" x14ac:dyDescent="0.2">
      <c r="A49" s="211"/>
      <c r="B49" s="120"/>
      <c r="C49" s="120" t="s">
        <v>100</v>
      </c>
      <c r="D49" s="204">
        <v>114.02407260638148</v>
      </c>
      <c r="E49" s="205">
        <v>119.25583295878397</v>
      </c>
      <c r="F49" s="219">
        <v>115.10067892917573</v>
      </c>
      <c r="G49" s="219">
        <v>118.7631816673387</v>
      </c>
      <c r="H49" s="219">
        <v>116.81079526751314</v>
      </c>
      <c r="I49" s="220">
        <v>116.03293598868687</v>
      </c>
      <c r="J49" s="221">
        <v>125.12061135576178</v>
      </c>
      <c r="K49" s="219">
        <v>129.46829993375809</v>
      </c>
      <c r="L49" s="219">
        <v>125.48736003030605</v>
      </c>
      <c r="M49" s="219">
        <v>118.92404840391053</v>
      </c>
      <c r="N49" s="220">
        <v>124.42003465247615</v>
      </c>
      <c r="O49" s="221">
        <v>119.06590947154933</v>
      </c>
      <c r="P49" s="219">
        <v>113.26226878897383</v>
      </c>
      <c r="Q49" s="219">
        <v>128.59687509703866</v>
      </c>
      <c r="R49" s="219">
        <v>111.77821037053397</v>
      </c>
      <c r="S49" s="220">
        <v>116.37523469779416</v>
      </c>
      <c r="T49" s="222">
        <v>120.54209949574958</v>
      </c>
    </row>
    <row r="50" spans="1:20" x14ac:dyDescent="0.2">
      <c r="A50" s="211"/>
      <c r="B50" s="120"/>
      <c r="C50" s="120" t="s">
        <v>101</v>
      </c>
      <c r="D50" s="204">
        <v>114.51617775353881</v>
      </c>
      <c r="E50" s="205">
        <v>119.59259361967618</v>
      </c>
      <c r="F50" s="219">
        <v>114.45719807817352</v>
      </c>
      <c r="G50" s="219">
        <v>117.576022495345</v>
      </c>
      <c r="H50" s="219">
        <v>117.67210390083787</v>
      </c>
      <c r="I50" s="220">
        <v>116.22018025841734</v>
      </c>
      <c r="J50" s="221">
        <v>125.25179649629604</v>
      </c>
      <c r="K50" s="219">
        <v>130.3967897509028</v>
      </c>
      <c r="L50" s="219">
        <v>125.68580169763818</v>
      </c>
      <c r="M50" s="219">
        <v>120.64268891884926</v>
      </c>
      <c r="N50" s="220">
        <v>124.86569097328793</v>
      </c>
      <c r="O50" s="221">
        <v>119.08331391280242</v>
      </c>
      <c r="P50" s="219">
        <v>117.28752098858199</v>
      </c>
      <c r="Q50" s="219">
        <v>129.35348275623352</v>
      </c>
      <c r="R50" s="219">
        <v>113.56756113123564</v>
      </c>
      <c r="S50" s="220">
        <v>118.86557813394248</v>
      </c>
      <c r="T50" s="222">
        <v>121.34862572335439</v>
      </c>
    </row>
    <row r="51" spans="1:20" x14ac:dyDescent="0.2">
      <c r="A51" s="211"/>
      <c r="B51" s="120"/>
      <c r="C51" s="120" t="s">
        <v>102</v>
      </c>
      <c r="D51" s="204">
        <v>116.47521785659951</v>
      </c>
      <c r="E51" s="205">
        <v>125.36850676558402</v>
      </c>
      <c r="F51" s="219">
        <v>121.10683867573707</v>
      </c>
      <c r="G51" s="219">
        <v>123.29646546252474</v>
      </c>
      <c r="H51" s="219">
        <v>123.27348817319105</v>
      </c>
      <c r="I51" s="220">
        <v>121.59027365343979</v>
      </c>
      <c r="J51" s="221">
        <v>133.81131633294098</v>
      </c>
      <c r="K51" s="219">
        <v>136.47502329990454</v>
      </c>
      <c r="L51" s="219">
        <v>134.03601296932206</v>
      </c>
      <c r="M51" s="219">
        <v>127.76208096889785</v>
      </c>
      <c r="N51" s="220">
        <v>133.01574649044554</v>
      </c>
      <c r="O51" s="221">
        <v>123.90175141832593</v>
      </c>
      <c r="P51" s="219">
        <v>122.8395929880415</v>
      </c>
      <c r="Q51" s="219">
        <v>135.73864201089407</v>
      </c>
      <c r="R51" s="219">
        <v>116.75674920559216</v>
      </c>
      <c r="S51" s="220">
        <v>124.21955818744985</v>
      </c>
      <c r="T51" s="222">
        <v>128.186164148215</v>
      </c>
    </row>
    <row r="52" spans="1:20" x14ac:dyDescent="0.2">
      <c r="A52" s="211"/>
      <c r="B52" s="120"/>
      <c r="C52" s="120" t="s">
        <v>103</v>
      </c>
      <c r="D52" s="204">
        <v>122.06432428615138</v>
      </c>
      <c r="E52" s="205">
        <v>130.90677337727098</v>
      </c>
      <c r="F52" s="219">
        <v>121.62194248590588</v>
      </c>
      <c r="G52" s="219">
        <v>125.80225891107402</v>
      </c>
      <c r="H52" s="219">
        <v>126.281930025856</v>
      </c>
      <c r="I52" s="220">
        <v>124.38205507837156</v>
      </c>
      <c r="J52" s="221">
        <v>136.28116448956737</v>
      </c>
      <c r="K52" s="219">
        <v>137.63931318710695</v>
      </c>
      <c r="L52" s="219">
        <v>136.39573093693841</v>
      </c>
      <c r="M52" s="219">
        <v>132.75565150330985</v>
      </c>
      <c r="N52" s="220">
        <v>135.80378141846612</v>
      </c>
      <c r="O52" s="221">
        <v>126.956392432681</v>
      </c>
      <c r="P52" s="219">
        <v>124.36641278789284</v>
      </c>
      <c r="Q52" s="219">
        <v>141.62126656113409</v>
      </c>
      <c r="R52" s="219">
        <v>124.68302388147691</v>
      </c>
      <c r="S52" s="220">
        <v>126.78933419761364</v>
      </c>
      <c r="T52" s="222">
        <v>130.92944725364444</v>
      </c>
    </row>
    <row r="53" spans="1:20" x14ac:dyDescent="0.2">
      <c r="A53" s="211"/>
      <c r="B53" s="120"/>
      <c r="C53" s="120" t="s">
        <v>104</v>
      </c>
      <c r="D53" s="204">
        <v>126.34775191139789</v>
      </c>
      <c r="E53" s="205">
        <v>132.61198267955419</v>
      </c>
      <c r="F53" s="219">
        <v>124.28594740670285</v>
      </c>
      <c r="G53" s="219">
        <v>129.78179397472542</v>
      </c>
      <c r="H53" s="219">
        <v>128.49801764184954</v>
      </c>
      <c r="I53" s="220">
        <v>127.1006442472405</v>
      </c>
      <c r="J53" s="221">
        <v>139.32359337761216</v>
      </c>
      <c r="K53" s="219">
        <v>138.2740264032073</v>
      </c>
      <c r="L53" s="219">
        <v>139.23505729923329</v>
      </c>
      <c r="M53" s="219">
        <v>132.48438291147829</v>
      </c>
      <c r="N53" s="220">
        <v>138.13726299939532</v>
      </c>
      <c r="O53" s="221">
        <v>127.49777133508242</v>
      </c>
      <c r="P53" s="219">
        <v>126.58724158767664</v>
      </c>
      <c r="Q53" s="219">
        <v>142.79811124953886</v>
      </c>
      <c r="R53" s="219">
        <v>127.55070137626137</v>
      </c>
      <c r="S53" s="220">
        <v>128.44337774974201</v>
      </c>
      <c r="T53" s="222">
        <v>133.22123282928129</v>
      </c>
    </row>
    <row r="54" spans="1:20" x14ac:dyDescent="0.2">
      <c r="A54" s="211"/>
      <c r="B54" s="120"/>
      <c r="C54" s="120" t="s">
        <v>105</v>
      </c>
      <c r="D54" s="204">
        <v>127.2791963770574</v>
      </c>
      <c r="E54" s="205">
        <v>133.13005707865088</v>
      </c>
      <c r="F54" s="219">
        <v>129.83763792283366</v>
      </c>
      <c r="G54" s="219">
        <v>127.28742832007471</v>
      </c>
      <c r="H54" s="219">
        <v>131.64208056455362</v>
      </c>
      <c r="I54" s="220">
        <v>130.30713324580952</v>
      </c>
      <c r="J54" s="221">
        <v>139.61585042312575</v>
      </c>
      <c r="K54" s="219">
        <v>140.13241218470353</v>
      </c>
      <c r="L54" s="219">
        <v>139.65942491977617</v>
      </c>
      <c r="M54" s="219">
        <v>135.24454505086067</v>
      </c>
      <c r="N54" s="220">
        <v>138.94147739688037</v>
      </c>
      <c r="O54" s="221">
        <v>127.8643491306369</v>
      </c>
      <c r="P54" s="219">
        <v>123.95000738793338</v>
      </c>
      <c r="Q54" s="219">
        <v>143.20775939165239</v>
      </c>
      <c r="R54" s="219">
        <v>126.03301942327685</v>
      </c>
      <c r="S54" s="220">
        <v>126.99843940529053</v>
      </c>
      <c r="T54" s="222">
        <v>134.18212784406043</v>
      </c>
    </row>
    <row r="55" spans="1:20" x14ac:dyDescent="0.2">
      <c r="A55" s="211"/>
      <c r="B55" s="120"/>
      <c r="C55" s="120"/>
      <c r="D55" s="204"/>
      <c r="E55" s="205"/>
      <c r="F55" s="219"/>
      <c r="G55" s="219"/>
      <c r="H55" s="219"/>
      <c r="I55" s="220"/>
      <c r="J55" s="221"/>
      <c r="K55" s="219"/>
      <c r="L55" s="219"/>
      <c r="M55" s="219"/>
      <c r="N55" s="220"/>
      <c r="O55" s="221"/>
      <c r="P55" s="219"/>
      <c r="Q55" s="219"/>
      <c r="R55" s="219"/>
      <c r="S55" s="220"/>
      <c r="T55" s="222"/>
    </row>
    <row r="56" spans="1:20" x14ac:dyDescent="0.2">
      <c r="A56" s="211" t="s">
        <v>182</v>
      </c>
      <c r="B56" s="120"/>
      <c r="C56" s="120" t="s">
        <v>94</v>
      </c>
      <c r="D56" s="223">
        <v>130.63826900194033</v>
      </c>
      <c r="E56" s="205">
        <v>136.26255211112931</v>
      </c>
      <c r="F56" s="219">
        <v>130.95821717756587</v>
      </c>
      <c r="G56" s="219">
        <v>120.17312734562806</v>
      </c>
      <c r="H56" s="219">
        <v>135.96230496455036</v>
      </c>
      <c r="I56" s="220">
        <v>132.95339738848526</v>
      </c>
      <c r="J56" s="221">
        <v>142.44275699256048</v>
      </c>
      <c r="K56" s="219">
        <v>140.67853812677757</v>
      </c>
      <c r="L56" s="219">
        <v>142.29393655176202</v>
      </c>
      <c r="M56" s="219">
        <v>137.3678465191974</v>
      </c>
      <c r="N56" s="220">
        <v>141.49285606000444</v>
      </c>
      <c r="O56" s="221">
        <v>129.82418180975088</v>
      </c>
      <c r="P56" s="219">
        <v>127.83645778755503</v>
      </c>
      <c r="Q56" s="219">
        <v>144.84879554943637</v>
      </c>
      <c r="R56" s="219">
        <v>126.99530828225971</v>
      </c>
      <c r="S56" s="220">
        <v>130.0294397691745</v>
      </c>
      <c r="T56" s="222">
        <v>136.85880263562547</v>
      </c>
    </row>
    <row r="57" spans="1:20" x14ac:dyDescent="0.2">
      <c r="A57" s="211"/>
      <c r="B57" s="120"/>
      <c r="C57" s="120" t="s">
        <v>95</v>
      </c>
      <c r="D57" s="223">
        <v>131.72654686691118</v>
      </c>
      <c r="E57" s="205">
        <v>135.57777704685353</v>
      </c>
      <c r="F57" s="219">
        <v>131.64927731601819</v>
      </c>
      <c r="G57" s="219">
        <v>138.94089341083981</v>
      </c>
      <c r="H57" s="219">
        <v>134.86942964638567</v>
      </c>
      <c r="I57" s="220">
        <v>133.43651884764697</v>
      </c>
      <c r="J57" s="221">
        <v>141.44087812824716</v>
      </c>
      <c r="K57" s="219">
        <v>143.7498881218643</v>
      </c>
      <c r="L57" s="219">
        <v>141.63565435002036</v>
      </c>
      <c r="M57" s="219">
        <v>138.7507299483598</v>
      </c>
      <c r="N57" s="220">
        <v>141.16650810155798</v>
      </c>
      <c r="O57" s="221">
        <v>132.71581506082802</v>
      </c>
      <c r="P57" s="219">
        <v>126.58724158767664</v>
      </c>
      <c r="Q57" s="219">
        <v>146.46660252470124</v>
      </c>
      <c r="R57" s="219">
        <v>126.55156075721321</v>
      </c>
      <c r="S57" s="220">
        <v>130.27409638160466</v>
      </c>
      <c r="T57" s="222">
        <v>136.86368553059015</v>
      </c>
    </row>
    <row r="58" spans="1:20" x14ac:dyDescent="0.2">
      <c r="A58" s="211"/>
      <c r="B58" s="120"/>
      <c r="C58" s="120" t="s">
        <v>96</v>
      </c>
      <c r="D58" s="223">
        <v>137.19891366214461</v>
      </c>
      <c r="E58" s="205">
        <v>141.24514785274712</v>
      </c>
      <c r="F58" s="219">
        <v>131.79317564879415</v>
      </c>
      <c r="G58" s="219">
        <v>137.60484006979792</v>
      </c>
      <c r="H58" s="219">
        <v>139.54103572673617</v>
      </c>
      <c r="I58" s="220">
        <v>136.61876555259727</v>
      </c>
      <c r="J58" s="221">
        <v>150.57258404511896</v>
      </c>
      <c r="K58" s="219">
        <v>147.98260754457019</v>
      </c>
      <c r="L58" s="219">
        <v>150.3541069321343</v>
      </c>
      <c r="M58" s="219">
        <v>143.64988354783802</v>
      </c>
      <c r="N58" s="220">
        <v>149.26386649193904</v>
      </c>
      <c r="O58" s="221">
        <v>135.86057703714823</v>
      </c>
      <c r="P58" s="219">
        <v>136.85857478667674</v>
      </c>
      <c r="Q58" s="219">
        <v>149.47116152858925</v>
      </c>
      <c r="R58" s="219">
        <v>133.08515881095931</v>
      </c>
      <c r="S58" s="220">
        <v>137.68233737498849</v>
      </c>
      <c r="T58" s="222">
        <v>143.53187732066166</v>
      </c>
    </row>
    <row r="59" spans="1:20" x14ac:dyDescent="0.2">
      <c r="A59" s="224"/>
      <c r="B59" s="161"/>
      <c r="C59" s="120" t="s">
        <v>97</v>
      </c>
      <c r="D59" s="223">
        <v>142.82620012203552</v>
      </c>
      <c r="E59" s="205">
        <v>149.08061484779626</v>
      </c>
      <c r="F59" s="219">
        <v>137.3561807515747</v>
      </c>
      <c r="G59" s="219">
        <v>141.79939517787207</v>
      </c>
      <c r="H59" s="219">
        <v>145.70513704444102</v>
      </c>
      <c r="I59" s="220">
        <v>142.57434769342998</v>
      </c>
      <c r="J59" s="221">
        <v>152.38142601624091</v>
      </c>
      <c r="K59" s="219">
        <v>150.11454304036732</v>
      </c>
      <c r="L59" s="219">
        <v>152.19020341327979</v>
      </c>
      <c r="M59" s="219">
        <v>147.65632016674232</v>
      </c>
      <c r="N59" s="220">
        <v>151.45290356762175</v>
      </c>
      <c r="O59" s="221">
        <v>140.74905971188812</v>
      </c>
      <c r="P59" s="219">
        <v>143.10465578606866</v>
      </c>
      <c r="Q59" s="219">
        <v>155.78062984956082</v>
      </c>
      <c r="R59" s="219">
        <v>141.14217468464122</v>
      </c>
      <c r="S59" s="220">
        <v>143.59445728034271</v>
      </c>
      <c r="T59" s="222">
        <v>147.48555084543767</v>
      </c>
    </row>
    <row r="60" spans="1:20" x14ac:dyDescent="0.2">
      <c r="A60" s="224"/>
      <c r="B60" s="161"/>
      <c r="C60" s="120" t="s">
        <v>98</v>
      </c>
      <c r="D60" s="223">
        <v>145.04249008061413</v>
      </c>
      <c r="E60" s="205">
        <v>155.66284418521994</v>
      </c>
      <c r="F60" s="219">
        <v>141.77728295555241</v>
      </c>
      <c r="G60" s="219">
        <v>145.99683497178475</v>
      </c>
      <c r="H60" s="219">
        <v>149.69220985275655</v>
      </c>
      <c r="I60" s="220">
        <v>146.63965099230981</v>
      </c>
      <c r="J60" s="221">
        <v>153.41889470818987</v>
      </c>
      <c r="K60" s="219">
        <v>154.0125578258745</v>
      </c>
      <c r="L60" s="219">
        <v>153.46897307917499</v>
      </c>
      <c r="M60" s="219">
        <v>149.91950308479255</v>
      </c>
      <c r="N60" s="220">
        <v>152.89175846275876</v>
      </c>
      <c r="O60" s="221">
        <v>142.51888577392478</v>
      </c>
      <c r="P60" s="219">
        <v>147.96271878559574</v>
      </c>
      <c r="Q60" s="219">
        <v>157.64493766945412</v>
      </c>
      <c r="R60" s="219">
        <v>146.27352866308604</v>
      </c>
      <c r="S60" s="220">
        <v>147.28053049211084</v>
      </c>
      <c r="T60" s="222">
        <v>150.08179497379018</v>
      </c>
    </row>
    <row r="61" spans="1:20" x14ac:dyDescent="0.2">
      <c r="A61" s="224"/>
      <c r="B61" s="161"/>
      <c r="C61" s="120" t="s">
        <v>99</v>
      </c>
      <c r="D61" s="223">
        <v>146.84788307107138</v>
      </c>
      <c r="E61" s="205">
        <v>153.72701632165936</v>
      </c>
      <c r="F61" s="219">
        <v>137.25869056973477</v>
      </c>
      <c r="G61" s="219">
        <v>145.18270804122704</v>
      </c>
      <c r="H61" s="219">
        <v>151.81629985631812</v>
      </c>
      <c r="I61" s="220">
        <v>146.03555186757438</v>
      </c>
      <c r="J61" s="221">
        <v>156.04234197247015</v>
      </c>
      <c r="K61" s="219">
        <v>159.95207370486909</v>
      </c>
      <c r="L61" s="219">
        <v>156.37214685728594</v>
      </c>
      <c r="M61" s="219">
        <v>150.97354392001478</v>
      </c>
      <c r="N61" s="220">
        <v>155.49422634280003</v>
      </c>
      <c r="O61" s="221">
        <v>145.80771996720284</v>
      </c>
      <c r="P61" s="219">
        <v>152.94387017379006</v>
      </c>
      <c r="Q61" s="219">
        <v>155.49489256633319</v>
      </c>
      <c r="R61" s="219">
        <v>147.12868022321297</v>
      </c>
      <c r="S61" s="220">
        <v>150.96764378498816</v>
      </c>
      <c r="T61" s="222">
        <v>152.07334977902946</v>
      </c>
    </row>
    <row r="62" spans="1:20" x14ac:dyDescent="0.2">
      <c r="A62" s="224"/>
      <c r="B62" s="161"/>
      <c r="C62" s="120" t="s">
        <v>100</v>
      </c>
      <c r="D62" s="223">
        <v>150.47529068081528</v>
      </c>
      <c r="E62" s="205">
        <v>155.76146312956777</v>
      </c>
      <c r="F62" s="219">
        <v>140.9985113051701</v>
      </c>
      <c r="G62" s="219">
        <v>149.90754102787722</v>
      </c>
      <c r="H62" s="219">
        <v>157.29736069542193</v>
      </c>
      <c r="I62" s="220">
        <v>150.30724298899787</v>
      </c>
      <c r="J62" s="221">
        <v>159.18676308099177</v>
      </c>
      <c r="K62" s="219">
        <v>163.19378384231402</v>
      </c>
      <c r="L62" s="219">
        <v>159.52477476851786</v>
      </c>
      <c r="M62" s="219">
        <v>154.43987283444173</v>
      </c>
      <c r="N62" s="220">
        <v>158.69786829401963</v>
      </c>
      <c r="O62" s="221">
        <v>153.14964201630053</v>
      </c>
      <c r="P62" s="219">
        <v>158.07691787140357</v>
      </c>
      <c r="Q62" s="219">
        <v>158.58449844738334</v>
      </c>
      <c r="R62" s="219">
        <v>149.0423155429441</v>
      </c>
      <c r="S62" s="220">
        <v>156.44885053538948</v>
      </c>
      <c r="T62" s="222">
        <v>156.03338404627749</v>
      </c>
    </row>
    <row r="63" spans="1:20" x14ac:dyDescent="0.2">
      <c r="A63" s="224"/>
      <c r="B63" s="161"/>
      <c r="C63" s="120" t="s">
        <v>101</v>
      </c>
      <c r="D63" s="223">
        <v>163.01337689029336</v>
      </c>
      <c r="E63" s="205">
        <v>165.60449693247963</v>
      </c>
      <c r="F63" s="219">
        <v>147.8301213497418</v>
      </c>
      <c r="G63" s="219">
        <v>160.32595712720399</v>
      </c>
      <c r="H63" s="219">
        <v>169.14983864705729</v>
      </c>
      <c r="I63" s="220">
        <v>160.36350424387635</v>
      </c>
      <c r="J63" s="221">
        <v>160.69594039009812</v>
      </c>
      <c r="K63" s="219">
        <v>166.54632167676559</v>
      </c>
      <c r="L63" s="219">
        <v>161.18944850227592</v>
      </c>
      <c r="M63" s="219">
        <v>158.64978759160999</v>
      </c>
      <c r="N63" s="220">
        <v>160.7764489838415</v>
      </c>
      <c r="O63" s="221">
        <v>153.93593657545469</v>
      </c>
      <c r="P63" s="219">
        <v>160.20041081773769</v>
      </c>
      <c r="Q63" s="219">
        <v>167.05191225504393</v>
      </c>
      <c r="R63" s="219">
        <v>160.4161652794285</v>
      </c>
      <c r="S63" s="220">
        <v>159.06214012515716</v>
      </c>
      <c r="T63" s="222">
        <v>160.30931398026001</v>
      </c>
    </row>
    <row r="64" spans="1:20" x14ac:dyDescent="0.2">
      <c r="A64" s="224"/>
      <c r="B64" s="161"/>
      <c r="C64" s="120" t="s">
        <v>102</v>
      </c>
      <c r="D64" s="223">
        <v>165.27579126734815</v>
      </c>
      <c r="E64" s="205">
        <v>167.78412217499044</v>
      </c>
      <c r="F64" s="219">
        <v>150.05859119905801</v>
      </c>
      <c r="G64" s="219">
        <v>157.94542561371833</v>
      </c>
      <c r="H64" s="219">
        <v>170.41955180619115</v>
      </c>
      <c r="I64" s="220">
        <v>162.09313946881002</v>
      </c>
      <c r="J64" s="221">
        <v>160.5398508030172</v>
      </c>
      <c r="K64" s="219">
        <v>167.15587401030228</v>
      </c>
      <c r="L64" s="219">
        <v>161.09794453454757</v>
      </c>
      <c r="M64" s="219">
        <v>158.26199716725156</v>
      </c>
      <c r="N64" s="220">
        <v>160.63676292873569</v>
      </c>
      <c r="O64" s="221">
        <v>154.41591892023357</v>
      </c>
      <c r="P64" s="219">
        <v>162.25647149440832</v>
      </c>
      <c r="Q64" s="219">
        <v>166.83752388892077</v>
      </c>
      <c r="R64" s="219">
        <v>163.23057344302674</v>
      </c>
      <c r="S64" s="220">
        <v>160.46588853936578</v>
      </c>
      <c r="T64" s="222">
        <v>160.98164739578291</v>
      </c>
    </row>
    <row r="65" spans="1:20" x14ac:dyDescent="0.2">
      <c r="A65" s="224"/>
      <c r="B65" s="161"/>
      <c r="C65" s="120" t="s">
        <v>103</v>
      </c>
      <c r="D65" s="223">
        <v>171.73274421782529</v>
      </c>
      <c r="E65" s="205">
        <v>172.39160488288172</v>
      </c>
      <c r="F65" s="219">
        <v>152.74618650698227</v>
      </c>
      <c r="G65" s="219">
        <v>164.75328419255317</v>
      </c>
      <c r="H65" s="219">
        <v>173.73189291456862</v>
      </c>
      <c r="I65" s="220">
        <v>165.92638939687129</v>
      </c>
      <c r="J65" s="221">
        <v>165.67129358959644</v>
      </c>
      <c r="K65" s="219">
        <v>170.73006723876722</v>
      </c>
      <c r="L65" s="219">
        <v>166.09802574793056</v>
      </c>
      <c r="M65" s="219">
        <v>163.16782089482388</v>
      </c>
      <c r="N65" s="220">
        <v>165.62151599492972</v>
      </c>
      <c r="O65" s="221">
        <v>161.41055323639611</v>
      </c>
      <c r="P65" s="219">
        <v>164.01273916770674</v>
      </c>
      <c r="Q65" s="219">
        <v>168.80142220298131</v>
      </c>
      <c r="R65" s="219">
        <v>166.903041246621</v>
      </c>
      <c r="S65" s="220">
        <v>163.8070687533357</v>
      </c>
      <c r="T65" s="222">
        <v>165.32103224589414</v>
      </c>
    </row>
    <row r="66" spans="1:20" x14ac:dyDescent="0.2">
      <c r="A66" s="224"/>
      <c r="B66" s="161"/>
      <c r="C66" s="120" t="s">
        <v>104</v>
      </c>
      <c r="D66" s="223">
        <v>174.91893565588677</v>
      </c>
      <c r="E66" s="205">
        <v>172.9433129938771</v>
      </c>
      <c r="F66" s="219">
        <v>154.8936115247339</v>
      </c>
      <c r="G66" s="219">
        <v>166.71708955183249</v>
      </c>
      <c r="H66" s="219">
        <v>174.60516073127548</v>
      </c>
      <c r="I66" s="220">
        <v>167.61889633292876</v>
      </c>
      <c r="J66" s="221">
        <v>163.61925748913274</v>
      </c>
      <c r="K66" s="219">
        <v>170.86860186002554</v>
      </c>
      <c r="L66" s="219">
        <v>164.23077494068056</v>
      </c>
      <c r="M66" s="219">
        <v>161.7518894884123</v>
      </c>
      <c r="N66" s="220">
        <v>163.82765872396786</v>
      </c>
      <c r="O66" s="221">
        <v>158.79475122219188</v>
      </c>
      <c r="P66" s="219">
        <v>165.31577647370236</v>
      </c>
      <c r="Q66" s="219">
        <v>168.48262968151488</v>
      </c>
      <c r="R66" s="219">
        <v>161.13748272286347</v>
      </c>
      <c r="S66" s="220">
        <v>163.62286283661805</v>
      </c>
      <c r="T66" s="222">
        <v>164.77575306996789</v>
      </c>
    </row>
    <row r="67" spans="1:20" x14ac:dyDescent="0.2">
      <c r="A67" s="224"/>
      <c r="B67" s="161"/>
      <c r="C67" s="120" t="s">
        <v>105</v>
      </c>
      <c r="D67" s="223">
        <v>174.30120727916699</v>
      </c>
      <c r="E67" s="205">
        <v>173.83402658699632</v>
      </c>
      <c r="F67" s="219">
        <v>154.8537203538535</v>
      </c>
      <c r="G67" s="219">
        <v>169.31352870538356</v>
      </c>
      <c r="H67" s="219">
        <v>174.55948854803515</v>
      </c>
      <c r="I67" s="220">
        <v>167.63596516662398</v>
      </c>
      <c r="J67" s="221">
        <v>164.91357139927388</v>
      </c>
      <c r="K67" s="219">
        <v>171.28420572380057</v>
      </c>
      <c r="L67" s="219">
        <v>165.45096538520724</v>
      </c>
      <c r="M67" s="219">
        <v>162.75462576475687</v>
      </c>
      <c r="N67" s="220">
        <v>165.01248678355424</v>
      </c>
      <c r="O67" s="221">
        <v>159.28834759816777</v>
      </c>
      <c r="P67" s="219">
        <v>166.78877516743646</v>
      </c>
      <c r="Q67" s="219">
        <v>167.76812694958224</v>
      </c>
      <c r="R67" s="219">
        <v>165.53127373703788</v>
      </c>
      <c r="S67" s="220">
        <v>164.68496715428591</v>
      </c>
      <c r="T67" s="222">
        <v>165.62962260252888</v>
      </c>
    </row>
    <row r="69" spans="1:20" x14ac:dyDescent="0.2">
      <c r="A69" s="211" t="s">
        <v>180</v>
      </c>
      <c r="B69" s="120"/>
      <c r="C69" s="120" t="s">
        <v>94</v>
      </c>
      <c r="D69" s="223">
        <v>178.43599050751035</v>
      </c>
      <c r="E69" s="205">
        <v>176.2348189357441</v>
      </c>
      <c r="F69" s="219">
        <v>153.75933457444225</v>
      </c>
      <c r="G69" s="219">
        <v>165.09944649317194</v>
      </c>
      <c r="H69" s="219">
        <v>174.1535513065725</v>
      </c>
      <c r="I69" s="220">
        <v>167.87660830019826</v>
      </c>
      <c r="J69" s="221">
        <v>165.77762182119315</v>
      </c>
      <c r="K69" s="219">
        <v>172.91891425464885</v>
      </c>
      <c r="L69" s="219">
        <v>166.38002456635715</v>
      </c>
      <c r="M69" s="219">
        <v>164.39028407075222</v>
      </c>
      <c r="N69" s="220">
        <v>166.05645307575256</v>
      </c>
      <c r="O69" s="221">
        <v>160.18102543851214</v>
      </c>
      <c r="P69" s="219">
        <v>166.78877516743646</v>
      </c>
      <c r="Q69" s="219">
        <v>169.59198105057251</v>
      </c>
      <c r="R69" s="219">
        <v>163.2519887427041</v>
      </c>
      <c r="S69" s="220">
        <v>165.05392039615325</v>
      </c>
      <c r="T69" s="222">
        <v>166.32217205027976</v>
      </c>
    </row>
    <row r="70" spans="1:20" x14ac:dyDescent="0.2">
      <c r="A70" s="211"/>
      <c r="B70" s="120"/>
      <c r="C70" s="120" t="s">
        <v>95</v>
      </c>
      <c r="D70" s="223">
        <v>176.95360004114303</v>
      </c>
      <c r="E70" s="205">
        <v>172.49633711353144</v>
      </c>
      <c r="F70" s="219">
        <v>155.99355576619746</v>
      </c>
      <c r="G70" s="219">
        <v>167.11428860190139</v>
      </c>
      <c r="H70" s="219">
        <v>175.54629584291814</v>
      </c>
      <c r="I70" s="220">
        <v>168.66222703594011</v>
      </c>
      <c r="J70" s="221">
        <v>167.26328220278478</v>
      </c>
      <c r="K70" s="219">
        <v>174.8306920280138</v>
      </c>
      <c r="L70" s="219">
        <v>167.90163002217139</v>
      </c>
      <c r="M70" s="219">
        <v>165.72723304094518</v>
      </c>
      <c r="N70" s="220">
        <v>167.54802970397137</v>
      </c>
      <c r="O70" s="221">
        <v>160.11673210996656</v>
      </c>
      <c r="P70" s="219">
        <v>166.22223720830794</v>
      </c>
      <c r="Q70" s="219">
        <v>171.80465517188702</v>
      </c>
      <c r="R70" s="219">
        <v>162.07600328689298</v>
      </c>
      <c r="S70" s="220">
        <v>164.88343386426081</v>
      </c>
      <c r="T70" s="222">
        <v>167.28096884488735</v>
      </c>
    </row>
    <row r="71" spans="1:20" x14ac:dyDescent="0.2">
      <c r="A71" s="211"/>
      <c r="B71" s="120"/>
      <c r="C71" s="120" t="s">
        <v>96</v>
      </c>
      <c r="D71" s="223">
        <v>178.60570701782436</v>
      </c>
      <c r="E71" s="205">
        <v>177.49917483262004</v>
      </c>
      <c r="F71" s="219">
        <v>155.27761884002246</v>
      </c>
      <c r="G71" s="219">
        <v>167.49595472822458</v>
      </c>
      <c r="H71" s="219">
        <v>174.746557518331</v>
      </c>
      <c r="I71" s="220">
        <v>168.82143955727912</v>
      </c>
      <c r="J71" s="221">
        <v>168.15637081436051</v>
      </c>
      <c r="K71" s="219">
        <v>174.55362278549714</v>
      </c>
      <c r="L71" s="219">
        <v>168.69601012822818</v>
      </c>
      <c r="M71" s="219">
        <v>167.01304791296485</v>
      </c>
      <c r="N71" s="220">
        <v>168.42232690479943</v>
      </c>
      <c r="O71" s="221">
        <v>161.78622279552093</v>
      </c>
      <c r="P71" s="219">
        <v>167.35531312656499</v>
      </c>
      <c r="Q71" s="219">
        <v>171.76959988160155</v>
      </c>
      <c r="R71" s="219">
        <v>164.89745253828193</v>
      </c>
      <c r="S71" s="220">
        <v>166.10622539321244</v>
      </c>
      <c r="T71" s="222">
        <v>168.04136657186754</v>
      </c>
    </row>
    <row r="72" spans="1:20" x14ac:dyDescent="0.2">
      <c r="A72" s="224"/>
      <c r="B72" s="161"/>
      <c r="C72" s="120" t="s">
        <v>97</v>
      </c>
      <c r="D72" s="223">
        <v>180.53079248194456</v>
      </c>
      <c r="E72" s="205">
        <v>178.60086652789573</v>
      </c>
      <c r="F72" s="219">
        <v>155.57956431807131</v>
      </c>
      <c r="G72" s="219">
        <v>167.28293177399772</v>
      </c>
      <c r="H72" s="219">
        <v>176.83118648176341</v>
      </c>
      <c r="I72" s="220">
        <v>170.12684653304532</v>
      </c>
      <c r="J72" s="221">
        <v>169.25152136429045</v>
      </c>
      <c r="K72" s="219">
        <v>175.74502052831878</v>
      </c>
      <c r="L72" s="219">
        <v>169.79927959693262</v>
      </c>
      <c r="M72" s="219">
        <v>167.19816793756635</v>
      </c>
      <c r="N72" s="220">
        <v>169.37628696110446</v>
      </c>
      <c r="O72" s="221">
        <v>161.33158264868914</v>
      </c>
      <c r="P72" s="219">
        <v>168.26177386117061</v>
      </c>
      <c r="Q72" s="219">
        <v>173.74447856244475</v>
      </c>
      <c r="R72" s="219">
        <v>165.76822982739853</v>
      </c>
      <c r="S72" s="220">
        <v>166.72242702267178</v>
      </c>
      <c r="T72" s="222">
        <v>169.01642304091223</v>
      </c>
    </row>
    <row r="73" spans="1:20" x14ac:dyDescent="0.2">
      <c r="A73" s="224"/>
      <c r="B73" s="161"/>
      <c r="C73" s="120" t="s">
        <v>98</v>
      </c>
      <c r="D73" s="223">
        <v>177.36085281580952</v>
      </c>
      <c r="E73" s="205">
        <v>178.31279896244388</v>
      </c>
      <c r="F73" s="219">
        <v>156.55560921296734</v>
      </c>
      <c r="G73" s="219">
        <v>166.70599460629981</v>
      </c>
      <c r="H73" s="219">
        <v>177.31627137999183</v>
      </c>
      <c r="I73" s="220">
        <v>170.07574612406452</v>
      </c>
      <c r="J73" s="221">
        <v>170.7583546699521</v>
      </c>
      <c r="K73" s="219">
        <v>176.16062439209381</v>
      </c>
      <c r="L73" s="219">
        <v>171.21406239247696</v>
      </c>
      <c r="M73" s="219">
        <v>167.82216528924485</v>
      </c>
      <c r="N73" s="220">
        <v>170.66247227100416</v>
      </c>
      <c r="O73" s="221">
        <v>163.38602883205644</v>
      </c>
      <c r="P73" s="219">
        <v>170.0746953303819</v>
      </c>
      <c r="Q73" s="219">
        <v>174.55525023217746</v>
      </c>
      <c r="R73" s="219">
        <v>166.46368868401515</v>
      </c>
      <c r="S73" s="220">
        <v>168.47646325495808</v>
      </c>
      <c r="T73" s="222">
        <v>170.05107803882012</v>
      </c>
    </row>
    <row r="74" spans="1:20" x14ac:dyDescent="0.2">
      <c r="A74" s="224"/>
      <c r="B74" s="161"/>
      <c r="C74" s="120" t="s">
        <v>99</v>
      </c>
      <c r="D74" s="223">
        <v>178.26808731797502</v>
      </c>
      <c r="E74" s="205">
        <v>178.16274819117729</v>
      </c>
      <c r="F74" s="219">
        <v>157.10763287963013</v>
      </c>
      <c r="G74" s="219">
        <v>167.48485978269196</v>
      </c>
      <c r="H74" s="219">
        <v>177.74474433489297</v>
      </c>
      <c r="I74" s="220">
        <v>170.5867790548692</v>
      </c>
      <c r="J74" s="221">
        <v>170.14234835926243</v>
      </c>
      <c r="K74" s="219">
        <v>177.04724596814714</v>
      </c>
      <c r="L74" s="219">
        <v>170.72481005137595</v>
      </c>
      <c r="M74" s="219">
        <v>168.74599716233342</v>
      </c>
      <c r="N74" s="220">
        <v>170.4030156075531</v>
      </c>
      <c r="O74" s="221">
        <v>165.95818346728606</v>
      </c>
      <c r="P74" s="219">
        <v>172.00092439141886</v>
      </c>
      <c r="Q74" s="219">
        <v>178.06737467055513</v>
      </c>
      <c r="R74" s="219">
        <v>170.99514682553411</v>
      </c>
      <c r="S74" s="220">
        <v>170.81608446678254</v>
      </c>
      <c r="T74" s="222">
        <v>170.53759923701102</v>
      </c>
    </row>
    <row r="75" spans="1:20" x14ac:dyDescent="0.2">
      <c r="A75" s="224"/>
      <c r="B75" s="161"/>
      <c r="C75" s="120" t="s">
        <v>100</v>
      </c>
      <c r="D75" s="223">
        <v>178.17255591607218</v>
      </c>
      <c r="E75" s="205">
        <v>179.10973061210098</v>
      </c>
      <c r="F75" s="219">
        <v>157.67747168018937</v>
      </c>
      <c r="G75" s="219">
        <v>166.3465183710419</v>
      </c>
      <c r="H75" s="219">
        <v>176.88598821150742</v>
      </c>
      <c r="I75" s="220">
        <v>170.4822321366531</v>
      </c>
      <c r="J75" s="221">
        <v>170.85930097968404</v>
      </c>
      <c r="K75" s="219">
        <v>176.82559057413377</v>
      </c>
      <c r="L75" s="219">
        <v>171.36258652129018</v>
      </c>
      <c r="M75" s="219">
        <v>168.154244599523</v>
      </c>
      <c r="N75" s="220">
        <v>170.84084613339118</v>
      </c>
      <c r="O75" s="221">
        <v>166.7486224044342</v>
      </c>
      <c r="P75" s="219">
        <v>173.70053826880439</v>
      </c>
      <c r="Q75" s="219">
        <v>178.18267411381146</v>
      </c>
      <c r="R75" s="219">
        <v>170.14835588912274</v>
      </c>
      <c r="S75" s="220">
        <v>172.0282197497512</v>
      </c>
      <c r="T75" s="222">
        <v>170.99589359994764</v>
      </c>
    </row>
    <row r="76" spans="1:20" x14ac:dyDescent="0.2">
      <c r="A76" s="224"/>
      <c r="B76" s="161"/>
      <c r="C76" s="120" t="s">
        <v>101</v>
      </c>
      <c r="D76" s="223">
        <v>178.37269554103344</v>
      </c>
      <c r="E76" s="205">
        <v>179.2409073227725</v>
      </c>
      <c r="F76" s="219">
        <v>157.56553091759568</v>
      </c>
      <c r="G76" s="219">
        <v>167.7072024911663</v>
      </c>
      <c r="H76" s="219">
        <v>176.79848839584699</v>
      </c>
      <c r="I76" s="220">
        <v>170.49464042326866</v>
      </c>
      <c r="J76" s="221">
        <v>171.95720900868173</v>
      </c>
      <c r="K76" s="219">
        <v>177.2134875136571</v>
      </c>
      <c r="L76" s="219">
        <v>172.40060166207732</v>
      </c>
      <c r="M76" s="219">
        <v>169.18319879341442</v>
      </c>
      <c r="N76" s="220">
        <v>171.87738778348952</v>
      </c>
      <c r="O76" s="221">
        <v>166.88921819274333</v>
      </c>
      <c r="P76" s="219">
        <v>173.92715345245583</v>
      </c>
      <c r="Q76" s="219">
        <v>179.96954926331486</v>
      </c>
      <c r="R76" s="219">
        <v>169.5907822176024</v>
      </c>
      <c r="S76" s="220">
        <v>172.35853058627652</v>
      </c>
      <c r="T76" s="222">
        <v>171.61675910462409</v>
      </c>
    </row>
    <row r="77" spans="1:20" x14ac:dyDescent="0.2">
      <c r="A77" s="224"/>
      <c r="B77" s="161"/>
      <c r="C77" s="120" t="s">
        <v>102</v>
      </c>
      <c r="D77" s="223">
        <v>179.42003303526377</v>
      </c>
      <c r="E77" s="205">
        <v>179.99341598606338</v>
      </c>
      <c r="F77" s="219">
        <v>159.42661623403856</v>
      </c>
      <c r="G77" s="219">
        <v>168.3968643054759</v>
      </c>
      <c r="H77" s="219">
        <v>176.6261037015459</v>
      </c>
      <c r="I77" s="220">
        <v>171.31562837018274</v>
      </c>
      <c r="J77" s="221">
        <v>171.76688651337633</v>
      </c>
      <c r="K77" s="219">
        <v>178.87590296875709</v>
      </c>
      <c r="L77" s="219">
        <v>172.36656662283022</v>
      </c>
      <c r="M77" s="219">
        <v>170.07688760575837</v>
      </c>
      <c r="N77" s="220">
        <v>171.99421914626413</v>
      </c>
      <c r="O77" s="221">
        <v>167.92010404823387</v>
      </c>
      <c r="P77" s="219">
        <v>173.92715345245583</v>
      </c>
      <c r="Q77" s="219">
        <v>180.98357634962665</v>
      </c>
      <c r="R77" s="219">
        <v>173.0996948747063</v>
      </c>
      <c r="S77" s="220">
        <v>172.85331280243199</v>
      </c>
      <c r="T77" s="222">
        <v>171.99684327511272</v>
      </c>
    </row>
    <row r="78" spans="1:20" x14ac:dyDescent="0.2">
      <c r="A78" s="224"/>
      <c r="B78" s="161"/>
      <c r="C78" s="120" t="s">
        <v>103</v>
      </c>
      <c r="D78" s="223">
        <v>180.53919009842966</v>
      </c>
      <c r="E78" s="205">
        <v>181.22370839359303</v>
      </c>
      <c r="F78" s="219">
        <v>157.99383058349702</v>
      </c>
      <c r="G78" s="219">
        <v>168.3968643054759</v>
      </c>
      <c r="H78" s="219">
        <v>179.51642573061176</v>
      </c>
      <c r="I78" s="220">
        <v>172.22555535741299</v>
      </c>
      <c r="J78" s="221">
        <v>173.61085388628862</v>
      </c>
      <c r="K78" s="219">
        <v>179.54086915079708</v>
      </c>
      <c r="L78" s="219">
        <v>174.11107951176069</v>
      </c>
      <c r="M78" s="219">
        <v>168.06570774510277</v>
      </c>
      <c r="N78" s="220">
        <v>173.1279814856025</v>
      </c>
      <c r="O78" s="221">
        <v>167.37488035882023</v>
      </c>
      <c r="P78" s="219">
        <v>176.19330528896992</v>
      </c>
      <c r="Q78" s="219">
        <v>181.7893671108915</v>
      </c>
      <c r="R78" s="219">
        <v>171.13746585158509</v>
      </c>
      <c r="S78" s="220">
        <v>174.04774113711542</v>
      </c>
      <c r="T78" s="222">
        <v>173.0848076864543</v>
      </c>
    </row>
    <row r="79" spans="1:20" x14ac:dyDescent="0.2">
      <c r="A79" s="224"/>
      <c r="B79" s="161"/>
      <c r="C79" s="120" t="s">
        <v>104</v>
      </c>
      <c r="D79" s="223">
        <v>186.23446819469146</v>
      </c>
      <c r="E79" s="205">
        <v>184.20676338426327</v>
      </c>
      <c r="F79" s="219">
        <v>158.5022282136101</v>
      </c>
      <c r="G79" s="219">
        <v>168.3968643054759</v>
      </c>
      <c r="H79" s="219">
        <v>181.21531500135055</v>
      </c>
      <c r="I79" s="220">
        <v>174.24359144385727</v>
      </c>
      <c r="J79" s="221">
        <v>175.36759381097124</v>
      </c>
      <c r="K79" s="219">
        <v>179.98417993882373</v>
      </c>
      <c r="L79" s="219">
        <v>175.75702530150585</v>
      </c>
      <c r="M79" s="219">
        <v>171.77848776243491</v>
      </c>
      <c r="N79" s="220">
        <v>175.110035744432</v>
      </c>
      <c r="O79" s="221">
        <v>169.46484508569711</v>
      </c>
      <c r="P79" s="219">
        <v>177.89291916635548</v>
      </c>
      <c r="Q79" s="219">
        <v>181.9781091907283</v>
      </c>
      <c r="R79" s="219">
        <v>173.08762901243637</v>
      </c>
      <c r="S79" s="220">
        <v>175.72104512349046</v>
      </c>
      <c r="T79" s="222">
        <v>175.01157584602257</v>
      </c>
    </row>
    <row r="80" spans="1:20" x14ac:dyDescent="0.2">
      <c r="A80" s="224"/>
      <c r="B80" s="161"/>
      <c r="C80" s="120" t="s">
        <v>105</v>
      </c>
      <c r="D80" s="223">
        <v>187.30821682526454</v>
      </c>
      <c r="E80" s="205">
        <v>184.15349356988168</v>
      </c>
      <c r="F80" s="219">
        <v>157.84685572885093</v>
      </c>
      <c r="G80" s="219">
        <v>168.11727167805307</v>
      </c>
      <c r="H80" s="219">
        <v>180.00019694809473</v>
      </c>
      <c r="I80" s="220">
        <v>173.72268624485847</v>
      </c>
      <c r="J80" s="221">
        <v>176.04917894036737</v>
      </c>
      <c r="K80" s="219">
        <v>181.36952615140706</v>
      </c>
      <c r="L80" s="219">
        <v>176.49797610068819</v>
      </c>
      <c r="M80" s="219">
        <v>172.11575345652614</v>
      </c>
      <c r="N80" s="220">
        <v>175.78533929389627</v>
      </c>
      <c r="O80" s="221">
        <v>169.08732805513543</v>
      </c>
      <c r="P80" s="219">
        <v>178.74272610504829</v>
      </c>
      <c r="Q80" s="219">
        <v>182.47221531073396</v>
      </c>
      <c r="R80" s="219">
        <v>174.4731679677904</v>
      </c>
      <c r="S80" s="220">
        <v>176.19778510144809</v>
      </c>
      <c r="T80" s="222">
        <v>175.33259385953505</v>
      </c>
    </row>
    <row r="81" spans="1:20" x14ac:dyDescent="0.2">
      <c r="A81" s="224"/>
      <c r="B81" s="161"/>
      <c r="C81" s="120"/>
      <c r="D81" s="223"/>
      <c r="E81" s="205"/>
      <c r="F81" s="219"/>
      <c r="G81" s="219"/>
      <c r="H81" s="219"/>
      <c r="I81" s="220"/>
      <c r="J81" s="221"/>
      <c r="K81" s="219"/>
      <c r="L81" s="219"/>
      <c r="M81" s="219"/>
      <c r="N81" s="220"/>
      <c r="O81" s="221"/>
      <c r="P81" s="219"/>
      <c r="Q81" s="219"/>
      <c r="R81" s="219"/>
      <c r="S81" s="220"/>
      <c r="T81" s="222"/>
    </row>
    <row r="82" spans="1:20" x14ac:dyDescent="0.2">
      <c r="A82" s="211" t="s">
        <v>181</v>
      </c>
      <c r="B82" s="120"/>
      <c r="C82" s="120" t="s">
        <v>94</v>
      </c>
      <c r="D82" s="223">
        <v>188.4441379830775</v>
      </c>
      <c r="E82" s="205">
        <v>186.8616758892272</v>
      </c>
      <c r="F82" s="219">
        <v>160.34006267616837</v>
      </c>
      <c r="G82" s="219">
        <v>169.98122252753853</v>
      </c>
      <c r="H82" s="219">
        <v>184.42659953948981</v>
      </c>
      <c r="I82" s="220">
        <v>176.72989811653855</v>
      </c>
      <c r="J82" s="221">
        <v>178.55836394996359</v>
      </c>
      <c r="K82" s="219">
        <v>182.36697542446706</v>
      </c>
      <c r="L82" s="219">
        <v>178.8796388492739</v>
      </c>
      <c r="M82" s="219">
        <v>173.7242979017831</v>
      </c>
      <c r="N82" s="220">
        <v>178.04127758626552</v>
      </c>
      <c r="O82" s="221">
        <v>171.70908368608033</v>
      </c>
      <c r="P82" s="219">
        <v>181.91533867616798</v>
      </c>
      <c r="Q82" s="219">
        <v>185.52640532991001</v>
      </c>
      <c r="R82" s="219">
        <v>175.28986693444432</v>
      </c>
      <c r="S82" s="220">
        <v>179.1332752555019</v>
      </c>
      <c r="T82" s="222">
        <v>177.92729458162415</v>
      </c>
    </row>
    <row r="83" spans="1:20" x14ac:dyDescent="0.2">
      <c r="A83" s="211"/>
      <c r="B83" s="120"/>
      <c r="C83" s="120" t="s">
        <v>95</v>
      </c>
      <c r="D83" s="223">
        <v>189.39664955303562</v>
      </c>
      <c r="E83" s="205">
        <v>188.80090862283032</v>
      </c>
      <c r="F83" s="219">
        <v>163.80873587722178</v>
      </c>
      <c r="G83" s="219">
        <v>171.41025151214404</v>
      </c>
      <c r="H83" s="219">
        <v>186.28585983740624</v>
      </c>
      <c r="I83" s="220">
        <v>178.97755648668451</v>
      </c>
      <c r="J83" s="221">
        <v>179.69419134754509</v>
      </c>
      <c r="K83" s="219">
        <v>184.7497709101103</v>
      </c>
      <c r="L83" s="219">
        <v>180.12065406914104</v>
      </c>
      <c r="M83" s="219">
        <v>174.9635960551073</v>
      </c>
      <c r="N83" s="220">
        <v>179.28201357686532</v>
      </c>
      <c r="O83" s="221">
        <v>172.8610031739355</v>
      </c>
      <c r="P83" s="219">
        <v>181.63206969660374</v>
      </c>
      <c r="Q83" s="219">
        <v>185.28447058274648</v>
      </c>
      <c r="R83" s="219">
        <v>176.3611119834427</v>
      </c>
      <c r="S83" s="220">
        <v>179.30626698309663</v>
      </c>
      <c r="T83" s="222">
        <v>179.20751223616884</v>
      </c>
    </row>
    <row r="84" spans="1:20" x14ac:dyDescent="0.2">
      <c r="A84" s="211"/>
      <c r="B84" s="120"/>
      <c r="C84" s="120" t="s">
        <v>96</v>
      </c>
      <c r="D84" s="223">
        <v>188.19242356449612</v>
      </c>
      <c r="E84" s="205">
        <v>188.68897189125335</v>
      </c>
      <c r="F84" s="219">
        <v>164.24867850464602</v>
      </c>
      <c r="G84" s="219">
        <v>171.09959303722979</v>
      </c>
      <c r="H84" s="219">
        <v>185.33042578226281</v>
      </c>
      <c r="I84" s="220">
        <v>178.54285354966598</v>
      </c>
      <c r="J84" s="221">
        <v>179.03541186008806</v>
      </c>
      <c r="K84" s="219">
        <v>181.92366463644038</v>
      </c>
      <c r="L84" s="219">
        <v>179.27905002746672</v>
      </c>
      <c r="M84" s="219">
        <v>175.0099099297739</v>
      </c>
      <c r="N84" s="220">
        <v>178.5848026981987</v>
      </c>
      <c r="O84" s="221">
        <v>173.32960780113274</v>
      </c>
      <c r="P84" s="219">
        <v>183.95487532903064</v>
      </c>
      <c r="Q84" s="219">
        <v>183.98414431281483</v>
      </c>
      <c r="R84" s="219">
        <v>175.00259322777643</v>
      </c>
      <c r="S84" s="220">
        <v>180.63991085757291</v>
      </c>
      <c r="T84" s="222">
        <v>179.00443807589227</v>
      </c>
    </row>
    <row r="85" spans="1:20" x14ac:dyDescent="0.2">
      <c r="A85" s="224"/>
      <c r="B85" s="161"/>
      <c r="C85" s="120" t="s">
        <v>97</v>
      </c>
      <c r="D85" s="223">
        <v>190.34094595761997</v>
      </c>
      <c r="E85" s="205">
        <v>188.70054240585071</v>
      </c>
      <c r="F85" s="219">
        <v>164.59723089794767</v>
      </c>
      <c r="G85" s="219">
        <v>171.54782883674889</v>
      </c>
      <c r="H85" s="219">
        <v>186.70357014199433</v>
      </c>
      <c r="I85" s="220">
        <v>179.55621643050452</v>
      </c>
      <c r="J85" s="221">
        <v>180.57483082803847</v>
      </c>
      <c r="K85" s="219">
        <v>183.69690778854701</v>
      </c>
      <c r="L85" s="219">
        <v>180.83819320244743</v>
      </c>
      <c r="M85" s="219">
        <v>175.75556499281782</v>
      </c>
      <c r="N85" s="220">
        <v>180.0116564808944</v>
      </c>
      <c r="O85" s="221">
        <v>174.9871609010051</v>
      </c>
      <c r="P85" s="219">
        <v>186.44764234919617</v>
      </c>
      <c r="Q85" s="219">
        <v>184.91796159724862</v>
      </c>
      <c r="R85" s="219">
        <v>176.06240446595956</v>
      </c>
      <c r="S85" s="220">
        <v>182.70056687867944</v>
      </c>
      <c r="T85" s="222">
        <v>180.45600672262825</v>
      </c>
    </row>
    <row r="86" spans="1:20" x14ac:dyDescent="0.2">
      <c r="A86" s="224"/>
      <c r="B86" s="161"/>
      <c r="C86" s="120" t="s">
        <v>98</v>
      </c>
      <c r="D86" s="223">
        <v>189.40128916316317</v>
      </c>
      <c r="E86" s="205">
        <v>188.26290487355718</v>
      </c>
      <c r="F86" s="219">
        <v>165.19340663857832</v>
      </c>
      <c r="G86" s="219">
        <v>175.13593422200836</v>
      </c>
      <c r="H86" s="219">
        <v>185.22019883732835</v>
      </c>
      <c r="I86" s="220">
        <v>179.10200305463655</v>
      </c>
      <c r="J86" s="221">
        <v>181.31637113140366</v>
      </c>
      <c r="K86" s="219">
        <v>184.69435706160701</v>
      </c>
      <c r="L86" s="219">
        <v>181.6013206719023</v>
      </c>
      <c r="M86" s="219">
        <v>176.28046899111035</v>
      </c>
      <c r="N86" s="220">
        <v>180.73604406249396</v>
      </c>
      <c r="O86" s="221">
        <v>174.55769452264613</v>
      </c>
      <c r="P86" s="219">
        <v>186.16437336963187</v>
      </c>
      <c r="Q86" s="219">
        <v>184.51351182966326</v>
      </c>
      <c r="R86" s="219">
        <v>177.3049386194343</v>
      </c>
      <c r="S86" s="220">
        <v>182.40672295803202</v>
      </c>
      <c r="T86" s="222">
        <v>180.65896878171105</v>
      </c>
    </row>
    <row r="87" spans="1:20" x14ac:dyDescent="0.2">
      <c r="A87" s="224"/>
      <c r="B87" s="161"/>
      <c r="C87" s="120" t="s">
        <v>99</v>
      </c>
      <c r="D87" s="223">
        <v>190.60538281382983</v>
      </c>
      <c r="E87" s="205">
        <v>189.96927911483661</v>
      </c>
      <c r="F87" s="219">
        <v>168.07433823227296</v>
      </c>
      <c r="G87" s="219">
        <v>175.64186373829725</v>
      </c>
      <c r="H87" s="219">
        <v>186.82308662504596</v>
      </c>
      <c r="I87" s="220">
        <v>181.04806644211385</v>
      </c>
      <c r="J87" s="221">
        <v>180.10449729881594</v>
      </c>
      <c r="K87" s="219">
        <v>182.75487236399033</v>
      </c>
      <c r="L87" s="219">
        <v>180.32806932444754</v>
      </c>
      <c r="M87" s="219">
        <v>175.60978895680677</v>
      </c>
      <c r="N87" s="220">
        <v>179.56078282903772</v>
      </c>
      <c r="O87" s="221">
        <v>175.13500579536054</v>
      </c>
      <c r="P87" s="219">
        <v>185.93775818598047</v>
      </c>
      <c r="Q87" s="219">
        <v>184.44094514595136</v>
      </c>
      <c r="R87" s="219">
        <v>180.03171604368356</v>
      </c>
      <c r="S87" s="220">
        <v>182.51059640528433</v>
      </c>
      <c r="T87" s="222">
        <v>180.56761453207702</v>
      </c>
    </row>
    <row r="88" spans="1:20" x14ac:dyDescent="0.2">
      <c r="A88" s="224"/>
      <c r="B88" s="161"/>
      <c r="C88" s="120" t="s">
        <v>100</v>
      </c>
      <c r="D88" s="223">
        <v>191.30621110352953</v>
      </c>
      <c r="E88" s="205">
        <v>190.77804553026701</v>
      </c>
      <c r="F88" s="219">
        <v>168.32399559095234</v>
      </c>
      <c r="G88" s="219">
        <v>174.46136153362312</v>
      </c>
      <c r="H88" s="219">
        <v>189.05913764609693</v>
      </c>
      <c r="I88" s="220">
        <v>182.13783606905434</v>
      </c>
      <c r="J88" s="221">
        <v>179.53588834441112</v>
      </c>
      <c r="K88" s="219">
        <v>182.81028621249371</v>
      </c>
      <c r="L88" s="219">
        <v>179.81209972811683</v>
      </c>
      <c r="M88" s="219">
        <v>175.71852215947737</v>
      </c>
      <c r="N88" s="220">
        <v>179.14640236772448</v>
      </c>
      <c r="O88" s="221">
        <v>174.5966087380929</v>
      </c>
      <c r="P88" s="219">
        <v>187.41075687971465</v>
      </c>
      <c r="Q88" s="219">
        <v>184.95188330146897</v>
      </c>
      <c r="R88" s="219">
        <v>176.56839641826321</v>
      </c>
      <c r="S88" s="220">
        <v>183.17060545126478</v>
      </c>
      <c r="T88" s="222">
        <v>180.77152261515405</v>
      </c>
    </row>
    <row r="89" spans="1:20" x14ac:dyDescent="0.2">
      <c r="A89" s="224"/>
      <c r="B89" s="161"/>
      <c r="C89" s="120" t="s">
        <v>101</v>
      </c>
      <c r="D89" s="223">
        <v>191.34381062855653</v>
      </c>
      <c r="E89" s="205">
        <v>191.40904397295085</v>
      </c>
      <c r="F89" s="219">
        <v>169.82446472263612</v>
      </c>
      <c r="G89" s="219">
        <v>177.07089272290276</v>
      </c>
      <c r="H89" s="219">
        <v>188.78778691032363</v>
      </c>
      <c r="I89" s="220">
        <v>182.67693367506706</v>
      </c>
      <c r="J89" s="221">
        <v>180.12484588177517</v>
      </c>
      <c r="K89" s="219">
        <v>182.42238927297038</v>
      </c>
      <c r="L89" s="219">
        <v>180.3186548398715</v>
      </c>
      <c r="M89" s="219">
        <v>175.81036961773927</v>
      </c>
      <c r="N89" s="220">
        <v>179.58551774354262</v>
      </c>
      <c r="O89" s="221">
        <v>175.28174153142578</v>
      </c>
      <c r="P89" s="219">
        <v>188.54383279797167</v>
      </c>
      <c r="Q89" s="219">
        <v>184.9806695173036</v>
      </c>
      <c r="R89" s="219">
        <v>178.04409435337047</v>
      </c>
      <c r="S89" s="220">
        <v>184.07754395839976</v>
      </c>
      <c r="T89" s="222">
        <v>181.33479425791259</v>
      </c>
    </row>
    <row r="90" spans="1:20" x14ac:dyDescent="0.2">
      <c r="A90" s="224"/>
      <c r="B90" s="161"/>
      <c r="C90" s="120" t="s">
        <v>102</v>
      </c>
      <c r="D90" s="223">
        <v>191.77310593015554</v>
      </c>
      <c r="E90" s="205">
        <v>192.18828433823819</v>
      </c>
      <c r="F90" s="219">
        <v>170.54110303203541</v>
      </c>
      <c r="G90" s="219">
        <v>179.15230450482812</v>
      </c>
      <c r="H90" s="219">
        <v>189.47525280788255</v>
      </c>
      <c r="I90" s="220">
        <v>183.37963394307087</v>
      </c>
      <c r="J90" s="221">
        <v>180.45245374575524</v>
      </c>
      <c r="K90" s="219">
        <v>184.02939087956699</v>
      </c>
      <c r="L90" s="219">
        <v>180.75418578778624</v>
      </c>
      <c r="M90" s="219">
        <v>176.81681353788881</v>
      </c>
      <c r="N90" s="220">
        <v>180.11389052778702</v>
      </c>
      <c r="O90" s="221">
        <v>177.17973021788836</v>
      </c>
      <c r="P90" s="219">
        <v>187.97729483884316</v>
      </c>
      <c r="Q90" s="219">
        <v>184.91195015599436</v>
      </c>
      <c r="R90" s="219">
        <v>179.8294753794714</v>
      </c>
      <c r="S90" s="220">
        <v>184.33647916414699</v>
      </c>
      <c r="T90" s="222">
        <v>181.85228065886301</v>
      </c>
    </row>
    <row r="91" spans="1:20" x14ac:dyDescent="0.2">
      <c r="A91" s="224"/>
      <c r="B91" s="161"/>
      <c r="C91" s="120" t="s">
        <v>103</v>
      </c>
      <c r="D91" s="223">
        <v>192.62536183076756</v>
      </c>
      <c r="E91" s="205">
        <v>192.81673302531865</v>
      </c>
      <c r="F91" s="219">
        <v>172.10308347248773</v>
      </c>
      <c r="G91" s="219">
        <v>179.68486189039538</v>
      </c>
      <c r="H91" s="219">
        <v>189.47431654434027</v>
      </c>
      <c r="I91" s="220">
        <v>184.11759978589421</v>
      </c>
      <c r="J91" s="221">
        <v>181.70787462306629</v>
      </c>
      <c r="K91" s="219">
        <v>185.08225400113034</v>
      </c>
      <c r="L91" s="219">
        <v>181.99251993335321</v>
      </c>
      <c r="M91" s="219">
        <v>176.66705574857721</v>
      </c>
      <c r="N91" s="220">
        <v>181.12649323879913</v>
      </c>
      <c r="O91" s="221">
        <v>176.07644815295026</v>
      </c>
      <c r="P91" s="219">
        <v>190.24344667535723</v>
      </c>
      <c r="Q91" s="219">
        <v>186.75777178088225</v>
      </c>
      <c r="R91" s="219">
        <v>177.73476521119142</v>
      </c>
      <c r="S91" s="220">
        <v>185.46671723524224</v>
      </c>
      <c r="T91" s="222">
        <v>182.81774287827926</v>
      </c>
    </row>
    <row r="92" spans="1:20" x14ac:dyDescent="0.2">
      <c r="A92" s="224"/>
      <c r="B92" s="161"/>
      <c r="C92" s="120" t="s">
        <v>104</v>
      </c>
      <c r="D92" s="223">
        <v>193.3415578559422</v>
      </c>
      <c r="E92" s="205">
        <v>193.95492160451698</v>
      </c>
      <c r="F92" s="219">
        <v>172.04381659003678</v>
      </c>
      <c r="G92" s="219">
        <v>178.22032908008541</v>
      </c>
      <c r="H92" s="219">
        <v>191.1255927568892</v>
      </c>
      <c r="I92" s="220">
        <v>184.90133820824383</v>
      </c>
      <c r="J92" s="221">
        <v>184.47031844319591</v>
      </c>
      <c r="K92" s="219">
        <v>185.19308169813698</v>
      </c>
      <c r="L92" s="219">
        <v>184.53128703857794</v>
      </c>
      <c r="M92" s="219">
        <v>177.53020015476073</v>
      </c>
      <c r="N92" s="220">
        <v>183.39277067232186</v>
      </c>
      <c r="O92" s="221">
        <v>176.5207022020403</v>
      </c>
      <c r="P92" s="219">
        <v>188.54383279797167</v>
      </c>
      <c r="Q92" s="219">
        <v>186.61768802411197</v>
      </c>
      <c r="R92" s="219">
        <v>177.23771830389501</v>
      </c>
      <c r="S92" s="220">
        <v>184.57008517378617</v>
      </c>
      <c r="T92" s="222">
        <v>184.03377947188369</v>
      </c>
    </row>
    <row r="93" spans="1:20" x14ac:dyDescent="0.2">
      <c r="A93" s="224"/>
      <c r="B93" s="161"/>
      <c r="C93" s="120" t="s">
        <v>105</v>
      </c>
      <c r="D93" s="223">
        <v>194.40600313405986</v>
      </c>
      <c r="E93" s="205">
        <v>195.62819783654379</v>
      </c>
      <c r="F93" s="219">
        <v>172.67639412000716</v>
      </c>
      <c r="G93" s="219">
        <v>179.84462910606558</v>
      </c>
      <c r="H93" s="219">
        <v>192.47950581936823</v>
      </c>
      <c r="I93" s="220">
        <v>185.99797477474195</v>
      </c>
      <c r="J93" s="221">
        <v>184.78055096392737</v>
      </c>
      <c r="K93" s="219">
        <v>186.80008330473362</v>
      </c>
      <c r="L93" s="219">
        <v>184.95090833794407</v>
      </c>
      <c r="M93" s="219">
        <v>178.16670539475396</v>
      </c>
      <c r="N93" s="220">
        <v>183.84766162625445</v>
      </c>
      <c r="O93" s="221">
        <v>177.5412172559389</v>
      </c>
      <c r="P93" s="219">
        <v>187.41075687971465</v>
      </c>
      <c r="Q93" s="219">
        <v>187.72863671898858</v>
      </c>
      <c r="R93" s="219">
        <v>180.44732463796754</v>
      </c>
      <c r="S93" s="220">
        <v>184.39801847362139</v>
      </c>
      <c r="T93" s="222">
        <v>184.52505396906983</v>
      </c>
    </row>
    <row r="94" spans="1:20" x14ac:dyDescent="0.2">
      <c r="A94" s="224"/>
      <c r="B94" s="161"/>
      <c r="C94" s="120"/>
      <c r="D94" s="223"/>
      <c r="E94" s="205"/>
      <c r="F94" s="219"/>
      <c r="G94" s="219"/>
      <c r="H94" s="219"/>
      <c r="I94" s="220"/>
      <c r="J94" s="221"/>
      <c r="K94" s="219"/>
      <c r="L94" s="219"/>
      <c r="M94" s="219"/>
      <c r="N94" s="220"/>
      <c r="O94" s="221"/>
      <c r="P94" s="219"/>
      <c r="Q94" s="219"/>
      <c r="R94" s="219"/>
      <c r="S94" s="220"/>
      <c r="T94" s="222"/>
    </row>
    <row r="95" spans="1:20" x14ac:dyDescent="0.2">
      <c r="A95" s="211" t="s">
        <v>121</v>
      </c>
      <c r="B95" s="120"/>
      <c r="C95" s="120" t="s">
        <v>94</v>
      </c>
      <c r="D95" s="223">
        <v>196.73197241810513</v>
      </c>
      <c r="E95" s="205">
        <v>195.94652675139025</v>
      </c>
      <c r="F95" s="219">
        <v>172.39945295390362</v>
      </c>
      <c r="G95" s="219">
        <v>179.84462910606558</v>
      </c>
      <c r="H95" s="219">
        <v>192.31200932615104</v>
      </c>
      <c r="I95" s="220">
        <v>186.25288487143058</v>
      </c>
      <c r="J95" s="221">
        <v>185.71764636132724</v>
      </c>
      <c r="K95" s="219">
        <v>188.13001566881366</v>
      </c>
      <c r="L95" s="219">
        <v>185.92114144386593</v>
      </c>
      <c r="M95" s="219">
        <v>179.72029114718461</v>
      </c>
      <c r="N95" s="220">
        <v>184.91275950765626</v>
      </c>
      <c r="O95" s="221">
        <v>177.9510844140471</v>
      </c>
      <c r="P95" s="219">
        <v>189.45029353257726</v>
      </c>
      <c r="Q95" s="219">
        <v>188.14538417782546</v>
      </c>
      <c r="R95" s="219">
        <v>179.56856769923556</v>
      </c>
      <c r="S95" s="220">
        <v>185.72805309906281</v>
      </c>
      <c r="T95" s="222">
        <v>185.43388548116849</v>
      </c>
    </row>
    <row r="96" spans="1:20" x14ac:dyDescent="0.2">
      <c r="A96" s="211"/>
      <c r="B96" s="120"/>
      <c r="C96" s="120" t="s">
        <v>95</v>
      </c>
      <c r="D96" s="223">
        <v>198.89536773928995</v>
      </c>
      <c r="E96" s="205">
        <v>198.04572126414479</v>
      </c>
      <c r="F96" s="219">
        <v>173.17006270241055</v>
      </c>
      <c r="G96" s="219">
        <v>180.1641635374059</v>
      </c>
      <c r="H96" s="219">
        <v>194.75264923876401</v>
      </c>
      <c r="I96" s="220">
        <v>187.99214911849248</v>
      </c>
      <c r="J96" s="221">
        <v>187.14173804055488</v>
      </c>
      <c r="K96" s="219">
        <v>191.67650197302686</v>
      </c>
      <c r="L96" s="219">
        <v>187.52426743100438</v>
      </c>
      <c r="M96" s="219">
        <v>180.73372400322344</v>
      </c>
      <c r="N96" s="220">
        <v>186.4199896300573</v>
      </c>
      <c r="O96" s="221">
        <v>180.17398320424957</v>
      </c>
      <c r="P96" s="219">
        <v>189.7902163080544</v>
      </c>
      <c r="Q96" s="219">
        <v>189.68228642443108</v>
      </c>
      <c r="R96" s="219">
        <v>177.79786290791239</v>
      </c>
      <c r="S96" s="220">
        <v>186.66670039348656</v>
      </c>
      <c r="T96" s="222">
        <v>186.8826343559914</v>
      </c>
    </row>
    <row r="97" spans="1:20" x14ac:dyDescent="0.2">
      <c r="A97" s="211"/>
      <c r="B97" s="120"/>
      <c r="C97" s="120" t="s">
        <v>96</v>
      </c>
      <c r="D97" s="223">
        <v>199.23531892107422</v>
      </c>
      <c r="E97" s="205">
        <v>200.33108430526084</v>
      </c>
      <c r="F97" s="219">
        <v>175.45359113483207</v>
      </c>
      <c r="G97" s="219">
        <v>185.73826417300995</v>
      </c>
      <c r="H97" s="219">
        <v>196.34240506138542</v>
      </c>
      <c r="I97" s="220">
        <v>189.78362975071605</v>
      </c>
      <c r="J97" s="221">
        <v>188.32225062831353</v>
      </c>
      <c r="K97" s="219">
        <v>191.67650197302686</v>
      </c>
      <c r="L97" s="219">
        <v>188.60519804110382</v>
      </c>
      <c r="M97" s="219">
        <v>181.95881784312442</v>
      </c>
      <c r="N97" s="220">
        <v>187.5243640567048</v>
      </c>
      <c r="O97" s="221">
        <v>182.27807406413322</v>
      </c>
      <c r="P97" s="219">
        <v>190.58336945083434</v>
      </c>
      <c r="Q97" s="219">
        <v>190.73703673135375</v>
      </c>
      <c r="R97" s="219">
        <v>179.47500828265612</v>
      </c>
      <c r="S97" s="220">
        <v>187.88821824752847</v>
      </c>
      <c r="T97" s="222">
        <v>188.19115854062446</v>
      </c>
    </row>
    <row r="98" spans="1:20" x14ac:dyDescent="0.2">
      <c r="A98" s="224"/>
      <c r="B98" s="161"/>
      <c r="C98" s="120" t="s">
        <v>97</v>
      </c>
      <c r="D98" s="223">
        <v>199.52903455856094</v>
      </c>
      <c r="E98" s="205">
        <v>201.40265205415221</v>
      </c>
      <c r="F98" s="219">
        <v>175.30770342418361</v>
      </c>
      <c r="G98" s="219">
        <v>185.38766389417819</v>
      </c>
      <c r="H98" s="219">
        <v>197.0109464346265</v>
      </c>
      <c r="I98" s="220">
        <v>190.11888697874676</v>
      </c>
      <c r="J98" s="221">
        <v>189.2115456904701</v>
      </c>
      <c r="K98" s="219">
        <v>192.84019279159682</v>
      </c>
      <c r="L98" s="219">
        <v>189.51763971971184</v>
      </c>
      <c r="M98" s="219">
        <v>184.08666728141932</v>
      </c>
      <c r="N98" s="220">
        <v>188.63445527873964</v>
      </c>
      <c r="O98" s="221">
        <v>183.56952613032945</v>
      </c>
      <c r="P98" s="219">
        <v>192.16967573639423</v>
      </c>
      <c r="Q98" s="219">
        <v>190.56455989399637</v>
      </c>
      <c r="R98" s="219">
        <v>179.74460667039386</v>
      </c>
      <c r="S98" s="220">
        <v>189.18221737494451</v>
      </c>
      <c r="T98" s="222">
        <v>189.13724691405301</v>
      </c>
    </row>
    <row r="99" spans="1:20" x14ac:dyDescent="0.2">
      <c r="A99" s="224"/>
      <c r="B99" s="161"/>
      <c r="C99" s="120" t="s">
        <v>98</v>
      </c>
      <c r="D99" s="223">
        <v>200.0301815404911</v>
      </c>
      <c r="E99" s="205">
        <v>201.38020619208535</v>
      </c>
      <c r="F99" s="219">
        <v>176.4239548256115</v>
      </c>
      <c r="G99" s="219">
        <v>186.71905735809636</v>
      </c>
      <c r="H99" s="219">
        <v>198.65674042894193</v>
      </c>
      <c r="I99" s="220">
        <v>191.24576288371691</v>
      </c>
      <c r="J99" s="221">
        <v>190.20149277000195</v>
      </c>
      <c r="K99" s="219">
        <v>193.39433127663017</v>
      </c>
      <c r="L99" s="219">
        <v>190.47082422494245</v>
      </c>
      <c r="M99" s="219">
        <v>184.07193525820418</v>
      </c>
      <c r="N99" s="220">
        <v>189.43023725103606</v>
      </c>
      <c r="O99" s="221">
        <v>183.41678605972891</v>
      </c>
      <c r="P99" s="219">
        <v>191.26321500178855</v>
      </c>
      <c r="Q99" s="219">
        <v>192.87872431922889</v>
      </c>
      <c r="R99" s="219">
        <v>182.05694163529296</v>
      </c>
      <c r="S99" s="220">
        <v>188.89558246433734</v>
      </c>
      <c r="T99" s="222">
        <v>189.79277912336335</v>
      </c>
    </row>
    <row r="100" spans="1:20" x14ac:dyDescent="0.2">
      <c r="A100" s="224"/>
      <c r="B100" s="161"/>
      <c r="C100" s="120" t="s">
        <v>99</v>
      </c>
      <c r="D100" s="223">
        <v>200.44258356232544</v>
      </c>
      <c r="E100" s="205">
        <v>202.99931675073958</v>
      </c>
      <c r="F100" s="219">
        <v>177.61455284881217</v>
      </c>
      <c r="G100" s="219">
        <v>189.63480904407714</v>
      </c>
      <c r="H100" s="219">
        <v>198.22993882026603</v>
      </c>
      <c r="I100" s="220">
        <v>191.77500644312025</v>
      </c>
      <c r="J100" s="221">
        <v>189.89668651655882</v>
      </c>
      <c r="K100" s="219">
        <v>195.44464367125352</v>
      </c>
      <c r="L100" s="219">
        <v>190.3646836825036</v>
      </c>
      <c r="M100" s="219">
        <v>184.88110028701158</v>
      </c>
      <c r="N100" s="220">
        <v>189.47294365054819</v>
      </c>
      <c r="O100" s="221">
        <v>185.05001269205587</v>
      </c>
      <c r="P100" s="219">
        <v>192.34870173147883</v>
      </c>
      <c r="Q100" s="219">
        <v>193.5323569145757</v>
      </c>
      <c r="R100" s="219">
        <v>181.76349278591283</v>
      </c>
      <c r="S100" s="220">
        <v>190.05816331620412</v>
      </c>
      <c r="T100" s="222">
        <v>190.19730705472335</v>
      </c>
    </row>
    <row r="101" spans="1:20" x14ac:dyDescent="0.2">
      <c r="A101" s="224"/>
      <c r="B101" s="161"/>
      <c r="C101" s="120" t="s">
        <v>100</v>
      </c>
      <c r="D101" s="223">
        <v>200.27051587508723</v>
      </c>
      <c r="E101" s="205">
        <v>202.48959774253882</v>
      </c>
      <c r="F101" s="219">
        <v>178.9703266213287</v>
      </c>
      <c r="G101" s="219">
        <v>189.63480904407714</v>
      </c>
      <c r="H101" s="219">
        <v>200.01273954737738</v>
      </c>
      <c r="I101" s="220">
        <v>192.84390537406131</v>
      </c>
      <c r="J101" s="221">
        <v>191.12786060629173</v>
      </c>
      <c r="K101" s="219">
        <v>194.33636670118685</v>
      </c>
      <c r="L101" s="219">
        <v>191.39851369849467</v>
      </c>
      <c r="M101" s="219">
        <v>185.36229054666174</v>
      </c>
      <c r="N101" s="220">
        <v>190.41690341957911</v>
      </c>
      <c r="O101" s="221">
        <v>186.25424337590636</v>
      </c>
      <c r="P101" s="219">
        <v>192.5095985118713</v>
      </c>
      <c r="Q101" s="219">
        <v>194.59129805482988</v>
      </c>
      <c r="R101" s="219">
        <v>185.60792363722058</v>
      </c>
      <c r="S101" s="220">
        <v>190.71118005580379</v>
      </c>
      <c r="T101" s="222">
        <v>191.11296468528823</v>
      </c>
    </row>
    <row r="102" spans="1:20" x14ac:dyDescent="0.2">
      <c r="A102" s="224"/>
      <c r="B102" s="161"/>
      <c r="C102" s="120" t="s">
        <v>101</v>
      </c>
      <c r="D102" s="223">
        <v>200.67336792894795</v>
      </c>
      <c r="E102" s="205">
        <v>202.77509609412667</v>
      </c>
      <c r="F102" s="219">
        <v>178.83474924407705</v>
      </c>
      <c r="G102" s="219">
        <v>190.34497431773113</v>
      </c>
      <c r="H102" s="219">
        <v>200.74044784174211</v>
      </c>
      <c r="I102" s="220">
        <v>193.18782177797905</v>
      </c>
      <c r="J102" s="221">
        <v>192.38112274838176</v>
      </c>
      <c r="K102" s="219">
        <v>194.83509133771682</v>
      </c>
      <c r="L102" s="219">
        <v>192.58812693264343</v>
      </c>
      <c r="M102" s="219">
        <v>186.28681807570518</v>
      </c>
      <c r="N102" s="220">
        <v>191.56340843085746</v>
      </c>
      <c r="O102" s="221">
        <v>186.96857668394739</v>
      </c>
      <c r="P102" s="219">
        <v>193.07613647099984</v>
      </c>
      <c r="Q102" s="219">
        <v>194.87253045224978</v>
      </c>
      <c r="R102" s="219">
        <v>186.50121459915297</v>
      </c>
      <c r="S102" s="220">
        <v>191.30203993476522</v>
      </c>
      <c r="T102" s="222">
        <v>191.93325565856225</v>
      </c>
    </row>
    <row r="103" spans="1:20" x14ac:dyDescent="0.2">
      <c r="A103" s="224"/>
      <c r="B103" s="161"/>
      <c r="C103" s="120" t="s">
        <v>102</v>
      </c>
      <c r="D103" s="223">
        <v>202.1358668453515</v>
      </c>
      <c r="E103" s="205">
        <v>202.68689335135969</v>
      </c>
      <c r="F103" s="219">
        <v>179.78933181231037</v>
      </c>
      <c r="G103" s="219">
        <v>190.49355782830435</v>
      </c>
      <c r="H103" s="219">
        <v>201.3380075584474</v>
      </c>
      <c r="I103" s="220">
        <v>193.97874761896657</v>
      </c>
      <c r="J103" s="221">
        <v>194.68739116236898</v>
      </c>
      <c r="K103" s="219">
        <v>195.50005751975681</v>
      </c>
      <c r="L103" s="219">
        <v>194.75594352164492</v>
      </c>
      <c r="M103" s="219">
        <v>187.37303246227094</v>
      </c>
      <c r="N103" s="220">
        <v>193.55533492883637</v>
      </c>
      <c r="O103" s="221">
        <v>188.11641188380273</v>
      </c>
      <c r="P103" s="219">
        <v>193.64267443012835</v>
      </c>
      <c r="Q103" s="219">
        <v>196.03486838207689</v>
      </c>
      <c r="R103" s="219">
        <v>184.38017000701362</v>
      </c>
      <c r="S103" s="220">
        <v>192.01750912246951</v>
      </c>
      <c r="T103" s="222">
        <v>193.34379622554999</v>
      </c>
    </row>
    <row r="104" spans="1:20" x14ac:dyDescent="0.2">
      <c r="A104" s="224"/>
      <c r="B104" s="161"/>
      <c r="C104" s="120" t="s">
        <v>103</v>
      </c>
      <c r="D104" s="223">
        <v>202.98351407954439</v>
      </c>
      <c r="E104" s="205">
        <v>204.56938772281271</v>
      </c>
      <c r="F104" s="219">
        <v>180.47563529725988</v>
      </c>
      <c r="G104" s="219">
        <v>189.98762831201546</v>
      </c>
      <c r="H104" s="219">
        <v>202.48356538156349</v>
      </c>
      <c r="I104" s="220">
        <v>194.93377996210774</v>
      </c>
      <c r="J104" s="221">
        <v>196.03357309251862</v>
      </c>
      <c r="K104" s="219">
        <v>196.44209294431346</v>
      </c>
      <c r="L104" s="219">
        <v>196.06803372866653</v>
      </c>
      <c r="M104" s="219">
        <v>188.0333692848186</v>
      </c>
      <c r="N104" s="220">
        <v>194.76143703610998</v>
      </c>
      <c r="O104" s="221">
        <v>189.35738982704316</v>
      </c>
      <c r="P104" s="219">
        <v>194.83240414429824</v>
      </c>
      <c r="Q104" s="219">
        <v>196.64762317689483</v>
      </c>
      <c r="R104" s="219">
        <v>186.66484956051309</v>
      </c>
      <c r="S104" s="220">
        <v>193.19733594139058</v>
      </c>
      <c r="T104" s="222">
        <v>194.47876496364529</v>
      </c>
    </row>
    <row r="105" spans="1:20" x14ac:dyDescent="0.2">
      <c r="A105" s="224"/>
      <c r="B105" s="161"/>
      <c r="C105" s="120" t="s">
        <v>104</v>
      </c>
      <c r="D105" s="223">
        <v>204.18959396598967</v>
      </c>
      <c r="E105" s="205">
        <v>204.96054473079289</v>
      </c>
      <c r="F105" s="219">
        <v>179.9015531281938</v>
      </c>
      <c r="G105" s="219">
        <v>190.0231321377199</v>
      </c>
      <c r="H105" s="219">
        <v>204.31568328820765</v>
      </c>
      <c r="I105" s="220">
        <v>195.67422552503874</v>
      </c>
      <c r="J105" s="221">
        <v>195.28571961339301</v>
      </c>
      <c r="K105" s="219">
        <v>196.44209294431346</v>
      </c>
      <c r="L105" s="219">
        <v>195.38326532734774</v>
      </c>
      <c r="M105" s="219">
        <v>188.12978277839565</v>
      </c>
      <c r="N105" s="220">
        <v>194.20370439182736</v>
      </c>
      <c r="O105" s="221">
        <v>189.08310063952905</v>
      </c>
      <c r="P105" s="219">
        <v>194.32251998108259</v>
      </c>
      <c r="Q105" s="219">
        <v>196.79308287970102</v>
      </c>
      <c r="R105" s="219">
        <v>186.20199195973427</v>
      </c>
      <c r="S105" s="220">
        <v>192.82003747132484</v>
      </c>
      <c r="T105" s="222">
        <v>194.298173404203</v>
      </c>
    </row>
    <row r="106" spans="1:20" x14ac:dyDescent="0.2">
      <c r="A106" s="224"/>
      <c r="B106" s="161"/>
      <c r="C106" s="120" t="s">
        <v>105</v>
      </c>
      <c r="D106" s="223">
        <v>204.62672250196934</v>
      </c>
      <c r="E106" s="205">
        <v>204.92025663588245</v>
      </c>
      <c r="F106" s="219">
        <v>180.90944082147175</v>
      </c>
      <c r="G106" s="219">
        <v>190.49133883919782</v>
      </c>
      <c r="H106" s="219">
        <v>204.32813244897235</v>
      </c>
      <c r="I106" s="220">
        <v>196.10268451407393</v>
      </c>
      <c r="J106" s="221">
        <v>195.45609086073469</v>
      </c>
      <c r="K106" s="219">
        <v>198.32616379342679</v>
      </c>
      <c r="L106" s="219">
        <v>195.69819546989123</v>
      </c>
      <c r="M106" s="219">
        <v>188.81321242411545</v>
      </c>
      <c r="N106" s="220">
        <v>194.57855990342941</v>
      </c>
      <c r="O106" s="221">
        <v>190.74980641398568</v>
      </c>
      <c r="P106" s="219">
        <v>193.41605924647695</v>
      </c>
      <c r="Q106" s="219">
        <v>197.26232911378852</v>
      </c>
      <c r="R106" s="219">
        <v>187.93670774122782</v>
      </c>
      <c r="S106" s="220">
        <v>192.86340209977027</v>
      </c>
      <c r="T106" s="222">
        <v>194.61758422854615</v>
      </c>
    </row>
    <row r="107" spans="1:20" x14ac:dyDescent="0.2">
      <c r="A107" s="224"/>
      <c r="B107" s="161"/>
      <c r="C107" s="120"/>
      <c r="D107" s="223"/>
      <c r="E107" s="205"/>
      <c r="F107" s="219"/>
      <c r="G107" s="219"/>
      <c r="H107" s="219"/>
      <c r="I107" s="220"/>
      <c r="J107" s="221"/>
      <c r="K107" s="219"/>
      <c r="L107" s="219"/>
      <c r="M107" s="219"/>
      <c r="N107" s="220"/>
      <c r="O107" s="221"/>
      <c r="P107" s="219"/>
      <c r="Q107" s="219"/>
      <c r="R107" s="219"/>
      <c r="S107" s="220"/>
      <c r="T107" s="222"/>
    </row>
    <row r="108" spans="1:20" x14ac:dyDescent="0.2">
      <c r="A108" s="224"/>
      <c r="B108" s="161"/>
      <c r="C108" s="120"/>
      <c r="D108" s="223"/>
      <c r="E108" s="205"/>
      <c r="F108" s="219"/>
      <c r="G108" s="219"/>
      <c r="H108" s="219"/>
      <c r="I108" s="220"/>
      <c r="J108" s="221"/>
      <c r="K108" s="219"/>
      <c r="L108" s="219"/>
      <c r="M108" s="219"/>
      <c r="N108" s="220"/>
      <c r="O108" s="221"/>
      <c r="P108" s="219"/>
      <c r="Q108" s="219"/>
      <c r="R108" s="219"/>
      <c r="S108" s="220"/>
      <c r="T108" s="222"/>
    </row>
    <row r="109" spans="1:20" x14ac:dyDescent="0.2">
      <c r="A109" s="203" t="s">
        <v>183</v>
      </c>
      <c r="B109" s="120"/>
      <c r="C109" s="120"/>
      <c r="D109" s="223"/>
      <c r="E109" s="205"/>
      <c r="F109" s="219"/>
      <c r="G109" s="219"/>
      <c r="H109" s="219"/>
      <c r="I109" s="220"/>
      <c r="J109" s="221"/>
      <c r="K109" s="219"/>
      <c r="L109" s="219"/>
      <c r="M109" s="219"/>
      <c r="N109" s="220"/>
      <c r="O109" s="221"/>
      <c r="P109" s="219"/>
      <c r="Q109" s="219"/>
      <c r="R109" s="219"/>
      <c r="S109" s="220"/>
      <c r="T109" s="222"/>
    </row>
    <row r="110" spans="1:20" x14ac:dyDescent="0.2">
      <c r="A110" s="211" t="s">
        <v>176</v>
      </c>
      <c r="B110" s="120"/>
      <c r="C110" s="120"/>
      <c r="D110" s="223">
        <v>101.3227589392864</v>
      </c>
      <c r="E110" s="205">
        <v>102.18830120621452</v>
      </c>
      <c r="F110" s="219">
        <v>106.25549565615698</v>
      </c>
      <c r="G110" s="219">
        <v>104.90981242914933</v>
      </c>
      <c r="H110" s="219">
        <v>101.7320850478111</v>
      </c>
      <c r="I110" s="220">
        <v>103.32533740050907</v>
      </c>
      <c r="J110" s="219">
        <v>102.47916002693643</v>
      </c>
      <c r="K110" s="219">
        <v>102.78098470184564</v>
      </c>
      <c r="L110" s="219">
        <v>102.50462040605095</v>
      </c>
      <c r="M110" s="219">
        <v>100.9109234957928</v>
      </c>
      <c r="N110" s="220">
        <v>102.24545350164148</v>
      </c>
      <c r="O110" s="219">
        <v>101.02411099115308</v>
      </c>
      <c r="P110" s="219">
        <v>100.90425048517397</v>
      </c>
      <c r="Q110" s="219">
        <v>105.60008001473294</v>
      </c>
      <c r="R110" s="219">
        <v>99.269668902068815</v>
      </c>
      <c r="S110" s="220">
        <v>101.34613490583199</v>
      </c>
      <c r="T110" s="219">
        <v>102.33929654920549</v>
      </c>
    </row>
    <row r="111" spans="1:20" x14ac:dyDescent="0.2">
      <c r="A111" s="211" t="s">
        <v>177</v>
      </c>
      <c r="B111" s="120"/>
      <c r="C111" s="218"/>
      <c r="D111" s="223">
        <v>98.951734366657675</v>
      </c>
      <c r="E111" s="205">
        <v>101.59625231448996</v>
      </c>
      <c r="F111" s="219">
        <v>103.28962300270679</v>
      </c>
      <c r="G111" s="219">
        <v>104.74969897114386</v>
      </c>
      <c r="H111" s="219">
        <v>100.92476159222861</v>
      </c>
      <c r="I111" s="220">
        <v>101.56526645149692</v>
      </c>
      <c r="J111" s="221">
        <v>104.1173432171036</v>
      </c>
      <c r="K111" s="219">
        <v>106.46826524246531</v>
      </c>
      <c r="L111" s="219">
        <v>104.31565492257441</v>
      </c>
      <c r="M111" s="219">
        <v>100.87701025993037</v>
      </c>
      <c r="N111" s="220">
        <v>103.75646271554599</v>
      </c>
      <c r="O111" s="221">
        <v>100.54161027330065</v>
      </c>
      <c r="P111" s="219">
        <v>100.25904262256059</v>
      </c>
      <c r="Q111" s="219">
        <v>105.82172034427028</v>
      </c>
      <c r="R111" s="219">
        <v>97.138756579012522</v>
      </c>
      <c r="S111" s="220">
        <v>100.78944456814186</v>
      </c>
      <c r="T111" s="222">
        <v>102.56202804697597</v>
      </c>
    </row>
    <row r="112" spans="1:20" x14ac:dyDescent="0.2">
      <c r="A112" s="211" t="s">
        <v>184</v>
      </c>
      <c r="B112" s="120"/>
      <c r="C112" s="218"/>
      <c r="D112" s="223">
        <v>98.495710210202375</v>
      </c>
      <c r="E112" s="205">
        <v>102.91646650653495</v>
      </c>
      <c r="F112" s="219">
        <v>100.02233559855769</v>
      </c>
      <c r="G112" s="219">
        <v>102.57440151644103</v>
      </c>
      <c r="H112" s="219">
        <v>101.44589840297947</v>
      </c>
      <c r="I112" s="220">
        <v>100.63174617835229</v>
      </c>
      <c r="J112" s="221">
        <v>108.53241453398086</v>
      </c>
      <c r="K112" s="219">
        <v>110.99268206814635</v>
      </c>
      <c r="L112" s="219">
        <v>108.73995006487105</v>
      </c>
      <c r="M112" s="219">
        <v>104.04421433017944</v>
      </c>
      <c r="N112" s="220">
        <v>107.97632977643876</v>
      </c>
      <c r="O112" s="221">
        <v>102.02432728612068</v>
      </c>
      <c r="P112" s="219">
        <v>99.612153343831366</v>
      </c>
      <c r="Q112" s="219">
        <v>110.54736042555396</v>
      </c>
      <c r="R112" s="219">
        <v>98.08467797589627</v>
      </c>
      <c r="S112" s="220">
        <v>101.32089802630456</v>
      </c>
      <c r="T112" s="222">
        <v>104.66201133694653</v>
      </c>
    </row>
    <row r="113" spans="1:20" x14ac:dyDescent="0.2">
      <c r="A113" s="211" t="s">
        <v>179</v>
      </c>
      <c r="B113" s="120"/>
      <c r="C113" s="218"/>
      <c r="D113" s="223">
        <v>87.508932689622995</v>
      </c>
      <c r="E113" s="205">
        <v>89.892814909722162</v>
      </c>
      <c r="F113" s="219">
        <v>82.268584193218118</v>
      </c>
      <c r="G113" s="219">
        <v>85.985850999370726</v>
      </c>
      <c r="H113" s="219">
        <v>89.629569733712358</v>
      </c>
      <c r="I113" s="220">
        <v>86.703806587964991</v>
      </c>
      <c r="J113" s="221">
        <v>90.013486630001012</v>
      </c>
      <c r="K113" s="219">
        <v>91.415157979723588</v>
      </c>
      <c r="L113" s="219">
        <v>90.131724424736149</v>
      </c>
      <c r="M113" s="219">
        <v>87.800800126139862</v>
      </c>
      <c r="N113" s="220">
        <v>89.752669642743641</v>
      </c>
      <c r="O113" s="221">
        <v>84.75902184451877</v>
      </c>
      <c r="P113" s="219">
        <v>86.503003556182918</v>
      </c>
      <c r="Q113" s="219">
        <v>91.72015740352937</v>
      </c>
      <c r="R113" s="219">
        <v>85.325147221700433</v>
      </c>
      <c r="S113" s="220">
        <v>86.470774782563069</v>
      </c>
      <c r="T113" s="222">
        <v>88.268071341013126</v>
      </c>
    </row>
    <row r="114" spans="1:20" x14ac:dyDescent="0.2">
      <c r="A114" s="211" t="s">
        <v>185</v>
      </c>
      <c r="B114" s="120"/>
      <c r="C114" s="218"/>
      <c r="D114" s="223">
        <v>86.459303444786414</v>
      </c>
      <c r="E114" s="205">
        <v>86.024287267809996</v>
      </c>
      <c r="F114" s="219">
        <v>75.384132000014276</v>
      </c>
      <c r="G114" s="219">
        <v>80.397863330572392</v>
      </c>
      <c r="H114" s="219">
        <v>85.151825980983006</v>
      </c>
      <c r="I114" s="220">
        <v>81.999579342898741</v>
      </c>
      <c r="J114" s="221">
        <v>82.090009302576547</v>
      </c>
      <c r="K114" s="219">
        <v>85.057763873508961</v>
      </c>
      <c r="L114" s="219">
        <v>82.340353832948537</v>
      </c>
      <c r="M114" s="219">
        <v>80.863394484632167</v>
      </c>
      <c r="N114" s="220">
        <v>82.100170784479317</v>
      </c>
      <c r="O114" s="221">
        <v>79.261249326827311</v>
      </c>
      <c r="P114" s="219">
        <v>82.654300214089261</v>
      </c>
      <c r="Q114" s="219">
        <v>85.050198898211008</v>
      </c>
      <c r="R114" s="219">
        <v>81.050535378154621</v>
      </c>
      <c r="S114" s="220">
        <v>81.861895732558608</v>
      </c>
      <c r="T114" s="222">
        <v>82.023951789903364</v>
      </c>
    </row>
    <row r="115" spans="1:20" x14ac:dyDescent="0.2">
      <c r="A115" s="211" t="s">
        <v>186</v>
      </c>
      <c r="B115" s="120"/>
      <c r="C115" s="218"/>
      <c r="D115" s="223">
        <v>90.293643418737801</v>
      </c>
      <c r="E115" s="205">
        <v>90.175683255409353</v>
      </c>
      <c r="F115" s="219">
        <v>79.302927051171977</v>
      </c>
      <c r="G115" s="219">
        <v>82.904284742929505</v>
      </c>
      <c r="H115" s="219">
        <v>88.879288740708418</v>
      </c>
      <c r="I115" s="220">
        <v>85.809852946475289</v>
      </c>
      <c r="J115" s="221">
        <v>85.530755873831254</v>
      </c>
      <c r="K115" s="219">
        <v>86.949908796398617</v>
      </c>
      <c r="L115" s="219">
        <v>85.650468324249459</v>
      </c>
      <c r="M115" s="219">
        <v>83.230996268979965</v>
      </c>
      <c r="N115" s="220">
        <v>85.257013910908185</v>
      </c>
      <c r="O115" s="221">
        <v>82.752215428713555</v>
      </c>
      <c r="P115" s="219">
        <v>88.136108931924653</v>
      </c>
      <c r="Q115" s="219">
        <v>87.661139375124208</v>
      </c>
      <c r="R115" s="219">
        <v>83.935137179886226</v>
      </c>
      <c r="S115" s="220">
        <v>86.418581677873988</v>
      </c>
      <c r="T115" s="222">
        <v>85.644902191952454</v>
      </c>
    </row>
    <row r="116" spans="1:20" x14ac:dyDescent="0.2">
      <c r="A116" s="211" t="s">
        <v>121</v>
      </c>
      <c r="B116" s="120"/>
      <c r="C116" s="218"/>
      <c r="D116" s="223">
        <v>94.774251896356574</v>
      </c>
      <c r="E116" s="205">
        <v>95.275544145037841</v>
      </c>
      <c r="F116" s="219">
        <v>83.740854003661696</v>
      </c>
      <c r="G116" s="219">
        <v>88.428284136199053</v>
      </c>
      <c r="H116" s="219">
        <v>94.015904961423928</v>
      </c>
      <c r="I116" s="220">
        <v>90.609401976653544</v>
      </c>
      <c r="J116" s="221">
        <v>90.278145869546236</v>
      </c>
      <c r="K116" s="219">
        <v>91.598737512027697</v>
      </c>
      <c r="L116" s="219">
        <v>90.389544196681598</v>
      </c>
      <c r="M116" s="219">
        <v>87.288532706410933</v>
      </c>
      <c r="N116" s="220">
        <v>89.885257877684168</v>
      </c>
      <c r="O116" s="221">
        <v>87.425167236209475</v>
      </c>
      <c r="P116" s="219">
        <v>90.750751266436055</v>
      </c>
      <c r="Q116" s="219">
        <v>91.311421172578036</v>
      </c>
      <c r="R116" s="219">
        <v>86.431910070339839</v>
      </c>
      <c r="S116" s="220">
        <v>87.425167236209475</v>
      </c>
      <c r="T116" s="222">
        <v>86.223961346718383</v>
      </c>
    </row>
    <row r="117" spans="1:20" x14ac:dyDescent="0.2">
      <c r="A117" s="211"/>
      <c r="B117" s="120"/>
      <c r="C117" s="120"/>
      <c r="D117" s="223"/>
      <c r="E117" s="205"/>
      <c r="F117" s="219"/>
      <c r="G117" s="219"/>
      <c r="H117" s="219"/>
      <c r="I117" s="220"/>
      <c r="J117" s="221"/>
      <c r="K117" s="219"/>
      <c r="L117" s="219"/>
      <c r="M117" s="219"/>
      <c r="N117" s="220"/>
      <c r="O117" s="221"/>
      <c r="P117" s="219"/>
      <c r="Q117" s="219"/>
      <c r="R117" s="219"/>
      <c r="S117" s="220"/>
      <c r="T117" s="222"/>
    </row>
    <row r="118" spans="1:20" x14ac:dyDescent="0.2">
      <c r="A118" s="211" t="s">
        <v>176</v>
      </c>
      <c r="B118" s="120"/>
      <c r="C118" s="120" t="s">
        <v>94</v>
      </c>
      <c r="D118" s="223">
        <v>100.14594867957507</v>
      </c>
      <c r="E118" s="205">
        <v>100.723593613028</v>
      </c>
      <c r="F118" s="219">
        <v>105.47989842975782</v>
      </c>
      <c r="G118" s="219">
        <v>102.54893065131874</v>
      </c>
      <c r="H118" s="219">
        <v>100.23017232437731</v>
      </c>
      <c r="I118" s="220">
        <v>102.10130924156002</v>
      </c>
      <c r="J118" s="221">
        <v>100.84406950767594</v>
      </c>
      <c r="K118" s="219">
        <v>101.49884859715581</v>
      </c>
      <c r="L118" s="219">
        <v>100.8993033080915</v>
      </c>
      <c r="M118" s="219">
        <v>99.999471269008765</v>
      </c>
      <c r="N118" s="220">
        <v>100.75297267109495</v>
      </c>
      <c r="O118" s="221">
        <v>99.734133145605696</v>
      </c>
      <c r="P118" s="219">
        <v>100.52105678123938</v>
      </c>
      <c r="Q118" s="219">
        <v>102.65535272935873</v>
      </c>
      <c r="R118" s="219">
        <v>99.362894991968162</v>
      </c>
      <c r="S118" s="220">
        <v>100.46749784906605</v>
      </c>
      <c r="T118" s="222">
        <v>101.04560431694208</v>
      </c>
    </row>
    <row r="119" spans="1:20" x14ac:dyDescent="0.2">
      <c r="A119" s="211"/>
      <c r="B119" s="120"/>
      <c r="C119" s="120" t="s">
        <v>95</v>
      </c>
      <c r="D119" s="223">
        <v>102.17840980631487</v>
      </c>
      <c r="E119" s="205">
        <v>102.22301404211592</v>
      </c>
      <c r="F119" s="219">
        <v>109.25446507483191</v>
      </c>
      <c r="G119" s="219">
        <v>107.80595021960151</v>
      </c>
      <c r="H119" s="219">
        <v>101.41495766647451</v>
      </c>
      <c r="I119" s="220">
        <v>104.44761911817834</v>
      </c>
      <c r="J119" s="221">
        <v>102.00396875591603</v>
      </c>
      <c r="K119" s="219">
        <v>101.94445161995176</v>
      </c>
      <c r="L119" s="219">
        <v>101.99894819606315</v>
      </c>
      <c r="M119" s="219">
        <v>101.4186911382598</v>
      </c>
      <c r="N119" s="220">
        <v>101.90458682504924</v>
      </c>
      <c r="O119" s="221">
        <v>102.82893220343212</v>
      </c>
      <c r="P119" s="219">
        <v>100.58569046812821</v>
      </c>
      <c r="Q119" s="219">
        <v>104.91409568514561</v>
      </c>
      <c r="R119" s="219">
        <v>100.43006790148007</v>
      </c>
      <c r="S119" s="220">
        <v>101.64631398585985</v>
      </c>
      <c r="T119" s="222">
        <v>102.51520363539754</v>
      </c>
    </row>
    <row r="120" spans="1:20" x14ac:dyDescent="0.2">
      <c r="A120" s="211"/>
      <c r="B120" s="120"/>
      <c r="C120" s="120" t="s">
        <v>96</v>
      </c>
      <c r="D120" s="223">
        <v>101.93887030938406</v>
      </c>
      <c r="E120" s="205">
        <v>102.47770453203459</v>
      </c>
      <c r="F120" s="219">
        <v>108.20699638319863</v>
      </c>
      <c r="G120" s="219">
        <v>108.43099606281943</v>
      </c>
      <c r="H120" s="219">
        <v>101.30739508024088</v>
      </c>
      <c r="I120" s="220">
        <v>104.05198033374521</v>
      </c>
      <c r="J120" s="221">
        <v>100.26444574037487</v>
      </c>
      <c r="K120" s="219">
        <v>102.67603755812041</v>
      </c>
      <c r="L120" s="219">
        <v>100.46787523787297</v>
      </c>
      <c r="M120" s="219">
        <v>101.09050046642517</v>
      </c>
      <c r="N120" s="220">
        <v>100.56912651849757</v>
      </c>
      <c r="O120" s="221">
        <v>102.05853013207501</v>
      </c>
      <c r="P120" s="219">
        <v>100.77906164761434</v>
      </c>
      <c r="Q120" s="219">
        <v>104.40850873862767</v>
      </c>
      <c r="R120" s="219">
        <v>101.48496175916753</v>
      </c>
      <c r="S120" s="220">
        <v>101.51869181821013</v>
      </c>
      <c r="T120" s="222">
        <v>101.67848118154505</v>
      </c>
    </row>
    <row r="121" spans="1:20" x14ac:dyDescent="0.2">
      <c r="A121" s="211"/>
      <c r="B121" s="120"/>
      <c r="C121" s="120" t="s">
        <v>97</v>
      </c>
      <c r="D121" s="223">
        <v>101.35299249263309</v>
      </c>
      <c r="E121" s="205">
        <v>102.22746316755587</v>
      </c>
      <c r="F121" s="219">
        <v>108.17314136674884</v>
      </c>
      <c r="G121" s="219">
        <v>104.39507672790113</v>
      </c>
      <c r="H121" s="219">
        <v>102.56241302777251</v>
      </c>
      <c r="I121" s="220">
        <v>104.28505603585116</v>
      </c>
      <c r="J121" s="221">
        <v>101.73394487572786</v>
      </c>
      <c r="K121" s="219">
        <v>101.30654712541195</v>
      </c>
      <c r="L121" s="219">
        <v>101.69789179703569</v>
      </c>
      <c r="M121" s="219">
        <v>100.17201230831071</v>
      </c>
      <c r="N121" s="220">
        <v>101.44975335800797</v>
      </c>
      <c r="O121" s="221">
        <v>100.2534157454392</v>
      </c>
      <c r="P121" s="219">
        <v>99.429178364063631</v>
      </c>
      <c r="Q121" s="219">
        <v>105.01536869865384</v>
      </c>
      <c r="R121" s="219">
        <v>100.12548321713443</v>
      </c>
      <c r="S121" s="220">
        <v>100.22632526027249</v>
      </c>
      <c r="T121" s="222">
        <v>101.93454165914167</v>
      </c>
    </row>
    <row r="122" spans="1:20" x14ac:dyDescent="0.2">
      <c r="A122" s="211"/>
      <c r="B122" s="120"/>
      <c r="C122" s="120" t="s">
        <v>98</v>
      </c>
      <c r="D122" s="223">
        <v>101.49821403196388</v>
      </c>
      <c r="E122" s="205">
        <v>100.85526364116106</v>
      </c>
      <c r="F122" s="219">
        <v>106.75168425794551</v>
      </c>
      <c r="G122" s="219">
        <v>105.32185390664445</v>
      </c>
      <c r="H122" s="219">
        <v>101.24612472141473</v>
      </c>
      <c r="I122" s="220">
        <v>103.2359578158776</v>
      </c>
      <c r="J122" s="221">
        <v>100.98142508172141</v>
      </c>
      <c r="K122" s="219">
        <v>100.18117842569931</v>
      </c>
      <c r="L122" s="219">
        <v>100.9139203846532</v>
      </c>
      <c r="M122" s="219">
        <v>99.583329074173733</v>
      </c>
      <c r="N122" s="220">
        <v>100.69753969849421</v>
      </c>
      <c r="O122" s="221">
        <v>100.31108099152385</v>
      </c>
      <c r="P122" s="219">
        <v>100.77758882194917</v>
      </c>
      <c r="Q122" s="219">
        <v>104.21213738772141</v>
      </c>
      <c r="R122" s="219">
        <v>100.55110182776494</v>
      </c>
      <c r="S122" s="220">
        <v>100.96848182720819</v>
      </c>
      <c r="T122" s="222">
        <v>101.4178352084773</v>
      </c>
    </row>
    <row r="123" spans="1:20" x14ac:dyDescent="0.2">
      <c r="A123" s="211"/>
      <c r="B123" s="120"/>
      <c r="C123" s="120" t="s">
        <v>99</v>
      </c>
      <c r="D123" s="223">
        <v>102.30328301532624</v>
      </c>
      <c r="E123" s="205">
        <v>101.31944820046711</v>
      </c>
      <c r="F123" s="219">
        <v>105.69232163976442</v>
      </c>
      <c r="G123" s="219">
        <v>104.5793133451817</v>
      </c>
      <c r="H123" s="219">
        <v>101.86819592433756</v>
      </c>
      <c r="I123" s="220">
        <v>103.26657055492547</v>
      </c>
      <c r="J123" s="221">
        <v>101.800905673562</v>
      </c>
      <c r="K123" s="219">
        <v>102.42237960478676</v>
      </c>
      <c r="L123" s="219">
        <v>101.85333002191437</v>
      </c>
      <c r="M123" s="219">
        <v>100.88542802731779</v>
      </c>
      <c r="N123" s="220">
        <v>101.69592985247395</v>
      </c>
      <c r="O123" s="221">
        <v>100.18904153697478</v>
      </c>
      <c r="P123" s="219">
        <v>99.311761291628414</v>
      </c>
      <c r="Q123" s="219">
        <v>106.66619662663402</v>
      </c>
      <c r="R123" s="219">
        <v>97.718777147684193</v>
      </c>
      <c r="S123" s="220">
        <v>100.23009552166303</v>
      </c>
      <c r="T123" s="222">
        <v>101.79935317319168</v>
      </c>
    </row>
    <row r="124" spans="1:20" x14ac:dyDescent="0.2">
      <c r="A124" s="211"/>
      <c r="B124" s="120"/>
      <c r="C124" s="120" t="s">
        <v>100</v>
      </c>
      <c r="D124" s="223">
        <v>102.8483448773431</v>
      </c>
      <c r="E124" s="205">
        <v>102.66634413720287</v>
      </c>
      <c r="F124" s="219">
        <v>106.6519653368678</v>
      </c>
      <c r="G124" s="219">
        <v>107.71454312772008</v>
      </c>
      <c r="H124" s="219">
        <v>103.10573611024101</v>
      </c>
      <c r="I124" s="220">
        <v>104.35951262557056</v>
      </c>
      <c r="J124" s="221">
        <v>103.5055154474324</v>
      </c>
      <c r="K124" s="219">
        <v>103.55713689579639</v>
      </c>
      <c r="L124" s="219">
        <v>103.50986996763913</v>
      </c>
      <c r="M124" s="219">
        <v>101.82497332267246</v>
      </c>
      <c r="N124" s="220">
        <v>103.2358721673578</v>
      </c>
      <c r="O124" s="221">
        <v>102.8335956111865</v>
      </c>
      <c r="P124" s="219">
        <v>100.23242412198498</v>
      </c>
      <c r="Q124" s="219">
        <v>106.92796472925505</v>
      </c>
      <c r="R124" s="219">
        <v>100.20804351583172</v>
      </c>
      <c r="S124" s="220">
        <v>101.62868653857237</v>
      </c>
      <c r="T124" s="222">
        <v>103.19283564931253</v>
      </c>
    </row>
    <row r="125" spans="1:20" x14ac:dyDescent="0.2">
      <c r="A125" s="211"/>
      <c r="B125" s="120"/>
      <c r="C125" s="120" t="s">
        <v>101</v>
      </c>
      <c r="D125" s="223">
        <v>102.48097298820969</v>
      </c>
      <c r="E125" s="205">
        <v>102.59053711084475</v>
      </c>
      <c r="F125" s="219">
        <v>106.3566968412182</v>
      </c>
      <c r="G125" s="219">
        <v>107.0079562511166</v>
      </c>
      <c r="H125" s="219">
        <v>103.78356036657752</v>
      </c>
      <c r="I125" s="220">
        <v>104.43097802222428</v>
      </c>
      <c r="J125" s="221">
        <v>104.27685680994063</v>
      </c>
      <c r="K125" s="219">
        <v>104.69651320064649</v>
      </c>
      <c r="L125" s="219">
        <v>104.31225686730315</v>
      </c>
      <c r="M125" s="219">
        <v>101.81010668535643</v>
      </c>
      <c r="N125" s="220">
        <v>103.90535734152211</v>
      </c>
      <c r="O125" s="221">
        <v>101.92054602755729</v>
      </c>
      <c r="P125" s="219">
        <v>102.1439315836376</v>
      </c>
      <c r="Q125" s="219">
        <v>107.46377546181759</v>
      </c>
      <c r="R125" s="219">
        <v>100.29664189757564</v>
      </c>
      <c r="S125" s="220">
        <v>102.54109648062675</v>
      </c>
      <c r="T125" s="222">
        <v>103.75690167481395</v>
      </c>
    </row>
    <row r="126" spans="1:20" x14ac:dyDescent="0.2">
      <c r="A126" s="211"/>
      <c r="B126" s="120"/>
      <c r="C126" s="120" t="s">
        <v>102</v>
      </c>
      <c r="D126" s="223">
        <v>101.00591195543048</v>
      </c>
      <c r="E126" s="205">
        <v>102.55141411504832</v>
      </c>
      <c r="F126" s="219">
        <v>106.27443938237938</v>
      </c>
      <c r="G126" s="219">
        <v>103.7570661544837</v>
      </c>
      <c r="H126" s="219">
        <v>101.79416255372433</v>
      </c>
      <c r="I126" s="220">
        <v>103.30012812673553</v>
      </c>
      <c r="J126" s="221">
        <v>103.33604643191414</v>
      </c>
      <c r="K126" s="219">
        <v>105.16229882034833</v>
      </c>
      <c r="L126" s="219">
        <v>103.49009970201985</v>
      </c>
      <c r="M126" s="219">
        <v>101.17730793356367</v>
      </c>
      <c r="N126" s="220">
        <v>103.11399363108733</v>
      </c>
      <c r="O126" s="221">
        <v>101.46550485917601</v>
      </c>
      <c r="P126" s="219">
        <v>104.21117213150086</v>
      </c>
      <c r="Q126" s="219">
        <v>109.2662416901498</v>
      </c>
      <c r="R126" s="219">
        <v>99.018696241697853</v>
      </c>
      <c r="S126" s="220">
        <v>103.76054576536805</v>
      </c>
      <c r="T126" s="222">
        <v>103.29811808289345</v>
      </c>
    </row>
    <row r="127" spans="1:20" x14ac:dyDescent="0.2">
      <c r="A127" s="211"/>
      <c r="B127" s="120"/>
      <c r="C127" s="120" t="s">
        <v>103</v>
      </c>
      <c r="D127" s="223">
        <v>100.40606761425829</v>
      </c>
      <c r="E127" s="205">
        <v>103.07372942536594</v>
      </c>
      <c r="F127" s="219">
        <v>104.86054504116716</v>
      </c>
      <c r="G127" s="219">
        <v>102.95555607068697</v>
      </c>
      <c r="H127" s="219">
        <v>101.91120366311344</v>
      </c>
      <c r="I127" s="220">
        <v>102.78783364121684</v>
      </c>
      <c r="J127" s="221">
        <v>104.41920278603217</v>
      </c>
      <c r="K127" s="219">
        <v>104.99740340268428</v>
      </c>
      <c r="L127" s="219">
        <v>104.46797681986043</v>
      </c>
      <c r="M127" s="219">
        <v>101.47866815884079</v>
      </c>
      <c r="N127" s="220">
        <v>103.98185560884838</v>
      </c>
      <c r="O127" s="221">
        <v>101.20053311845106</v>
      </c>
      <c r="P127" s="219">
        <v>101.40578562277744</v>
      </c>
      <c r="Q127" s="219">
        <v>106.23314251458113</v>
      </c>
      <c r="R127" s="219">
        <v>98.672733949931398</v>
      </c>
      <c r="S127" s="220">
        <v>101.7354660646746</v>
      </c>
      <c r="T127" s="222">
        <v>103.19906688804583</v>
      </c>
    </row>
    <row r="128" spans="1:20" x14ac:dyDescent="0.2">
      <c r="A128" s="211"/>
      <c r="B128" s="120"/>
      <c r="C128" s="120" t="s">
        <v>104</v>
      </c>
      <c r="D128" s="223">
        <v>100.75727213167831</v>
      </c>
      <c r="E128" s="205">
        <v>104.31207040337985</v>
      </c>
      <c r="F128" s="219">
        <v>104.72460396938881</v>
      </c>
      <c r="G128" s="219">
        <v>102.27972901804588</v>
      </c>
      <c r="H128" s="219">
        <v>101.61282864729836</v>
      </c>
      <c r="I128" s="220">
        <v>102.77088329661714</v>
      </c>
      <c r="J128" s="221">
        <v>103.44760203403132</v>
      </c>
      <c r="K128" s="219">
        <v>102.76741274655321</v>
      </c>
      <c r="L128" s="219">
        <v>103.39022475984378</v>
      </c>
      <c r="M128" s="219">
        <v>100.92386523446154</v>
      </c>
      <c r="N128" s="220">
        <v>102.98914550867637</v>
      </c>
      <c r="O128" s="221">
        <v>99.788954883685307</v>
      </c>
      <c r="P128" s="219">
        <v>100.3812949060777</v>
      </c>
      <c r="Q128" s="219">
        <v>104.64909035851754</v>
      </c>
      <c r="R128" s="219">
        <v>96.586674831048654</v>
      </c>
      <c r="S128" s="220">
        <v>100.51517684219492</v>
      </c>
      <c r="T128" s="222">
        <v>102.41373001260594</v>
      </c>
    </row>
    <row r="129" spans="1:20" x14ac:dyDescent="0.2">
      <c r="A129" s="211"/>
      <c r="B129" s="120"/>
      <c r="C129" s="120" t="s">
        <v>105</v>
      </c>
      <c r="D129" s="223">
        <v>98.956819369319689</v>
      </c>
      <c r="E129" s="205">
        <v>101.23903208636993</v>
      </c>
      <c r="F129" s="219">
        <v>102.63919015061505</v>
      </c>
      <c r="G129" s="219">
        <v>102.12077761427173</v>
      </c>
      <c r="H129" s="219">
        <v>99.948270488161043</v>
      </c>
      <c r="I129" s="220">
        <v>100.86621999360685</v>
      </c>
      <c r="J129" s="221">
        <v>103.13593717890821</v>
      </c>
      <c r="K129" s="219">
        <v>102.16160842499302</v>
      </c>
      <c r="L129" s="219">
        <v>103.05374781031425</v>
      </c>
      <c r="M129" s="219">
        <v>100.56672833112269</v>
      </c>
      <c r="N129" s="220">
        <v>102.64930883858797</v>
      </c>
      <c r="O129" s="221">
        <v>99.705063638729996</v>
      </c>
      <c r="P129" s="219">
        <v>101.07206008148616</v>
      </c>
      <c r="Q129" s="219">
        <v>104.78908555633276</v>
      </c>
      <c r="R129" s="219">
        <v>96.779949543540994</v>
      </c>
      <c r="S129" s="220">
        <v>100.91524091626742</v>
      </c>
      <c r="T129" s="222">
        <v>101.81988710809888</v>
      </c>
    </row>
    <row r="130" spans="1:20" x14ac:dyDescent="0.2">
      <c r="A130" s="211"/>
      <c r="B130" s="120"/>
      <c r="C130" s="120"/>
      <c r="D130" s="223"/>
      <c r="E130" s="205"/>
      <c r="F130" s="219"/>
      <c r="G130" s="219"/>
      <c r="H130" s="219"/>
      <c r="I130" s="220"/>
      <c r="J130" s="221"/>
      <c r="K130" s="219"/>
      <c r="L130" s="219"/>
      <c r="M130" s="219"/>
      <c r="N130" s="220"/>
      <c r="O130" s="221"/>
      <c r="P130" s="219"/>
      <c r="Q130" s="219"/>
      <c r="R130" s="219"/>
      <c r="S130" s="220"/>
      <c r="T130" s="222"/>
    </row>
    <row r="131" spans="1:20" x14ac:dyDescent="0.2">
      <c r="A131" s="211" t="s">
        <v>177</v>
      </c>
      <c r="B131" s="120"/>
      <c r="C131" s="120" t="s">
        <v>94</v>
      </c>
      <c r="D131" s="223">
        <v>97.697869931892484</v>
      </c>
      <c r="E131" s="205">
        <v>100.99917339602439</v>
      </c>
      <c r="F131" s="219">
        <v>102.17169006230468</v>
      </c>
      <c r="G131" s="219">
        <v>106.37725570617812</v>
      </c>
      <c r="H131" s="219">
        <v>99.907705077162277</v>
      </c>
      <c r="I131" s="220">
        <v>100.58696659983289</v>
      </c>
      <c r="J131" s="221">
        <v>103.14007983311132</v>
      </c>
      <c r="K131" s="219">
        <v>103.5277422137934</v>
      </c>
      <c r="L131" s="219">
        <v>103.17278104014012</v>
      </c>
      <c r="M131" s="219">
        <v>100.25869932482186</v>
      </c>
      <c r="N131" s="220">
        <v>102.69889323092492</v>
      </c>
      <c r="O131" s="221">
        <v>100.59952556925765</v>
      </c>
      <c r="P131" s="219">
        <v>99.871757731609549</v>
      </c>
      <c r="Q131" s="219">
        <v>105.24783767291616</v>
      </c>
      <c r="R131" s="219">
        <v>95.880358586849596</v>
      </c>
      <c r="S131" s="220">
        <v>100.48779008568985</v>
      </c>
      <c r="T131" s="222">
        <v>101.68356371255533</v>
      </c>
    </row>
    <row r="132" spans="1:20" x14ac:dyDescent="0.2">
      <c r="A132" s="211"/>
      <c r="B132" s="120"/>
      <c r="C132" s="120" t="s">
        <v>95</v>
      </c>
      <c r="D132" s="223">
        <v>97.92883774905826</v>
      </c>
      <c r="E132" s="205">
        <v>100.50648537986852</v>
      </c>
      <c r="F132" s="219">
        <v>102.52275066384406</v>
      </c>
      <c r="G132" s="219">
        <v>103.33261966640229</v>
      </c>
      <c r="H132" s="219">
        <v>99.936534959770341</v>
      </c>
      <c r="I132" s="220">
        <v>100.62517210832685</v>
      </c>
      <c r="J132" s="221">
        <v>103.14186242798243</v>
      </c>
      <c r="K132" s="219">
        <v>104.56440917188927</v>
      </c>
      <c r="L132" s="219">
        <v>103.26186116373493</v>
      </c>
      <c r="M132" s="219">
        <v>100.40914797555938</v>
      </c>
      <c r="N132" s="220">
        <v>102.79795310104831</v>
      </c>
      <c r="O132" s="221">
        <v>99.858539491971698</v>
      </c>
      <c r="P132" s="219">
        <v>98.666955574847265</v>
      </c>
      <c r="Q132" s="219">
        <v>103.84739310615325</v>
      </c>
      <c r="R132" s="219">
        <v>96.147133204858534</v>
      </c>
      <c r="S132" s="220">
        <v>99.439578003968151</v>
      </c>
      <c r="T132" s="222">
        <v>101.52633222303842</v>
      </c>
    </row>
    <row r="133" spans="1:20" x14ac:dyDescent="0.2">
      <c r="A133" s="211"/>
      <c r="B133" s="120"/>
      <c r="C133" s="120" t="s">
        <v>96</v>
      </c>
      <c r="D133" s="223">
        <v>99.86889305445186</v>
      </c>
      <c r="E133" s="205">
        <v>101.59625782895982</v>
      </c>
      <c r="F133" s="219">
        <v>103.71847702645178</v>
      </c>
      <c r="G133" s="219">
        <v>104.7083498098899</v>
      </c>
      <c r="H133" s="219">
        <v>101.26705095775546</v>
      </c>
      <c r="I133" s="220">
        <v>101.99218186705843</v>
      </c>
      <c r="J133" s="221">
        <v>104.71787241850076</v>
      </c>
      <c r="K133" s="219">
        <v>105.99359245077343</v>
      </c>
      <c r="L133" s="219">
        <v>104.82548560710251</v>
      </c>
      <c r="M133" s="219">
        <v>101.92895783275425</v>
      </c>
      <c r="N133" s="220">
        <v>104.35445241880807</v>
      </c>
      <c r="O133" s="221">
        <v>101.30991623349088</v>
      </c>
      <c r="P133" s="219">
        <v>100.36609807465979</v>
      </c>
      <c r="Q133" s="219">
        <v>105.44923389307326</v>
      </c>
      <c r="R133" s="219">
        <v>97.427198587763456</v>
      </c>
      <c r="S133" s="220">
        <v>101.0459862189595</v>
      </c>
      <c r="T133" s="222">
        <v>103.04375747523019</v>
      </c>
    </row>
    <row r="134" spans="1:20" x14ac:dyDescent="0.2">
      <c r="A134" s="211"/>
      <c r="B134" s="120"/>
      <c r="C134" s="120" t="s">
        <v>97</v>
      </c>
      <c r="D134" s="223">
        <v>100.26416530049538</v>
      </c>
      <c r="E134" s="205">
        <v>101.3862573803241</v>
      </c>
      <c r="F134" s="219">
        <v>105.22559371760286</v>
      </c>
      <c r="G134" s="219">
        <v>104.66206702138608</v>
      </c>
      <c r="H134" s="219">
        <v>101.77532630832705</v>
      </c>
      <c r="I134" s="220">
        <v>102.74296281127987</v>
      </c>
      <c r="J134" s="221">
        <v>105.16067287719422</v>
      </c>
      <c r="K134" s="219">
        <v>106.93989337442201</v>
      </c>
      <c r="L134" s="219">
        <v>105.31075877855862</v>
      </c>
      <c r="M134" s="219">
        <v>102.45833502492968</v>
      </c>
      <c r="N134" s="220">
        <v>104.84689778370212</v>
      </c>
      <c r="O134" s="221">
        <v>101.58650505253063</v>
      </c>
      <c r="P134" s="219">
        <v>100.79281138729459</v>
      </c>
      <c r="Q134" s="219">
        <v>106.19635241717326</v>
      </c>
      <c r="R134" s="219">
        <v>97.128274986564605</v>
      </c>
      <c r="S134" s="220">
        <v>101.4397802973228</v>
      </c>
      <c r="T134" s="222">
        <v>103.58305995750951</v>
      </c>
    </row>
    <row r="135" spans="1:20" x14ac:dyDescent="0.2">
      <c r="A135" s="211"/>
      <c r="B135" s="120"/>
      <c r="C135" s="120" t="s">
        <v>98</v>
      </c>
      <c r="D135" s="223">
        <v>99.196986063733348</v>
      </c>
      <c r="E135" s="205">
        <v>101.64743595858985</v>
      </c>
      <c r="F135" s="219">
        <v>105.95099122536824</v>
      </c>
      <c r="G135" s="219">
        <v>104.77626342031085</v>
      </c>
      <c r="H135" s="219">
        <v>101.83133953275994</v>
      </c>
      <c r="I135" s="220">
        <v>102.85815758373444</v>
      </c>
      <c r="J135" s="221">
        <v>103.72731832749186</v>
      </c>
      <c r="K135" s="219">
        <v>107.06576024070149</v>
      </c>
      <c r="L135" s="219">
        <v>104.0089321378529</v>
      </c>
      <c r="M135" s="219">
        <v>100.90630372136309</v>
      </c>
      <c r="N135" s="220">
        <v>103.50438287440211</v>
      </c>
      <c r="O135" s="221">
        <v>101.3799984836171</v>
      </c>
      <c r="P135" s="219">
        <v>99.31960747784963</v>
      </c>
      <c r="Q135" s="219">
        <v>107.0010563257796</v>
      </c>
      <c r="R135" s="219">
        <v>98.442778131189655</v>
      </c>
      <c r="S135" s="220">
        <v>100.6310059817966</v>
      </c>
      <c r="T135" s="222">
        <v>102.73341384037927</v>
      </c>
    </row>
    <row r="136" spans="1:20" x14ac:dyDescent="0.2">
      <c r="A136" s="211"/>
      <c r="B136" s="120"/>
      <c r="C136" s="120" t="s">
        <v>99</v>
      </c>
      <c r="D136" s="223">
        <v>98.783352135486084</v>
      </c>
      <c r="E136" s="205">
        <v>102.4090044199142</v>
      </c>
      <c r="F136" s="219">
        <v>103.21522177191248</v>
      </c>
      <c r="G136" s="219">
        <v>102.48465552123444</v>
      </c>
      <c r="H136" s="219">
        <v>101.06950585509996</v>
      </c>
      <c r="I136" s="220">
        <v>101.57038359588682</v>
      </c>
      <c r="J136" s="221">
        <v>102.85607658007538</v>
      </c>
      <c r="K136" s="219">
        <v>105.63304339357079</v>
      </c>
      <c r="L136" s="219">
        <v>103.09032723529877</v>
      </c>
      <c r="M136" s="219">
        <v>99.677563798248002</v>
      </c>
      <c r="N136" s="220">
        <v>102.53534383176125</v>
      </c>
      <c r="O136" s="221">
        <v>101.02591362167178</v>
      </c>
      <c r="P136" s="219">
        <v>100.98225214872723</v>
      </c>
      <c r="Q136" s="219">
        <v>106.61393559163118</v>
      </c>
      <c r="R136" s="219">
        <v>98.464669492987255</v>
      </c>
      <c r="S136" s="220">
        <v>101.46753208795789</v>
      </c>
      <c r="T136" s="222">
        <v>102.05937419231371</v>
      </c>
    </row>
    <row r="137" spans="1:20" x14ac:dyDescent="0.2">
      <c r="A137" s="211"/>
      <c r="B137" s="120"/>
      <c r="C137" s="120" t="s">
        <v>100</v>
      </c>
      <c r="D137" s="223">
        <v>99.899503192018386</v>
      </c>
      <c r="E137" s="205">
        <v>102.3167929500836</v>
      </c>
      <c r="F137" s="219">
        <v>103.18850755043009</v>
      </c>
      <c r="G137" s="219">
        <v>102.31755327788076</v>
      </c>
      <c r="H137" s="219">
        <v>101.42335846141135</v>
      </c>
      <c r="I137" s="220">
        <v>101.8691593739953</v>
      </c>
      <c r="J137" s="221">
        <v>104.67516842960445</v>
      </c>
      <c r="K137" s="219">
        <v>106.29710383699694</v>
      </c>
      <c r="L137" s="219">
        <v>104.81198656875733</v>
      </c>
      <c r="M137" s="219">
        <v>100.79552598297686</v>
      </c>
      <c r="N137" s="220">
        <v>104.15882996790106</v>
      </c>
      <c r="O137" s="221">
        <v>101.61651579823759</v>
      </c>
      <c r="P137" s="219">
        <v>102.12114972935197</v>
      </c>
      <c r="Q137" s="219">
        <v>106.60825608880428</v>
      </c>
      <c r="R137" s="219">
        <v>99.531913987372889</v>
      </c>
      <c r="S137" s="220">
        <v>102.33570955134776</v>
      </c>
      <c r="T137" s="222">
        <v>103.17833219514739</v>
      </c>
    </row>
    <row r="138" spans="1:20" x14ac:dyDescent="0.2">
      <c r="A138" s="211"/>
      <c r="B138" s="120"/>
      <c r="C138" s="120" t="s">
        <v>101</v>
      </c>
      <c r="D138" s="223">
        <v>98.899878293654609</v>
      </c>
      <c r="E138" s="205">
        <v>102.94713629735183</v>
      </c>
      <c r="F138" s="219">
        <v>104.2345607940524</v>
      </c>
      <c r="G138" s="219">
        <v>105.82448533240732</v>
      </c>
      <c r="H138" s="219">
        <v>101.84040714773403</v>
      </c>
      <c r="I138" s="220">
        <v>102.37169148796337</v>
      </c>
      <c r="J138" s="221">
        <v>103.4854859771973</v>
      </c>
      <c r="K138" s="219">
        <v>106.96932483436586</v>
      </c>
      <c r="L138" s="219">
        <v>103.77936472685265</v>
      </c>
      <c r="M138" s="219">
        <v>100.71649787828584</v>
      </c>
      <c r="N138" s="220">
        <v>103.28128148740352</v>
      </c>
      <c r="O138" s="221">
        <v>100.16235801750373</v>
      </c>
      <c r="P138" s="219">
        <v>102.06582108942885</v>
      </c>
      <c r="Q138" s="219">
        <v>106.70031596020506</v>
      </c>
      <c r="R138" s="219">
        <v>101.71909101448573</v>
      </c>
      <c r="S138" s="220">
        <v>101.95489115992493</v>
      </c>
      <c r="T138" s="222">
        <v>102.76560607393134</v>
      </c>
    </row>
    <row r="139" spans="1:20" x14ac:dyDescent="0.2">
      <c r="A139" s="211"/>
      <c r="B139" s="120"/>
      <c r="C139" s="120" t="s">
        <v>102</v>
      </c>
      <c r="D139" s="223">
        <v>99.409688498432615</v>
      </c>
      <c r="E139" s="205">
        <v>101.60232960972054</v>
      </c>
      <c r="F139" s="219">
        <v>102.46420708313623</v>
      </c>
      <c r="G139" s="219">
        <v>106.30624170868451</v>
      </c>
      <c r="H139" s="219">
        <v>100.85199027187338</v>
      </c>
      <c r="I139" s="220">
        <v>101.37979752816624</v>
      </c>
      <c r="J139" s="221">
        <v>104.13065300582086</v>
      </c>
      <c r="K139" s="219">
        <v>106.04284915784733</v>
      </c>
      <c r="L139" s="219">
        <v>104.29195605033368</v>
      </c>
      <c r="M139" s="219">
        <v>101.58759004718956</v>
      </c>
      <c r="N139" s="220">
        <v>103.85217219876586</v>
      </c>
      <c r="O139" s="221">
        <v>101.7053564469378</v>
      </c>
      <c r="P139" s="219">
        <v>100.31937567511507</v>
      </c>
      <c r="Q139" s="219">
        <v>106.64288551025103</v>
      </c>
      <c r="R139" s="219">
        <v>99.268462386004359</v>
      </c>
      <c r="S139" s="220">
        <v>101.30016821163203</v>
      </c>
      <c r="T139" s="222">
        <v>102.67119600584692</v>
      </c>
    </row>
    <row r="140" spans="1:20" x14ac:dyDescent="0.2">
      <c r="A140" s="211"/>
      <c r="B140" s="120"/>
      <c r="C140" s="120" t="s">
        <v>103</v>
      </c>
      <c r="D140" s="223">
        <v>98.886490915131603</v>
      </c>
      <c r="E140" s="205">
        <v>101.60153133854659</v>
      </c>
      <c r="F140" s="219">
        <v>102.75420855470023</v>
      </c>
      <c r="G140" s="219">
        <v>106.15339305058434</v>
      </c>
      <c r="H140" s="219">
        <v>100.6401134511901</v>
      </c>
      <c r="I140" s="220">
        <v>101.3056134086133</v>
      </c>
      <c r="J140" s="221">
        <v>104.65776765633187</v>
      </c>
      <c r="K140" s="219">
        <v>107.15089321262242</v>
      </c>
      <c r="L140" s="219">
        <v>104.86807492117821</v>
      </c>
      <c r="M140" s="219">
        <v>100.74349941773596</v>
      </c>
      <c r="N140" s="220">
        <v>104.19733667832304</v>
      </c>
      <c r="O140" s="221">
        <v>100.40709054660947</v>
      </c>
      <c r="P140" s="219">
        <v>98.467661085122629</v>
      </c>
      <c r="Q140" s="219">
        <v>105.23306721211905</v>
      </c>
      <c r="R140" s="219">
        <v>95.226318312432852</v>
      </c>
      <c r="S140" s="220">
        <v>99.588589932636637</v>
      </c>
      <c r="T140" s="222">
        <v>102.47580241364864</v>
      </c>
    </row>
    <row r="141" spans="1:20" x14ac:dyDescent="0.2">
      <c r="A141" s="211"/>
      <c r="B141" s="120"/>
      <c r="C141" s="120" t="s">
        <v>104</v>
      </c>
      <c r="D141" s="223">
        <v>98.810378859000707</v>
      </c>
      <c r="E141" s="205">
        <v>101.52314040506265</v>
      </c>
      <c r="F141" s="219">
        <v>102.20915386641157</v>
      </c>
      <c r="G141" s="219">
        <v>105.64411950861282</v>
      </c>
      <c r="H141" s="219">
        <v>100.21764506280371</v>
      </c>
      <c r="I141" s="220">
        <v>100.92563397080863</v>
      </c>
      <c r="J141" s="221">
        <v>105.02764487118905</v>
      </c>
      <c r="K141" s="219">
        <v>107.82557347905349</v>
      </c>
      <c r="L141" s="219">
        <v>105.26366375570555</v>
      </c>
      <c r="M141" s="219">
        <v>100.05762464088377</v>
      </c>
      <c r="N141" s="220">
        <v>104.41705795949775</v>
      </c>
      <c r="O141" s="221">
        <v>98.532645177782214</v>
      </c>
      <c r="P141" s="219">
        <v>98.865714819291668</v>
      </c>
      <c r="Q141" s="219">
        <v>103.8566885982837</v>
      </c>
      <c r="R141" s="219">
        <v>93.063826512463052</v>
      </c>
      <c r="S141" s="220">
        <v>99.087279817562504</v>
      </c>
      <c r="T141" s="222">
        <v>102.38769033358605</v>
      </c>
    </row>
    <row r="142" spans="1:20" x14ac:dyDescent="0.2">
      <c r="A142" s="211"/>
      <c r="B142" s="120"/>
      <c r="C142" s="120" t="s">
        <v>105</v>
      </c>
      <c r="D142" s="223">
        <v>97.774768406536822</v>
      </c>
      <c r="E142" s="205">
        <v>100.61948280943361</v>
      </c>
      <c r="F142" s="219">
        <v>101.8201137162669</v>
      </c>
      <c r="G142" s="219">
        <v>104.40938363015474</v>
      </c>
      <c r="H142" s="219">
        <v>100.3361620208558</v>
      </c>
      <c r="I142" s="220">
        <v>100.55547708229697</v>
      </c>
      <c r="J142" s="221">
        <v>104.68751620074374</v>
      </c>
      <c r="K142" s="219">
        <v>109.60899754354755</v>
      </c>
      <c r="L142" s="219">
        <v>105.10266708537758</v>
      </c>
      <c r="M142" s="219">
        <v>100.98437747441599</v>
      </c>
      <c r="N142" s="220">
        <v>104.43295105401393</v>
      </c>
      <c r="O142" s="221">
        <v>98.31495883999726</v>
      </c>
      <c r="P142" s="219">
        <v>101.2693066774289</v>
      </c>
      <c r="Q142" s="219">
        <v>106.46362175485335</v>
      </c>
      <c r="R142" s="219">
        <v>93.365053745178386</v>
      </c>
      <c r="S142" s="220">
        <v>100.69502346890357</v>
      </c>
      <c r="T142" s="222">
        <v>102.63620814052472</v>
      </c>
    </row>
    <row r="143" spans="1:20" x14ac:dyDescent="0.2">
      <c r="A143" s="211"/>
      <c r="B143" s="120"/>
      <c r="C143" s="120"/>
      <c r="D143" s="223"/>
      <c r="E143" s="205"/>
      <c r="F143" s="219"/>
      <c r="G143" s="219"/>
      <c r="H143" s="219"/>
      <c r="I143" s="220"/>
      <c r="J143" s="221"/>
      <c r="K143" s="219"/>
      <c r="L143" s="219"/>
      <c r="M143" s="219"/>
      <c r="N143" s="220"/>
      <c r="O143" s="221"/>
      <c r="P143" s="219"/>
      <c r="Q143" s="219"/>
      <c r="R143" s="219"/>
      <c r="S143" s="220"/>
      <c r="T143" s="222"/>
    </row>
    <row r="144" spans="1:20" x14ac:dyDescent="0.2">
      <c r="A144" s="211" t="s">
        <v>178</v>
      </c>
      <c r="B144" s="120"/>
      <c r="C144" s="120" t="s">
        <v>94</v>
      </c>
      <c r="D144" s="223">
        <v>97.3783359458956</v>
      </c>
      <c r="E144" s="205">
        <v>100.01414221207297</v>
      </c>
      <c r="F144" s="219">
        <v>102.24584549769108</v>
      </c>
      <c r="G144" s="219">
        <v>104.99343500487059</v>
      </c>
      <c r="H144" s="219">
        <v>100.83380039329765</v>
      </c>
      <c r="I144" s="220">
        <v>100.78992390958892</v>
      </c>
      <c r="J144" s="221">
        <v>106.01042505270756</v>
      </c>
      <c r="K144" s="219">
        <v>109.16861281687697</v>
      </c>
      <c r="L144" s="219">
        <v>106.27683354901362</v>
      </c>
      <c r="M144" s="219">
        <v>101.29626824291977</v>
      </c>
      <c r="N144" s="220">
        <v>105.46689429125321</v>
      </c>
      <c r="O144" s="221">
        <v>98.899699726260565</v>
      </c>
      <c r="P144" s="219">
        <v>99.527483920008351</v>
      </c>
      <c r="Q144" s="219">
        <v>104.69866576302812</v>
      </c>
      <c r="R144" s="219">
        <v>96.10725314333844</v>
      </c>
      <c r="S144" s="220">
        <v>99.749050195289072</v>
      </c>
      <c r="T144" s="222">
        <v>103.04632233685862</v>
      </c>
    </row>
    <row r="145" spans="1:20" x14ac:dyDescent="0.2">
      <c r="A145" s="211"/>
      <c r="B145" s="120"/>
      <c r="C145" s="120" t="s">
        <v>95</v>
      </c>
      <c r="D145" s="223">
        <v>96.530507664195625</v>
      </c>
      <c r="E145" s="205">
        <v>99.402595466436139</v>
      </c>
      <c r="F145" s="219">
        <v>99.591452078858225</v>
      </c>
      <c r="G145" s="219">
        <v>103.59083917500037</v>
      </c>
      <c r="H145" s="219">
        <v>100.16793658819984</v>
      </c>
      <c r="I145" s="220">
        <v>99.404286594450838</v>
      </c>
      <c r="J145" s="221">
        <v>105.49691639000088</v>
      </c>
      <c r="K145" s="219">
        <v>108.68097295254647</v>
      </c>
      <c r="L145" s="219">
        <v>105.76550704525101</v>
      </c>
      <c r="M145" s="219">
        <v>100.9195651133373</v>
      </c>
      <c r="N145" s="220">
        <v>104.97746023323914</v>
      </c>
      <c r="O145" s="221">
        <v>100.11241014450228</v>
      </c>
      <c r="P145" s="219">
        <v>98.552922995657909</v>
      </c>
      <c r="Q145" s="219">
        <v>104.61344512679027</v>
      </c>
      <c r="R145" s="219">
        <v>95.523204662889214</v>
      </c>
      <c r="S145" s="220">
        <v>99.502195389799539</v>
      </c>
      <c r="T145" s="222">
        <v>102.37345353228841</v>
      </c>
    </row>
    <row r="146" spans="1:20" x14ac:dyDescent="0.2">
      <c r="A146" s="211"/>
      <c r="B146" s="120"/>
      <c r="C146" s="120" t="s">
        <v>96</v>
      </c>
      <c r="D146" s="223">
        <v>98.651434508132937</v>
      </c>
      <c r="E146" s="205">
        <v>100.55233760391923</v>
      </c>
      <c r="F146" s="219">
        <v>99.860582213345879</v>
      </c>
      <c r="G146" s="219">
        <v>102.72501307512944</v>
      </c>
      <c r="H146" s="219">
        <v>98.945943708270335</v>
      </c>
      <c r="I146" s="220">
        <v>99.451747741329129</v>
      </c>
      <c r="J146" s="221">
        <v>106.03132952709883</v>
      </c>
      <c r="K146" s="219">
        <v>109.65512281392948</v>
      </c>
      <c r="L146" s="219">
        <v>106.33701411350039</v>
      </c>
      <c r="M146" s="219">
        <v>103.55817620971777</v>
      </c>
      <c r="N146" s="220">
        <v>105.88511964552254</v>
      </c>
      <c r="O146" s="221">
        <v>103.82776404517421</v>
      </c>
      <c r="P146" s="219">
        <v>100.13883210133518</v>
      </c>
      <c r="Q146" s="219">
        <v>109.41592951256317</v>
      </c>
      <c r="R146" s="219">
        <v>97.406333176262649</v>
      </c>
      <c r="S146" s="220">
        <v>102.02134045677332</v>
      </c>
      <c r="T146" s="222">
        <v>103.39391249297735</v>
      </c>
    </row>
    <row r="147" spans="1:20" x14ac:dyDescent="0.2">
      <c r="A147" s="211"/>
      <c r="B147" s="120"/>
      <c r="C147" s="120" t="s">
        <v>97</v>
      </c>
      <c r="D147" s="223">
        <v>98.760578906078365</v>
      </c>
      <c r="E147" s="205">
        <v>101.85587580805141</v>
      </c>
      <c r="F147" s="219">
        <v>99.929540537407689</v>
      </c>
      <c r="G147" s="219">
        <v>103.3168040559578</v>
      </c>
      <c r="H147" s="219">
        <v>102.03627857758299</v>
      </c>
      <c r="I147" s="220">
        <v>100.80208388108056</v>
      </c>
      <c r="J147" s="221">
        <v>109.11145687668247</v>
      </c>
      <c r="K147" s="219">
        <v>111.82917810483092</v>
      </c>
      <c r="L147" s="219">
        <v>109.34070987866811</v>
      </c>
      <c r="M147" s="219">
        <v>103.77496378499183</v>
      </c>
      <c r="N147" s="220">
        <v>108.43560855322626</v>
      </c>
      <c r="O147" s="221">
        <v>103.71191904132225</v>
      </c>
      <c r="P147" s="219">
        <v>99.885135503725493</v>
      </c>
      <c r="Q147" s="219">
        <v>109.8820527949259</v>
      </c>
      <c r="R147" s="219">
        <v>98.762271823011829</v>
      </c>
      <c r="S147" s="220">
        <v>101.92260823488942</v>
      </c>
      <c r="T147" s="222">
        <v>105.07560604273675</v>
      </c>
    </row>
    <row r="148" spans="1:20" x14ac:dyDescent="0.2">
      <c r="A148" s="211"/>
      <c r="B148" s="120"/>
      <c r="C148" s="120" t="s">
        <v>98</v>
      </c>
      <c r="D148" s="223">
        <v>97.055094204432763</v>
      </c>
      <c r="E148" s="205">
        <v>102.00248517619964</v>
      </c>
      <c r="F148" s="219">
        <v>99.495793214690238</v>
      </c>
      <c r="G148" s="219">
        <v>101.19964988370597</v>
      </c>
      <c r="H148" s="219">
        <v>100.30167091389001</v>
      </c>
      <c r="I148" s="220">
        <v>99.660087199416523</v>
      </c>
      <c r="J148" s="221">
        <v>107.69769813436167</v>
      </c>
      <c r="K148" s="219">
        <v>110.06910852944856</v>
      </c>
      <c r="L148" s="219">
        <v>107.8977381334546</v>
      </c>
      <c r="M148" s="219">
        <v>101.96406751077116</v>
      </c>
      <c r="N148" s="220">
        <v>106.93280494122222</v>
      </c>
      <c r="O148" s="221">
        <v>101.28684496338307</v>
      </c>
      <c r="P148" s="219">
        <v>97.519911856035634</v>
      </c>
      <c r="Q148" s="219">
        <v>107.819552976418</v>
      </c>
      <c r="R148" s="219">
        <v>96.961267610068589</v>
      </c>
      <c r="S148" s="220">
        <v>99.585382771587518</v>
      </c>
      <c r="T148" s="222">
        <v>103.49228110061813</v>
      </c>
    </row>
    <row r="149" spans="1:20" x14ac:dyDescent="0.2">
      <c r="A149" s="211"/>
      <c r="B149" s="120"/>
      <c r="C149" s="120" t="s">
        <v>99</v>
      </c>
      <c r="D149" s="223">
        <v>97.665573866759658</v>
      </c>
      <c r="E149" s="205">
        <v>101.98130531079455</v>
      </c>
      <c r="F149" s="219">
        <v>98.478548062095101</v>
      </c>
      <c r="G149" s="219">
        <v>100.83979292902399</v>
      </c>
      <c r="H149" s="219">
        <v>99.693043361066586</v>
      </c>
      <c r="I149" s="220">
        <v>99.172204441964524</v>
      </c>
      <c r="J149" s="221">
        <v>106.94461726537456</v>
      </c>
      <c r="K149" s="219">
        <v>110.37718121395949</v>
      </c>
      <c r="L149" s="219">
        <v>107.23417072713886</v>
      </c>
      <c r="M149" s="219">
        <v>102.10922186197924</v>
      </c>
      <c r="N149" s="220">
        <v>106.40075182289748</v>
      </c>
      <c r="O149" s="221">
        <v>100.60435056890401</v>
      </c>
      <c r="P149" s="219">
        <v>97.187577078562086</v>
      </c>
      <c r="Q149" s="219">
        <v>110.91622806771923</v>
      </c>
      <c r="R149" s="219">
        <v>96.65743618347264</v>
      </c>
      <c r="S149" s="220">
        <v>99.484189406307451</v>
      </c>
      <c r="T149" s="222">
        <v>103.06205056808447</v>
      </c>
    </row>
    <row r="150" spans="1:20" x14ac:dyDescent="0.2">
      <c r="A150" s="211"/>
      <c r="B150" s="120"/>
      <c r="C150" s="120" t="s">
        <v>100</v>
      </c>
      <c r="D150" s="223">
        <v>97.359913291294703</v>
      </c>
      <c r="E150" s="205">
        <v>101.82707292370931</v>
      </c>
      <c r="F150" s="219">
        <v>98.279177932875683</v>
      </c>
      <c r="G150" s="219">
        <v>101.40642063580576</v>
      </c>
      <c r="H150" s="219">
        <v>99.739367650825088</v>
      </c>
      <c r="I150" s="220">
        <v>99.075189375060575</v>
      </c>
      <c r="J150" s="221">
        <v>106.83473756110153</v>
      </c>
      <c r="K150" s="219">
        <v>110.5470289509425</v>
      </c>
      <c r="L150" s="219">
        <v>107.14788739286196</v>
      </c>
      <c r="M150" s="219">
        <v>101.54377734624491</v>
      </c>
      <c r="N150" s="220">
        <v>106.23654732349047</v>
      </c>
      <c r="O150" s="221">
        <v>101.66490598977619</v>
      </c>
      <c r="P150" s="219">
        <v>96.70944403587859</v>
      </c>
      <c r="Q150" s="219">
        <v>109.80295934701103</v>
      </c>
      <c r="R150" s="219">
        <v>95.442274782616579</v>
      </c>
      <c r="S150" s="220">
        <v>99.367462505432371</v>
      </c>
      <c r="T150" s="222">
        <v>102.9253567829499</v>
      </c>
    </row>
    <row r="151" spans="1:20" x14ac:dyDescent="0.2">
      <c r="A151" s="211"/>
      <c r="B151" s="120"/>
      <c r="C151" s="120" t="s">
        <v>101</v>
      </c>
      <c r="D151" s="223">
        <v>97.447739974841753</v>
      </c>
      <c r="E151" s="205">
        <v>101.76752485617244</v>
      </c>
      <c r="F151" s="219">
        <v>97.397551117847541</v>
      </c>
      <c r="G151" s="219">
        <v>100.05152016216732</v>
      </c>
      <c r="H151" s="219">
        <v>100.13328080072999</v>
      </c>
      <c r="I151" s="220">
        <v>98.897763860281387</v>
      </c>
      <c r="J151" s="221">
        <v>106.58323335434302</v>
      </c>
      <c r="K151" s="219">
        <v>110.96137428327165</v>
      </c>
      <c r="L151" s="219">
        <v>106.95255083277948</v>
      </c>
      <c r="M151" s="219">
        <v>102.66110527135933</v>
      </c>
      <c r="N151" s="220">
        <v>106.2546761902197</v>
      </c>
      <c r="O151" s="221">
        <v>101.33415240676442</v>
      </c>
      <c r="P151" s="219">
        <v>99.806019304865757</v>
      </c>
      <c r="Q151" s="219">
        <v>110.0735703875699</v>
      </c>
      <c r="R151" s="219">
        <v>96.64051301565209</v>
      </c>
      <c r="S151" s="220">
        <v>101.14886976829538</v>
      </c>
      <c r="T151" s="222">
        <v>103.26182341890474</v>
      </c>
    </row>
    <row r="152" spans="1:20" x14ac:dyDescent="0.2">
      <c r="A152" s="211"/>
      <c r="B152" s="120"/>
      <c r="C152" s="120" t="s">
        <v>102</v>
      </c>
      <c r="D152" s="223">
        <v>98.846002679320989</v>
      </c>
      <c r="E152" s="205">
        <v>106.39323955513207</v>
      </c>
      <c r="F152" s="219">
        <v>102.77660021176536</v>
      </c>
      <c r="G152" s="219">
        <v>104.63481399506126</v>
      </c>
      <c r="H152" s="219">
        <v>104.61531445477418</v>
      </c>
      <c r="I152" s="220">
        <v>103.18686443775816</v>
      </c>
      <c r="J152" s="221">
        <v>113.55817981000602</v>
      </c>
      <c r="K152" s="219">
        <v>115.81871892586815</v>
      </c>
      <c r="L152" s="219">
        <v>113.74886727752468</v>
      </c>
      <c r="M152" s="219">
        <v>108.42453210360536</v>
      </c>
      <c r="N152" s="220">
        <v>112.88302418265438</v>
      </c>
      <c r="O152" s="221">
        <v>105.14848633077253</v>
      </c>
      <c r="P152" s="219">
        <v>104.24709187985151</v>
      </c>
      <c r="Q152" s="219">
        <v>115.19379331331299</v>
      </c>
      <c r="R152" s="219">
        <v>99.084922588542369</v>
      </c>
      <c r="S152" s="220">
        <v>105.41819116009515</v>
      </c>
      <c r="T152" s="222">
        <v>108.78442777798517</v>
      </c>
    </row>
    <row r="153" spans="1:20" x14ac:dyDescent="0.2">
      <c r="A153" s="211"/>
      <c r="B153" s="120"/>
      <c r="C153" s="120" t="s">
        <v>103</v>
      </c>
      <c r="D153" s="223">
        <v>101.45685121194555</v>
      </c>
      <c r="E153" s="205">
        <v>108.80647647742295</v>
      </c>
      <c r="F153" s="219">
        <v>101.08915438694071</v>
      </c>
      <c r="G153" s="219">
        <v>104.56373014072837</v>
      </c>
      <c r="H153" s="219">
        <v>104.9624209228853</v>
      </c>
      <c r="I153" s="220">
        <v>103.38329179571821</v>
      </c>
      <c r="J153" s="221">
        <v>113.27353761607968</v>
      </c>
      <c r="K153" s="219">
        <v>114.40239726557846</v>
      </c>
      <c r="L153" s="219">
        <v>113.3687624172063</v>
      </c>
      <c r="M153" s="219">
        <v>110.34321830628693</v>
      </c>
      <c r="N153" s="220">
        <v>112.87674859931273</v>
      </c>
      <c r="O153" s="221">
        <v>105.52301741541066</v>
      </c>
      <c r="P153" s="219">
        <v>103.37029031025557</v>
      </c>
      <c r="Q153" s="219">
        <v>117.71209855106217</v>
      </c>
      <c r="R153" s="219">
        <v>103.63344963057021</v>
      </c>
      <c r="S153" s="220">
        <v>105.38416273696076</v>
      </c>
      <c r="T153" s="222">
        <v>108.82532244339274</v>
      </c>
    </row>
    <row r="154" spans="1:20" x14ac:dyDescent="0.2">
      <c r="A154" s="211"/>
      <c r="B154" s="120"/>
      <c r="C154" s="120" t="s">
        <v>104</v>
      </c>
      <c r="D154" s="223">
        <v>101.83889147140522</v>
      </c>
      <c r="E154" s="205">
        <v>106.8879905467688</v>
      </c>
      <c r="F154" s="219">
        <v>100.17703455656168</v>
      </c>
      <c r="G154" s="219">
        <v>104.60680013384581</v>
      </c>
      <c r="H154" s="219">
        <v>103.57204995697693</v>
      </c>
      <c r="I154" s="220">
        <v>102.44573820765183</v>
      </c>
      <c r="J154" s="221">
        <v>112.2976870640219</v>
      </c>
      <c r="K154" s="219">
        <v>111.45171445603009</v>
      </c>
      <c r="L154" s="219">
        <v>112.22632516053784</v>
      </c>
      <c r="M154" s="219">
        <v>106.78514250447067</v>
      </c>
      <c r="N154" s="220">
        <v>111.34148033450938</v>
      </c>
      <c r="O154" s="221">
        <v>102.7658308233673</v>
      </c>
      <c r="P154" s="219">
        <v>102.03192508523776</v>
      </c>
      <c r="Q154" s="219">
        <v>115.0982200622088</v>
      </c>
      <c r="R154" s="219">
        <v>102.80849352719586</v>
      </c>
      <c r="S154" s="220">
        <v>103.52800907806798</v>
      </c>
      <c r="T154" s="222">
        <v>107.37905872121884</v>
      </c>
    </row>
    <row r="155" spans="1:20" x14ac:dyDescent="0.2">
      <c r="A155" s="211"/>
      <c r="B155" s="120"/>
      <c r="C155" s="120" t="s">
        <v>105</v>
      </c>
      <c r="D155" s="223">
        <v>98.957598798125233</v>
      </c>
      <c r="E155" s="205">
        <v>103.5065521417399</v>
      </c>
      <c r="F155" s="219">
        <v>100.94674737261307</v>
      </c>
      <c r="G155" s="219">
        <v>98.963999005995987</v>
      </c>
      <c r="H155" s="219">
        <v>102.34967350725466</v>
      </c>
      <c r="I155" s="220">
        <v>101.31177269592676</v>
      </c>
      <c r="J155" s="221">
        <v>108.54915575599235</v>
      </c>
      <c r="K155" s="219">
        <v>108.9507745044737</v>
      </c>
      <c r="L155" s="219">
        <v>108.58303425051542</v>
      </c>
      <c r="M155" s="219">
        <v>105.15053370646886</v>
      </c>
      <c r="N155" s="220">
        <v>108.02484119971741</v>
      </c>
      <c r="O155" s="221">
        <v>99.41254597781041</v>
      </c>
      <c r="P155" s="219">
        <v>96.369206054562497</v>
      </c>
      <c r="Q155" s="219">
        <v>111.34180920403783</v>
      </c>
      <c r="R155" s="219">
        <v>97.988715567134676</v>
      </c>
      <c r="S155" s="220">
        <v>98.73931461215679</v>
      </c>
      <c r="T155" s="222">
        <v>104.32452082534327</v>
      </c>
    </row>
    <row r="156" spans="1:20" x14ac:dyDescent="0.2">
      <c r="A156" s="211"/>
      <c r="B156" s="120"/>
      <c r="C156" s="120"/>
      <c r="D156" s="223"/>
      <c r="E156" s="205"/>
      <c r="F156" s="219"/>
      <c r="G156" s="219"/>
      <c r="H156" s="219"/>
      <c r="I156" s="220"/>
      <c r="J156" s="221"/>
      <c r="K156" s="219"/>
      <c r="L156" s="219"/>
      <c r="M156" s="219"/>
      <c r="N156" s="220"/>
      <c r="O156" s="221"/>
      <c r="P156" s="219"/>
      <c r="Q156" s="219"/>
      <c r="R156" s="219"/>
      <c r="S156" s="220"/>
      <c r="T156" s="222"/>
    </row>
    <row r="157" spans="1:20" x14ac:dyDescent="0.2">
      <c r="A157" s="211" t="s">
        <v>182</v>
      </c>
      <c r="B157" s="211"/>
      <c r="C157" s="120" t="s">
        <v>94</v>
      </c>
      <c r="D157" s="223">
        <v>98.509911580228206</v>
      </c>
      <c r="E157" s="205">
        <v>102.75099373801575</v>
      </c>
      <c r="F157" s="219">
        <v>98.75117370603499</v>
      </c>
      <c r="G157" s="219">
        <v>90.618501298126475</v>
      </c>
      <c r="H157" s="219">
        <v>102.52458749359995</v>
      </c>
      <c r="I157" s="220">
        <v>100.25567179580507</v>
      </c>
      <c r="J157" s="221">
        <v>107.41127775026361</v>
      </c>
      <c r="K157" s="219">
        <v>106.08093981939388</v>
      </c>
      <c r="L157" s="219">
        <v>107.29905727630609</v>
      </c>
      <c r="M157" s="219">
        <v>103.58445896409962</v>
      </c>
      <c r="N157" s="220">
        <v>106.69498950187383</v>
      </c>
      <c r="O157" s="221">
        <v>97.896035891780528</v>
      </c>
      <c r="P157" s="219">
        <v>96.397160262392788</v>
      </c>
      <c r="Q157" s="219">
        <v>109.22559025843796</v>
      </c>
      <c r="R157" s="219">
        <v>95.762877796577484</v>
      </c>
      <c r="S157" s="220">
        <v>98.050813994616988</v>
      </c>
      <c r="T157" s="222">
        <v>103.20060614406276</v>
      </c>
    </row>
    <row r="158" spans="1:20" x14ac:dyDescent="0.2">
      <c r="A158" s="211"/>
      <c r="B158" s="120"/>
      <c r="C158" s="120" t="s">
        <v>95</v>
      </c>
      <c r="D158" s="223">
        <v>98.265020882393372</v>
      </c>
      <c r="E158" s="205">
        <v>101.13795138164416</v>
      </c>
      <c r="F158" s="219">
        <v>98.207379547274002</v>
      </c>
      <c r="G158" s="219">
        <v>103.64676002802071</v>
      </c>
      <c r="H158" s="219">
        <v>100.60954026213544</v>
      </c>
      <c r="I158" s="220">
        <v>99.540621255984561</v>
      </c>
      <c r="J158" s="221">
        <v>105.51169201253479</v>
      </c>
      <c r="K158" s="219">
        <v>107.23416117791636</v>
      </c>
      <c r="L158" s="219">
        <v>105.6569906630739</v>
      </c>
      <c r="M158" s="219">
        <v>103.50490239145375</v>
      </c>
      <c r="N158" s="220">
        <v>105.30701818601025</v>
      </c>
      <c r="O158" s="221">
        <v>99.002992552080741</v>
      </c>
      <c r="P158" s="219">
        <v>94.431215528828503</v>
      </c>
      <c r="Q158" s="219">
        <v>109.26076859969892</v>
      </c>
      <c r="R158" s="219">
        <v>94.404598437331131</v>
      </c>
      <c r="S158" s="220">
        <v>97.181525712558781</v>
      </c>
      <c r="T158" s="222">
        <v>102.09720998981896</v>
      </c>
    </row>
    <row r="159" spans="1:20" x14ac:dyDescent="0.2">
      <c r="A159" s="211"/>
      <c r="B159" s="120"/>
      <c r="C159" s="120" t="s">
        <v>96</v>
      </c>
      <c r="D159" s="223">
        <v>99.443393269594395</v>
      </c>
      <c r="E159" s="205">
        <v>102.37615160664519</v>
      </c>
      <c r="F159" s="219">
        <v>95.525250502824605</v>
      </c>
      <c r="G159" s="219">
        <v>99.737613524823132</v>
      </c>
      <c r="H159" s="219">
        <v>101.14099100807297</v>
      </c>
      <c r="I159" s="220">
        <v>99.022895066857942</v>
      </c>
      <c r="J159" s="221">
        <v>109.13678753820365</v>
      </c>
      <c r="K159" s="219">
        <v>107.25954197678966</v>
      </c>
      <c r="L159" s="219">
        <v>108.97843274597518</v>
      </c>
      <c r="M159" s="219">
        <v>104.11913244412638</v>
      </c>
      <c r="N159" s="220">
        <v>108.18821359657483</v>
      </c>
      <c r="O159" s="221">
        <v>98.473351074840963</v>
      </c>
      <c r="P159" s="219">
        <v>99.196711632439275</v>
      </c>
      <c r="Q159" s="219">
        <v>108.33846348778901</v>
      </c>
      <c r="R159" s="219">
        <v>96.461695160172752</v>
      </c>
      <c r="S159" s="220">
        <v>99.793784487053784</v>
      </c>
      <c r="T159" s="222">
        <v>104.03360013673321</v>
      </c>
    </row>
    <row r="160" spans="1:20" x14ac:dyDescent="0.2">
      <c r="A160" s="224"/>
      <c r="B160" s="120"/>
      <c r="C160" s="120" t="s">
        <v>97</v>
      </c>
      <c r="D160" s="223">
        <v>93.947817132295313</v>
      </c>
      <c r="E160" s="205">
        <v>98.061828500120328</v>
      </c>
      <c r="F160" s="219">
        <v>90.349763140191072</v>
      </c>
      <c r="G160" s="219">
        <v>93.272408257436354</v>
      </c>
      <c r="H160" s="219">
        <v>95.841516182542847</v>
      </c>
      <c r="I160" s="220">
        <v>93.782154348529161</v>
      </c>
      <c r="J160" s="221">
        <v>100.23302680810802</v>
      </c>
      <c r="K160" s="219">
        <v>98.741922885328322</v>
      </c>
      <c r="L160" s="219">
        <v>100.10724494092118</v>
      </c>
      <c r="M160" s="219">
        <v>97.124959941523755</v>
      </c>
      <c r="N160" s="220">
        <v>99.622265917378101</v>
      </c>
      <c r="O160" s="221">
        <v>92.581521541963198</v>
      </c>
      <c r="P160" s="219">
        <v>94.130978917609809</v>
      </c>
      <c r="Q160" s="219">
        <v>102.46894556709815</v>
      </c>
      <c r="R160" s="219">
        <v>92.840103605622517</v>
      </c>
      <c r="S160" s="220">
        <v>94.453159170083552</v>
      </c>
      <c r="T160" s="222">
        <v>97.012631776551032</v>
      </c>
    </row>
    <row r="161" spans="1:20" x14ac:dyDescent="0.2">
      <c r="A161" s="224"/>
      <c r="B161" s="120"/>
      <c r="C161" s="120" t="s">
        <v>98</v>
      </c>
      <c r="D161" s="223">
        <v>86.994219912989351</v>
      </c>
      <c r="E161" s="205">
        <v>93.364142409606657</v>
      </c>
      <c r="F161" s="219">
        <v>85.035799683571042</v>
      </c>
      <c r="G161" s="219">
        <v>87.566621071361567</v>
      </c>
      <c r="H161" s="219">
        <v>89.783049201335899</v>
      </c>
      <c r="I161" s="220">
        <v>87.952172079359769</v>
      </c>
      <c r="J161" s="221">
        <v>92.018256564914566</v>
      </c>
      <c r="K161" s="219">
        <v>92.374326429582368</v>
      </c>
      <c r="L161" s="219">
        <v>92.048292789581836</v>
      </c>
      <c r="M161" s="219">
        <v>89.919376131475374</v>
      </c>
      <c r="N161" s="220">
        <v>91.702088479040867</v>
      </c>
      <c r="O161" s="221">
        <v>85.480601469818097</v>
      </c>
      <c r="P161" s="219">
        <v>88.745727474781745</v>
      </c>
      <c r="Q161" s="219">
        <v>94.552971120143368</v>
      </c>
      <c r="R161" s="219">
        <v>87.732577625308082</v>
      </c>
      <c r="S161" s="220">
        <v>88.336561592477125</v>
      </c>
      <c r="T161" s="222">
        <v>90.016716271414424</v>
      </c>
    </row>
    <row r="162" spans="1:20" x14ac:dyDescent="0.2">
      <c r="A162" s="224"/>
      <c r="B162" s="120"/>
      <c r="C162" s="120" t="s">
        <v>99</v>
      </c>
      <c r="D162" s="223">
        <v>79.402521656247785</v>
      </c>
      <c r="E162" s="205">
        <v>83.12215666550199</v>
      </c>
      <c r="F162" s="219">
        <v>74.217523075881431</v>
      </c>
      <c r="G162" s="219">
        <v>78.502140298317926</v>
      </c>
      <c r="H162" s="219">
        <v>82.089007924469215</v>
      </c>
      <c r="I162" s="220">
        <v>78.963283822996218</v>
      </c>
      <c r="J162" s="221">
        <v>84.374082749045158</v>
      </c>
      <c r="K162" s="219">
        <v>86.488124518388716</v>
      </c>
      <c r="L162" s="219">
        <v>84.552412452962287</v>
      </c>
      <c r="M162" s="219">
        <v>81.633319050487486</v>
      </c>
      <c r="N162" s="220">
        <v>84.077709643455705</v>
      </c>
      <c r="O162" s="221">
        <v>78.840092211207846</v>
      </c>
      <c r="P162" s="219">
        <v>82.69869956373293</v>
      </c>
      <c r="Q162" s="219">
        <v>84.07806987900976</v>
      </c>
      <c r="R162" s="219">
        <v>79.554352254603387</v>
      </c>
      <c r="S162" s="220">
        <v>81.630128772293276</v>
      </c>
      <c r="T162" s="222">
        <v>82.227998093261405</v>
      </c>
    </row>
    <row r="163" spans="1:20" x14ac:dyDescent="0.2">
      <c r="A163" s="224"/>
      <c r="B163" s="120"/>
      <c r="C163" s="120" t="s">
        <v>100</v>
      </c>
      <c r="D163" s="223">
        <v>77.069331059619699</v>
      </c>
      <c r="E163" s="205">
        <v>79.776764104924908</v>
      </c>
      <c r="F163" s="219">
        <v>72.215583685043654</v>
      </c>
      <c r="G163" s="219">
        <v>76.778545205255853</v>
      </c>
      <c r="H163" s="219">
        <v>80.563408858631107</v>
      </c>
      <c r="I163" s="220">
        <v>76.983261624991044</v>
      </c>
      <c r="J163" s="221">
        <v>81.531109118916305</v>
      </c>
      <c r="K163" s="219">
        <v>83.583395632003501</v>
      </c>
      <c r="L163" s="219">
        <v>81.704229466649863</v>
      </c>
      <c r="M163" s="219">
        <v>79.099881677787408</v>
      </c>
      <c r="N163" s="220">
        <v>81.28071057161992</v>
      </c>
      <c r="O163" s="221">
        <v>78.43906071763675</v>
      </c>
      <c r="P163" s="219">
        <v>80.962676737123331</v>
      </c>
      <c r="Q163" s="219">
        <v>81.222645634824914</v>
      </c>
      <c r="R163" s="219">
        <v>76.335400360425652</v>
      </c>
      <c r="S163" s="220">
        <v>80.128825146347708</v>
      </c>
      <c r="T163" s="222">
        <v>79.916034566255263</v>
      </c>
    </row>
    <row r="164" spans="1:20" x14ac:dyDescent="0.2">
      <c r="A164" s="224"/>
      <c r="B164" s="120"/>
      <c r="C164" s="120" t="s">
        <v>101</v>
      </c>
      <c r="D164" s="223">
        <v>81.490413147933197</v>
      </c>
      <c r="E164" s="205">
        <v>82.785714470939055</v>
      </c>
      <c r="F164" s="219">
        <v>73.900301277771291</v>
      </c>
      <c r="G164" s="219">
        <v>80.146971579064541</v>
      </c>
      <c r="H164" s="219">
        <v>84.558031360404954</v>
      </c>
      <c r="I164" s="220">
        <v>80.165741388686996</v>
      </c>
      <c r="J164" s="221">
        <v>80.331926271288069</v>
      </c>
      <c r="K164" s="219">
        <v>83.256532811058847</v>
      </c>
      <c r="L164" s="219">
        <v>80.578631055400919</v>
      </c>
      <c r="M164" s="219">
        <v>79.309054160462381</v>
      </c>
      <c r="N164" s="220">
        <v>80.37217253016118</v>
      </c>
      <c r="O164" s="221">
        <v>76.952599284475014</v>
      </c>
      <c r="P164" s="219">
        <v>80.084210958907022</v>
      </c>
      <c r="Q164" s="219">
        <v>83.509277621905454</v>
      </c>
      <c r="R164" s="219">
        <v>80.192066648771828</v>
      </c>
      <c r="S164" s="220">
        <v>79.515189257853621</v>
      </c>
      <c r="T164" s="222">
        <v>80.13865166724861</v>
      </c>
    </row>
    <row r="165" spans="1:20" x14ac:dyDescent="0.2">
      <c r="A165" s="224"/>
      <c r="B165" s="120"/>
      <c r="C165" s="120" t="s">
        <v>102</v>
      </c>
      <c r="D165" s="223">
        <v>80.750964761476624</v>
      </c>
      <c r="E165" s="205">
        <v>81.976492947909563</v>
      </c>
      <c r="F165" s="219">
        <v>73.316097397900421</v>
      </c>
      <c r="G165" s="219">
        <v>77.169471706468357</v>
      </c>
      <c r="H165" s="219">
        <v>83.264119427556523</v>
      </c>
      <c r="I165" s="220">
        <v>79.195974758033941</v>
      </c>
      <c r="J165" s="221">
        <v>78.437064107211867</v>
      </c>
      <c r="K165" s="219">
        <v>81.66954148805462</v>
      </c>
      <c r="L165" s="219">
        <v>78.709739293957824</v>
      </c>
      <c r="M165" s="219">
        <v>77.324143229550018</v>
      </c>
      <c r="N165" s="220">
        <v>78.484413737722448</v>
      </c>
      <c r="O165" s="221">
        <v>75.445014249961901</v>
      </c>
      <c r="P165" s="219">
        <v>79.275776031664961</v>
      </c>
      <c r="Q165" s="219">
        <v>81.514000986712176</v>
      </c>
      <c r="R165" s="219">
        <v>79.751705818621687</v>
      </c>
      <c r="S165" s="220">
        <v>78.400927392330658</v>
      </c>
      <c r="T165" s="222">
        <v>78.652918472939618</v>
      </c>
    </row>
    <row r="166" spans="1:20" x14ac:dyDescent="0.2">
      <c r="A166" s="224"/>
      <c r="B166" s="120"/>
      <c r="C166" s="120" t="s">
        <v>103</v>
      </c>
      <c r="D166" s="223">
        <v>83.677097148564755</v>
      </c>
      <c r="E166" s="205">
        <v>83.998128225826107</v>
      </c>
      <c r="F166" s="219">
        <v>74.425861798409926</v>
      </c>
      <c r="G166" s="219">
        <v>80.276342346449383</v>
      </c>
      <c r="H166" s="219">
        <v>84.651186047415848</v>
      </c>
      <c r="I166" s="220">
        <v>80.847940026287915</v>
      </c>
      <c r="J166" s="221">
        <v>80.723644122529151</v>
      </c>
      <c r="K166" s="219">
        <v>83.188540936600575</v>
      </c>
      <c r="L166" s="219">
        <v>80.931570155691759</v>
      </c>
      <c r="M166" s="219">
        <v>79.503822423159136</v>
      </c>
      <c r="N166" s="220">
        <v>80.69938989749059</v>
      </c>
      <c r="O166" s="221">
        <v>78.647590507457707</v>
      </c>
      <c r="P166" s="219">
        <v>79.915510413848551</v>
      </c>
      <c r="Q166" s="219">
        <v>82.248805076910045</v>
      </c>
      <c r="R166" s="219">
        <v>81.323815445876946</v>
      </c>
      <c r="S166" s="220">
        <v>79.815297124168154</v>
      </c>
      <c r="T166" s="222">
        <v>80.552978635188026</v>
      </c>
    </row>
    <row r="167" spans="1:20" x14ac:dyDescent="0.2">
      <c r="A167" s="224"/>
      <c r="B167" s="120"/>
      <c r="C167" s="120" t="s">
        <v>104</v>
      </c>
      <c r="D167" s="223">
        <v>85.429097817891645</v>
      </c>
      <c r="E167" s="205">
        <v>84.464218509592541</v>
      </c>
      <c r="F167" s="219">
        <v>75.648879526369754</v>
      </c>
      <c r="G167" s="219">
        <v>81.423377622515147</v>
      </c>
      <c r="H167" s="219">
        <v>85.27585249526885</v>
      </c>
      <c r="I167" s="220">
        <v>81.863813298768463</v>
      </c>
      <c r="J167" s="221">
        <v>79.910419649637888</v>
      </c>
      <c r="K167" s="219">
        <v>83.450945133939513</v>
      </c>
      <c r="L167" s="219">
        <v>80.209080191961334</v>
      </c>
      <c r="M167" s="219">
        <v>78.99841110695283</v>
      </c>
      <c r="N167" s="220">
        <v>80.012201251551616</v>
      </c>
      <c r="O167" s="221">
        <v>77.554166930307716</v>
      </c>
      <c r="P167" s="219">
        <v>80.738986812702677</v>
      </c>
      <c r="Q167" s="219">
        <v>82.285654195800333</v>
      </c>
      <c r="R167" s="219">
        <v>78.698339445315781</v>
      </c>
      <c r="S167" s="220">
        <v>79.912180474341255</v>
      </c>
      <c r="T167" s="222">
        <v>80.47524342775354</v>
      </c>
    </row>
    <row r="168" spans="1:20" x14ac:dyDescent="0.2">
      <c r="A168" s="224"/>
      <c r="B168" s="120"/>
      <c r="C168" s="120" t="s">
        <v>105</v>
      </c>
      <c r="D168" s="223">
        <v>85.127403906241625</v>
      </c>
      <c r="E168" s="205">
        <v>84.899236355939394</v>
      </c>
      <c r="F168" s="219">
        <v>75.629396977345351</v>
      </c>
      <c r="G168" s="219">
        <v>82.691459054609396</v>
      </c>
      <c r="H168" s="219">
        <v>85.253546543114723</v>
      </c>
      <c r="I168" s="220">
        <v>81.872149589278806</v>
      </c>
      <c r="J168" s="221">
        <v>80.542552867358992</v>
      </c>
      <c r="K168" s="219">
        <v>83.653922947626754</v>
      </c>
      <c r="L168" s="219">
        <v>80.805012064351615</v>
      </c>
      <c r="M168" s="219">
        <v>79.488139992600239</v>
      </c>
      <c r="N168" s="220">
        <v>80.590862400044486</v>
      </c>
      <c r="O168" s="221">
        <v>77.795235702694711</v>
      </c>
      <c r="P168" s="219">
        <v>81.45838834016331</v>
      </c>
      <c r="Q168" s="219">
        <v>81.936696414022464</v>
      </c>
      <c r="R168" s="219">
        <v>80.844234061778067</v>
      </c>
      <c r="S168" s="220">
        <v>80.430904266631842</v>
      </c>
      <c r="T168" s="222">
        <v>80.892266910930758</v>
      </c>
    </row>
    <row r="169" spans="1:20" x14ac:dyDescent="0.2">
      <c r="A169" s="211"/>
      <c r="B169" s="120"/>
      <c r="C169" s="120"/>
      <c r="D169" s="223"/>
      <c r="E169" s="205"/>
      <c r="F169" s="219"/>
      <c r="G169" s="219"/>
      <c r="H169" s="219"/>
      <c r="I169" s="220"/>
      <c r="J169" s="221"/>
      <c r="K169" s="219"/>
      <c r="L169" s="219"/>
      <c r="M169" s="219"/>
      <c r="N169" s="220"/>
      <c r="O169" s="221"/>
      <c r="P169" s="219"/>
      <c r="Q169" s="219"/>
      <c r="R169" s="219"/>
      <c r="S169" s="220"/>
      <c r="T169" s="222"/>
    </row>
    <row r="170" spans="1:20" x14ac:dyDescent="0.2">
      <c r="A170" s="211" t="s">
        <v>180</v>
      </c>
      <c r="B170" s="120"/>
      <c r="C170" s="120" t="s">
        <v>94</v>
      </c>
      <c r="D170" s="223">
        <v>86.542214729939971</v>
      </c>
      <c r="E170" s="205">
        <v>85.474637150554614</v>
      </c>
      <c r="F170" s="219">
        <v>74.573931590970076</v>
      </c>
      <c r="G170" s="219">
        <v>80.073934129364645</v>
      </c>
      <c r="H170" s="219">
        <v>84.465213493578517</v>
      </c>
      <c r="I170" s="220">
        <v>81.420869423975759</v>
      </c>
      <c r="J170" s="221">
        <v>80.402852049427921</v>
      </c>
      <c r="K170" s="219">
        <v>83.866409269401458</v>
      </c>
      <c r="L170" s="219">
        <v>80.695019944355451</v>
      </c>
      <c r="M170" s="219">
        <v>79.729987336652613</v>
      </c>
      <c r="N170" s="220">
        <v>80.538086394454751</v>
      </c>
      <c r="O170" s="221">
        <v>77.68847898752928</v>
      </c>
      <c r="P170" s="219">
        <v>80.8932657253158</v>
      </c>
      <c r="Q170" s="219">
        <v>82.252832507670632</v>
      </c>
      <c r="R170" s="219">
        <v>79.177909258537085</v>
      </c>
      <c r="S170" s="220">
        <v>80.051853778574426</v>
      </c>
      <c r="T170" s="222">
        <v>80.666961227866707</v>
      </c>
    </row>
    <row r="171" spans="1:20" x14ac:dyDescent="0.2">
      <c r="A171" s="211"/>
      <c r="B171" s="120"/>
      <c r="C171" s="120" t="s">
        <v>95</v>
      </c>
      <c r="D171" s="223">
        <v>84.864282651482085</v>
      </c>
      <c r="E171" s="205">
        <v>82.726646452767554</v>
      </c>
      <c r="F171" s="219">
        <v>74.812160957868699</v>
      </c>
      <c r="G171" s="219">
        <v>80.145497010039264</v>
      </c>
      <c r="H171" s="219">
        <v>84.189360744117636</v>
      </c>
      <c r="I171" s="220">
        <v>80.887864979737586</v>
      </c>
      <c r="J171" s="221">
        <v>80.216952098015369</v>
      </c>
      <c r="K171" s="219">
        <v>83.846167927467391</v>
      </c>
      <c r="L171" s="219">
        <v>80.52309410225709</v>
      </c>
      <c r="M171" s="219">
        <v>79.480286044278017</v>
      </c>
      <c r="N171" s="220">
        <v>80.353512712884935</v>
      </c>
      <c r="O171" s="221">
        <v>76.78957426044164</v>
      </c>
      <c r="P171" s="219">
        <v>79.717682590960123</v>
      </c>
      <c r="Q171" s="219">
        <v>82.394926206403582</v>
      </c>
      <c r="R171" s="219">
        <v>77.72921122126597</v>
      </c>
      <c r="S171" s="220">
        <v>79.075612662020859</v>
      </c>
      <c r="T171" s="222">
        <v>80.225434345306184</v>
      </c>
    </row>
    <row r="172" spans="1:20" x14ac:dyDescent="0.2">
      <c r="A172" s="211"/>
      <c r="B172" s="120"/>
      <c r="C172" s="120" t="s">
        <v>96</v>
      </c>
      <c r="D172" s="223">
        <v>85.36383667568542</v>
      </c>
      <c r="E172" s="205">
        <v>84.834974332419179</v>
      </c>
      <c r="F172" s="219">
        <v>74.214276326154504</v>
      </c>
      <c r="G172" s="219">
        <v>80.053977904699607</v>
      </c>
      <c r="H172" s="219">
        <v>83.519372615256898</v>
      </c>
      <c r="I172" s="220">
        <v>80.687487731192547</v>
      </c>
      <c r="J172" s="221">
        <v>80.369620959203331</v>
      </c>
      <c r="K172" s="219">
        <v>83.427160281744776</v>
      </c>
      <c r="L172" s="219">
        <v>80.627539270000554</v>
      </c>
      <c r="M172" s="219">
        <v>79.82317464988931</v>
      </c>
      <c r="N172" s="220">
        <v>80.496733539457367</v>
      </c>
      <c r="O172" s="221">
        <v>77.325035855179223</v>
      </c>
      <c r="P172" s="219">
        <v>79.986758850424508</v>
      </c>
      <c r="Q172" s="219">
        <v>82.096548396841257</v>
      </c>
      <c r="R172" s="219">
        <v>78.812034854573341</v>
      </c>
      <c r="S172" s="220">
        <v>79.389762690313731</v>
      </c>
      <c r="T172" s="222">
        <v>80.314655171507638</v>
      </c>
    </row>
    <row r="173" spans="1:20" x14ac:dyDescent="0.2">
      <c r="A173" s="224"/>
      <c r="B173" s="161"/>
      <c r="C173" s="120" t="s">
        <v>97</v>
      </c>
      <c r="D173" s="223">
        <v>87.177836432822204</v>
      </c>
      <c r="E173" s="205">
        <v>86.245880355764868</v>
      </c>
      <c r="F173" s="219">
        <v>75.128955143577784</v>
      </c>
      <c r="G173" s="219">
        <v>80.780479959700273</v>
      </c>
      <c r="H173" s="219">
        <v>85.391306598683599</v>
      </c>
      <c r="I173" s="220">
        <v>82.153798784066126</v>
      </c>
      <c r="J173" s="221">
        <v>81.731106603202434</v>
      </c>
      <c r="K173" s="219">
        <v>84.866799967285715</v>
      </c>
      <c r="L173" s="219">
        <v>81.995617587470036</v>
      </c>
      <c r="M173" s="219">
        <v>80.739547729988985</v>
      </c>
      <c r="N173" s="220">
        <v>81.791355575923149</v>
      </c>
      <c r="O173" s="221">
        <v>77.90658939805185</v>
      </c>
      <c r="P173" s="219">
        <v>81.253160183367129</v>
      </c>
      <c r="Q173" s="219">
        <v>83.900743607147561</v>
      </c>
      <c r="R173" s="219">
        <v>80.049034444341402</v>
      </c>
      <c r="S173" s="220">
        <v>80.509813715680991</v>
      </c>
      <c r="T173" s="222">
        <v>81.61757825216975</v>
      </c>
    </row>
    <row r="174" spans="1:20" x14ac:dyDescent="0.2">
      <c r="A174" s="224"/>
      <c r="B174" s="161"/>
      <c r="C174" s="120" t="s">
        <v>98</v>
      </c>
      <c r="D174" s="223">
        <v>85.478401425673724</v>
      </c>
      <c r="E174" s="205">
        <v>85.937188320108319</v>
      </c>
      <c r="F174" s="219">
        <v>75.451391878704797</v>
      </c>
      <c r="G174" s="219">
        <v>80.343332256199574</v>
      </c>
      <c r="H174" s="219">
        <v>85.456915568978431</v>
      </c>
      <c r="I174" s="220">
        <v>81.967371430387573</v>
      </c>
      <c r="J174" s="221">
        <v>82.296352072821492</v>
      </c>
      <c r="K174" s="219">
        <v>84.89995581393876</v>
      </c>
      <c r="L174" s="219">
        <v>82.515978709817944</v>
      </c>
      <c r="M174" s="219">
        <v>80.881266553321083</v>
      </c>
      <c r="N174" s="220">
        <v>82.250141908307683</v>
      </c>
      <c r="O174" s="221">
        <v>78.743287135391625</v>
      </c>
      <c r="P174" s="219">
        <v>81.966865004291876</v>
      </c>
      <c r="Q174" s="219">
        <v>84.12625172591072</v>
      </c>
      <c r="R174" s="219">
        <v>80.226553820800561</v>
      </c>
      <c r="S174" s="220">
        <v>81.196603017243717</v>
      </c>
      <c r="T174" s="222">
        <v>81.955482738720562</v>
      </c>
    </row>
    <row r="175" spans="1:20" x14ac:dyDescent="0.2">
      <c r="A175" s="224"/>
      <c r="B175" s="161"/>
      <c r="C175" s="120" t="s">
        <v>99</v>
      </c>
      <c r="D175" s="223">
        <v>85.831118667330827</v>
      </c>
      <c r="E175" s="205">
        <v>85.780400811832891</v>
      </c>
      <c r="F175" s="219">
        <v>75.642949246336016</v>
      </c>
      <c r="G175" s="219">
        <v>80.639294958879645</v>
      </c>
      <c r="H175" s="219">
        <v>85.579143597869816</v>
      </c>
      <c r="I175" s="220">
        <v>82.132782689366337</v>
      </c>
      <c r="J175" s="221">
        <v>81.918801688347415</v>
      </c>
      <c r="K175" s="219">
        <v>85.243317561998097</v>
      </c>
      <c r="L175" s="219">
        <v>82.199240769548737</v>
      </c>
      <c r="M175" s="219">
        <v>81.246497480185312</v>
      </c>
      <c r="N175" s="220">
        <v>82.04430570792448</v>
      </c>
      <c r="O175" s="221">
        <v>79.904242836171449</v>
      </c>
      <c r="P175" s="219">
        <v>82.813654280128105</v>
      </c>
      <c r="Q175" s="219">
        <v>85.734481118132237</v>
      </c>
      <c r="R175" s="219">
        <v>82.329400396501626</v>
      </c>
      <c r="S175" s="220">
        <v>82.243186858262192</v>
      </c>
      <c r="T175" s="222">
        <v>82.109103976893849</v>
      </c>
    </row>
    <row r="176" spans="1:20" x14ac:dyDescent="0.2">
      <c r="A176" s="224"/>
      <c r="B176" s="161"/>
      <c r="C176" s="120" t="s">
        <v>100</v>
      </c>
      <c r="D176" s="223">
        <v>86.379967792968031</v>
      </c>
      <c r="E176" s="205">
        <v>86.834320146186144</v>
      </c>
      <c r="F176" s="219">
        <v>76.443730940398822</v>
      </c>
      <c r="G176" s="219">
        <v>80.646577838460459</v>
      </c>
      <c r="H176" s="219">
        <v>85.756225958472911</v>
      </c>
      <c r="I176" s="220">
        <v>82.651616268973328</v>
      </c>
      <c r="J176" s="221">
        <v>82.834423291913993</v>
      </c>
      <c r="K176" s="219">
        <v>85.726944535504686</v>
      </c>
      <c r="L176" s="219">
        <v>83.078421525261916</v>
      </c>
      <c r="M176" s="219">
        <v>81.522982919994206</v>
      </c>
      <c r="N176" s="220">
        <v>82.825476184318191</v>
      </c>
      <c r="O176" s="221">
        <v>80.841522190441424</v>
      </c>
      <c r="P176" s="219">
        <v>84.211885630401198</v>
      </c>
      <c r="Q176" s="219">
        <v>86.384873203851029</v>
      </c>
      <c r="R176" s="219">
        <v>82.489749480004477</v>
      </c>
      <c r="S176" s="220">
        <v>83.401127660001748</v>
      </c>
      <c r="T176" s="222">
        <v>82.900644860541448</v>
      </c>
    </row>
    <row r="177" spans="1:20" x14ac:dyDescent="0.2">
      <c r="A177" s="224"/>
      <c r="B177" s="161"/>
      <c r="C177" s="120" t="s">
        <v>101</v>
      </c>
      <c r="D177" s="223">
        <v>86.476997631650903</v>
      </c>
      <c r="E177" s="205">
        <v>86.897916023703488</v>
      </c>
      <c r="F177" s="219">
        <v>76.389460857007762</v>
      </c>
      <c r="G177" s="219">
        <v>81.306252106859645</v>
      </c>
      <c r="H177" s="219">
        <v>85.713805108528987</v>
      </c>
      <c r="I177" s="220">
        <v>82.657631939527704</v>
      </c>
      <c r="J177" s="221">
        <v>83.366700890429982</v>
      </c>
      <c r="K177" s="219">
        <v>85.915001135864614</v>
      </c>
      <c r="L177" s="219">
        <v>83.581662408622435</v>
      </c>
      <c r="M177" s="219">
        <v>82.021830959030297</v>
      </c>
      <c r="N177" s="220">
        <v>83.328002703574839</v>
      </c>
      <c r="O177" s="221">
        <v>80.909684537911417</v>
      </c>
      <c r="P177" s="219">
        <v>84.321751104152554</v>
      </c>
      <c r="Q177" s="219">
        <v>87.251169458459771</v>
      </c>
      <c r="R177" s="219">
        <v>82.219431778490332</v>
      </c>
      <c r="S177" s="220">
        <v>83.561265899440627</v>
      </c>
      <c r="T177" s="222">
        <v>83.201647122208399</v>
      </c>
    </row>
    <row r="178" spans="1:20" x14ac:dyDescent="0.2">
      <c r="A178" s="224"/>
      <c r="B178" s="161"/>
      <c r="C178" s="120" t="s">
        <v>102</v>
      </c>
      <c r="D178" s="223">
        <v>86.300848446103785</v>
      </c>
      <c r="E178" s="205">
        <v>86.576645046413262</v>
      </c>
      <c r="F178" s="219">
        <v>76.684035852254823</v>
      </c>
      <c r="G178" s="219">
        <v>80.998715803210573</v>
      </c>
      <c r="H178" s="219">
        <v>84.95697135546186</v>
      </c>
      <c r="I178" s="220">
        <v>82.402638269040736</v>
      </c>
      <c r="J178" s="221">
        <v>82.619692964478048</v>
      </c>
      <c r="K178" s="219">
        <v>86.039122452578127</v>
      </c>
      <c r="L178" s="219">
        <v>82.908138470627023</v>
      </c>
      <c r="M178" s="219">
        <v>81.806805255490971</v>
      </c>
      <c r="N178" s="220">
        <v>82.729039723397918</v>
      </c>
      <c r="O178" s="221">
        <v>80.769394617558547</v>
      </c>
      <c r="P178" s="219">
        <v>83.65877910529926</v>
      </c>
      <c r="Q178" s="219">
        <v>87.052911146845958</v>
      </c>
      <c r="R178" s="219">
        <v>83.260772393865011</v>
      </c>
      <c r="S178" s="220">
        <v>83.142262874501569</v>
      </c>
      <c r="T178" s="222">
        <v>82.73030192663262</v>
      </c>
    </row>
    <row r="179" spans="1:20" x14ac:dyDescent="0.2">
      <c r="A179" s="224"/>
      <c r="B179" s="161"/>
      <c r="C179" s="120" t="s">
        <v>103</v>
      </c>
      <c r="D179" s="223">
        <v>86.796509976625444</v>
      </c>
      <c r="E179" s="205">
        <v>87.125600846053516</v>
      </c>
      <c r="F179" s="219">
        <v>75.957541877801134</v>
      </c>
      <c r="G179" s="219">
        <v>80.958932543975209</v>
      </c>
      <c r="H179" s="219">
        <v>86.304803009253746</v>
      </c>
      <c r="I179" s="220">
        <v>82.799624423149439</v>
      </c>
      <c r="J179" s="221">
        <v>83.465624295623698</v>
      </c>
      <c r="K179" s="219">
        <v>86.316554494140888</v>
      </c>
      <c r="L179" s="219">
        <v>83.706114122060697</v>
      </c>
      <c r="M179" s="219">
        <v>80.799724819156111</v>
      </c>
      <c r="N179" s="220">
        <v>83.233477252531614</v>
      </c>
      <c r="O179" s="221">
        <v>80.467600773995017</v>
      </c>
      <c r="P179" s="219">
        <v>84.707170625895657</v>
      </c>
      <c r="Q179" s="219">
        <v>87.397548462926039</v>
      </c>
      <c r="R179" s="219">
        <v>82.27651156551137</v>
      </c>
      <c r="S179" s="220">
        <v>83.675663393530215</v>
      </c>
      <c r="T179" s="222">
        <v>83.21272089992776</v>
      </c>
    </row>
    <row r="180" spans="1:20" x14ac:dyDescent="0.2">
      <c r="A180" s="224"/>
      <c r="B180" s="161"/>
      <c r="C180" s="120" t="s">
        <v>104</v>
      </c>
      <c r="D180" s="223">
        <v>88.491465892991542</v>
      </c>
      <c r="E180" s="205">
        <v>87.52797845260281</v>
      </c>
      <c r="F180" s="219">
        <v>75.314170668261113</v>
      </c>
      <c r="G180" s="219">
        <v>80.01572167938518</v>
      </c>
      <c r="H180" s="219">
        <v>86.106557084618302</v>
      </c>
      <c r="I180" s="220">
        <v>82.793861838761174</v>
      </c>
      <c r="J180" s="221">
        <v>83.327944589915106</v>
      </c>
      <c r="K180" s="219">
        <v>85.521568991644187</v>
      </c>
      <c r="L180" s="219">
        <v>83.512987475887613</v>
      </c>
      <c r="M180" s="219">
        <v>81.622539255665401</v>
      </c>
      <c r="N180" s="220">
        <v>83.205562889676912</v>
      </c>
      <c r="O180" s="221">
        <v>80.523185124275088</v>
      </c>
      <c r="P180" s="219">
        <v>84.527882199321937</v>
      </c>
      <c r="Q180" s="219">
        <v>86.469007583964782</v>
      </c>
      <c r="R180" s="219">
        <v>82.244592892656513</v>
      </c>
      <c r="S180" s="220">
        <v>83.495891077317893</v>
      </c>
      <c r="T180" s="222">
        <v>83.158778527864698</v>
      </c>
    </row>
    <row r="181" spans="1:20" x14ac:dyDescent="0.2">
      <c r="A181" s="224"/>
      <c r="B181" s="161"/>
      <c r="C181" s="120" t="s">
        <v>105</v>
      </c>
      <c r="D181" s="223">
        <v>87.808161014163062</v>
      </c>
      <c r="E181" s="205">
        <v>86.329259275313021</v>
      </c>
      <c r="F181" s="219">
        <v>73.996978660835822</v>
      </c>
      <c r="G181" s="219">
        <v>78.811643776094812</v>
      </c>
      <c r="H181" s="219">
        <v>84.382236636975364</v>
      </c>
      <c r="I181" s="220">
        <v>81.439404336606415</v>
      </c>
      <c r="J181" s="221">
        <v>82.530040127539664</v>
      </c>
      <c r="K181" s="219">
        <v>85.024164050538928</v>
      </c>
      <c r="L181" s="219">
        <v>82.74043160947295</v>
      </c>
      <c r="M181" s="219">
        <v>80.686090811933568</v>
      </c>
      <c r="N181" s="220">
        <v>82.406354821299914</v>
      </c>
      <c r="O181" s="221">
        <v>79.266396204981177</v>
      </c>
      <c r="P181" s="219">
        <v>83.792747269512958</v>
      </c>
      <c r="Q181" s="219">
        <v>85.541093360378426</v>
      </c>
      <c r="R181" s="219">
        <v>81.791222431307872</v>
      </c>
      <c r="S181" s="220">
        <v>82.599705163815386</v>
      </c>
      <c r="T181" s="222">
        <v>82.194112429200771</v>
      </c>
    </row>
    <row r="182" spans="1:20" x14ac:dyDescent="0.2">
      <c r="A182" s="224"/>
      <c r="B182" s="161"/>
      <c r="C182" s="120"/>
      <c r="D182" s="223"/>
      <c r="E182" s="205"/>
      <c r="F182" s="219"/>
      <c r="G182" s="219"/>
      <c r="H182" s="219"/>
      <c r="I182" s="220"/>
      <c r="J182" s="221"/>
      <c r="K182" s="219"/>
      <c r="L182" s="219"/>
      <c r="M182" s="219"/>
      <c r="N182" s="220"/>
      <c r="O182" s="221"/>
      <c r="P182" s="219"/>
      <c r="Q182" s="219"/>
      <c r="R182" s="219"/>
      <c r="S182" s="220"/>
      <c r="T182" s="222"/>
    </row>
    <row r="183" spans="1:20" x14ac:dyDescent="0.2">
      <c r="A183" s="211" t="s">
        <v>186</v>
      </c>
      <c r="B183" s="120"/>
      <c r="C183" s="120" t="s">
        <v>94</v>
      </c>
      <c r="D183" s="223">
        <v>85.793170776327429</v>
      </c>
      <c r="E183" s="205">
        <v>85.072721511532805</v>
      </c>
      <c r="F183" s="219">
        <v>72.998197379314973</v>
      </c>
      <c r="G183" s="219">
        <v>77.387538870450925</v>
      </c>
      <c r="H183" s="219">
        <v>83.964101613018499</v>
      </c>
      <c r="I183" s="220">
        <v>80.460015857626317</v>
      </c>
      <c r="J183" s="221">
        <v>81.292463516570237</v>
      </c>
      <c r="K183" s="219">
        <v>83.026414267970608</v>
      </c>
      <c r="L183" s="219">
        <v>81.438730694725436</v>
      </c>
      <c r="M183" s="219">
        <v>79.091652929122617</v>
      </c>
      <c r="N183" s="220">
        <v>81.057049036811549</v>
      </c>
      <c r="O183" s="221">
        <v>78.174184127974797</v>
      </c>
      <c r="P183" s="219">
        <v>82.820797106882964</v>
      </c>
      <c r="Q183" s="219">
        <v>84.464811409609709</v>
      </c>
      <c r="R183" s="219">
        <v>79.804411271296658</v>
      </c>
      <c r="S183" s="220">
        <v>81.55420402144982</v>
      </c>
      <c r="T183" s="222">
        <v>81.005155868430393</v>
      </c>
    </row>
    <row r="184" spans="1:20" x14ac:dyDescent="0.2">
      <c r="A184" s="211"/>
      <c r="B184" s="120"/>
      <c r="C184" s="120" t="s">
        <v>95</v>
      </c>
      <c r="D184" s="223">
        <v>86.427816693071165</v>
      </c>
      <c r="E184" s="205">
        <v>86.155960839053392</v>
      </c>
      <c r="F184" s="219">
        <v>74.751224113686106</v>
      </c>
      <c r="G184" s="219">
        <v>78.220041547547865</v>
      </c>
      <c r="H184" s="219">
        <v>85.008262736084063</v>
      </c>
      <c r="I184" s="220">
        <v>81.673247550629796</v>
      </c>
      <c r="J184" s="221">
        <v>82.000271215179779</v>
      </c>
      <c r="K184" s="219">
        <v>84.307295678082269</v>
      </c>
      <c r="L184" s="219">
        <v>82.194879947781473</v>
      </c>
      <c r="M184" s="219">
        <v>79.841547585438761</v>
      </c>
      <c r="N184" s="220">
        <v>81.812181167687712</v>
      </c>
      <c r="O184" s="221">
        <v>78.882066451306102</v>
      </c>
      <c r="P184" s="219">
        <v>82.884587781080867</v>
      </c>
      <c r="Q184" s="219">
        <v>84.551296432063424</v>
      </c>
      <c r="R184" s="219">
        <v>80.479279302260892</v>
      </c>
      <c r="S184" s="220">
        <v>81.823248781359283</v>
      </c>
      <c r="T184" s="222">
        <v>81.778183796391545</v>
      </c>
    </row>
    <row r="185" spans="1:20" x14ac:dyDescent="0.2">
      <c r="A185" s="211"/>
      <c r="B185" s="120"/>
      <c r="C185" s="120" t="s">
        <v>96</v>
      </c>
      <c r="D185" s="223">
        <v>87.718538486351662</v>
      </c>
      <c r="E185" s="205">
        <v>87.949985070045074</v>
      </c>
      <c r="F185" s="219">
        <v>76.558098109643026</v>
      </c>
      <c r="G185" s="219">
        <v>79.751383996028352</v>
      </c>
      <c r="H185" s="219">
        <v>86.384530146092146</v>
      </c>
      <c r="I185" s="220">
        <v>83.220768795678993</v>
      </c>
      <c r="J185" s="221">
        <v>83.450355589297814</v>
      </c>
      <c r="K185" s="219">
        <v>84.796601668295494</v>
      </c>
      <c r="L185" s="219">
        <v>83.563917992911939</v>
      </c>
      <c r="M185" s="219">
        <v>81.57402529229131</v>
      </c>
      <c r="N185" s="220">
        <v>83.240321750736044</v>
      </c>
      <c r="O185" s="221">
        <v>80.790818167646393</v>
      </c>
      <c r="P185" s="219">
        <v>85.743371096825683</v>
      </c>
      <c r="Q185" s="219">
        <v>85.757013688976315</v>
      </c>
      <c r="R185" s="219">
        <v>81.570614897794016</v>
      </c>
      <c r="S185" s="220">
        <v>84.198230048834475</v>
      </c>
      <c r="T185" s="222">
        <v>83.435918371106013</v>
      </c>
    </row>
    <row r="186" spans="1:20" x14ac:dyDescent="0.2">
      <c r="A186" s="224"/>
      <c r="B186" s="161"/>
      <c r="C186" s="120" t="s">
        <v>97</v>
      </c>
      <c r="D186" s="223">
        <v>89.487019774369912</v>
      </c>
      <c r="E186" s="205">
        <v>88.715799350216898</v>
      </c>
      <c r="F186" s="219">
        <v>77.383852339636391</v>
      </c>
      <c r="G186" s="219">
        <v>80.651611108323436</v>
      </c>
      <c r="H186" s="219">
        <v>87.776941473024408</v>
      </c>
      <c r="I186" s="220">
        <v>84.416679813628676</v>
      </c>
      <c r="J186" s="221">
        <v>84.89557186849359</v>
      </c>
      <c r="K186" s="219">
        <v>86.363387221078511</v>
      </c>
      <c r="L186" s="219">
        <v>85.019389231531221</v>
      </c>
      <c r="M186" s="219">
        <v>82.62983900200696</v>
      </c>
      <c r="N186" s="220">
        <v>84.630800703856636</v>
      </c>
      <c r="O186" s="221">
        <v>82.268580987800902</v>
      </c>
      <c r="P186" s="219">
        <v>87.656619409163056</v>
      </c>
      <c r="Q186" s="219">
        <v>86.93745427625214</v>
      </c>
      <c r="R186" s="219">
        <v>82.774096717352691</v>
      </c>
      <c r="S186" s="220">
        <v>85.894966838618174</v>
      </c>
      <c r="T186" s="222">
        <v>84.839707824017935</v>
      </c>
    </row>
    <row r="187" spans="1:20" x14ac:dyDescent="0.2">
      <c r="A187" s="224"/>
      <c r="B187" s="161"/>
      <c r="C187" s="120" t="s">
        <v>98</v>
      </c>
      <c r="D187" s="223">
        <v>89.865345714761503</v>
      </c>
      <c r="E187" s="205">
        <v>89.325215823388021</v>
      </c>
      <c r="F187" s="219">
        <v>78.379416861235754</v>
      </c>
      <c r="G187" s="219">
        <v>83.096854015498096</v>
      </c>
      <c r="H187" s="219">
        <v>87.881541226123062</v>
      </c>
      <c r="I187" s="220">
        <v>84.978637124511863</v>
      </c>
      <c r="J187" s="221">
        <v>86.029289702631218</v>
      </c>
      <c r="K187" s="219">
        <v>87.632044756615116</v>
      </c>
      <c r="L187" s="219">
        <v>86.164489885699211</v>
      </c>
      <c r="M187" s="219">
        <v>83.639902128646426</v>
      </c>
      <c r="N187" s="220">
        <v>85.753941562681248</v>
      </c>
      <c r="O187" s="221">
        <v>82.822496271056224</v>
      </c>
      <c r="P187" s="219">
        <v>88.329524294957579</v>
      </c>
      <c r="Q187" s="219">
        <v>87.546239008611508</v>
      </c>
      <c r="R187" s="219">
        <v>84.125982860886282</v>
      </c>
      <c r="S187" s="220">
        <v>86.546629601866385</v>
      </c>
      <c r="T187" s="222">
        <v>85.717371606984429</v>
      </c>
    </row>
    <row r="188" spans="1:20" x14ac:dyDescent="0.2">
      <c r="A188" s="224"/>
      <c r="B188" s="161"/>
      <c r="C188" s="120" t="s">
        <v>99</v>
      </c>
      <c r="D188" s="223">
        <v>89.654403968376599</v>
      </c>
      <c r="E188" s="205">
        <v>89.355202040532731</v>
      </c>
      <c r="F188" s="219">
        <v>79.056553357214142</v>
      </c>
      <c r="G188" s="219">
        <v>82.616064524958901</v>
      </c>
      <c r="H188" s="219">
        <v>87.87533820731943</v>
      </c>
      <c r="I188" s="220">
        <v>85.158961656129208</v>
      </c>
      <c r="J188" s="221">
        <v>84.715138255674916</v>
      </c>
      <c r="K188" s="219">
        <v>85.961786137560537</v>
      </c>
      <c r="L188" s="219">
        <v>84.820299067012456</v>
      </c>
      <c r="M188" s="219">
        <v>82.600977619361117</v>
      </c>
      <c r="N188" s="220">
        <v>84.459393134538644</v>
      </c>
      <c r="O188" s="221">
        <v>82.37765548267592</v>
      </c>
      <c r="P188" s="219">
        <v>87.45890928831983</v>
      </c>
      <c r="Q188" s="219">
        <v>86.75485844266781</v>
      </c>
      <c r="R188" s="219">
        <v>84.680904384875276</v>
      </c>
      <c r="S188" s="220">
        <v>85.846886887821185</v>
      </c>
      <c r="T188" s="222">
        <v>84.932973129499331</v>
      </c>
    </row>
    <row r="189" spans="1:20" x14ac:dyDescent="0.2">
      <c r="A189" s="224"/>
      <c r="B189" s="161"/>
      <c r="C189" s="120" t="s">
        <v>100</v>
      </c>
      <c r="D189" s="223">
        <v>90.505948973984559</v>
      </c>
      <c r="E189" s="205">
        <v>90.256076655946515</v>
      </c>
      <c r="F189" s="219">
        <v>79.633185290610058</v>
      </c>
      <c r="G189" s="219">
        <v>82.536740411156714</v>
      </c>
      <c r="H189" s="219">
        <v>89.442870496259999</v>
      </c>
      <c r="I189" s="220">
        <v>86.168439604801009</v>
      </c>
      <c r="J189" s="221">
        <v>84.937472002436564</v>
      </c>
      <c r="K189" s="219">
        <v>86.486572184075882</v>
      </c>
      <c r="L189" s="219">
        <v>85.068146136096431</v>
      </c>
      <c r="M189" s="219">
        <v>83.131496403653443</v>
      </c>
      <c r="N189" s="220">
        <v>84.75320826249451</v>
      </c>
      <c r="O189" s="221">
        <v>82.600725142839011</v>
      </c>
      <c r="P189" s="219">
        <v>88.663030340149476</v>
      </c>
      <c r="Q189" s="219">
        <v>87.499750353982421</v>
      </c>
      <c r="R189" s="219">
        <v>83.533567386379389</v>
      </c>
      <c r="S189" s="220">
        <v>86.657037295743962</v>
      </c>
      <c r="T189" s="222">
        <v>85.522043991047255</v>
      </c>
    </row>
    <row r="190" spans="1:20" x14ac:dyDescent="0.2">
      <c r="A190" s="224"/>
      <c r="B190" s="161"/>
      <c r="C190" s="120" t="s">
        <v>101</v>
      </c>
      <c r="D190" s="223">
        <v>91.765611013384131</v>
      </c>
      <c r="E190" s="205">
        <v>91.796895943307518</v>
      </c>
      <c r="F190" s="219">
        <v>81.445256677499273</v>
      </c>
      <c r="G190" s="219">
        <v>84.920534455884436</v>
      </c>
      <c r="H190" s="219">
        <v>90.539780517493824</v>
      </c>
      <c r="I190" s="220">
        <v>87.609107301023727</v>
      </c>
      <c r="J190" s="221">
        <v>86.385164415482194</v>
      </c>
      <c r="K190" s="219">
        <v>87.487031637788505</v>
      </c>
      <c r="L190" s="219">
        <v>86.478112274109833</v>
      </c>
      <c r="M190" s="219">
        <v>84.316006551052638</v>
      </c>
      <c r="N190" s="220">
        <v>86.126510759641207</v>
      </c>
      <c r="O190" s="221">
        <v>84.062484479029294</v>
      </c>
      <c r="P190" s="219">
        <v>90.422783797789819</v>
      </c>
      <c r="Q190" s="219">
        <v>88.713944329625889</v>
      </c>
      <c r="R190" s="219">
        <v>85.387267306901279</v>
      </c>
      <c r="S190" s="220">
        <v>88.280818907578677</v>
      </c>
      <c r="T190" s="222">
        <v>86.965437441644724</v>
      </c>
    </row>
    <row r="191" spans="1:20" x14ac:dyDescent="0.2">
      <c r="A191" s="224"/>
      <c r="B191" s="161"/>
      <c r="C191" s="120" t="s">
        <v>102</v>
      </c>
      <c r="D191" s="223">
        <v>92.42433305375323</v>
      </c>
      <c r="E191" s="205">
        <v>92.624426738836135</v>
      </c>
      <c r="F191" s="219">
        <v>82.191648456316472</v>
      </c>
      <c r="G191" s="219">
        <v>86.34178488474889</v>
      </c>
      <c r="H191" s="219">
        <v>91.31689131289248</v>
      </c>
      <c r="I191" s="220">
        <v>88.379130538786427</v>
      </c>
      <c r="J191" s="221">
        <v>86.968386961615678</v>
      </c>
      <c r="K191" s="219">
        <v>88.692278470616742</v>
      </c>
      <c r="L191" s="219">
        <v>87.113805593755998</v>
      </c>
      <c r="M191" s="219">
        <v>85.216203725047336</v>
      </c>
      <c r="N191" s="220">
        <v>86.805217681619553</v>
      </c>
      <c r="O191" s="221">
        <v>85.391110065226542</v>
      </c>
      <c r="P191" s="219">
        <v>90.594956057375242</v>
      </c>
      <c r="Q191" s="219">
        <v>89.117624621780962</v>
      </c>
      <c r="R191" s="219">
        <v>86.668144861810148</v>
      </c>
      <c r="S191" s="220">
        <v>88.840278523873764</v>
      </c>
      <c r="T191" s="222">
        <v>87.643028320773738</v>
      </c>
    </row>
    <row r="192" spans="1:20" x14ac:dyDescent="0.2">
      <c r="A192" s="224"/>
      <c r="B192" s="161"/>
      <c r="C192" s="120" t="s">
        <v>103</v>
      </c>
      <c r="D192" s="223">
        <v>93.294426781170856</v>
      </c>
      <c r="E192" s="205">
        <v>93.387113775907096</v>
      </c>
      <c r="F192" s="219">
        <v>83.354851963595991</v>
      </c>
      <c r="G192" s="219">
        <v>87.026941997627873</v>
      </c>
      <c r="H192" s="219">
        <v>91.768277986615885</v>
      </c>
      <c r="I192" s="220">
        <v>89.173854206390217</v>
      </c>
      <c r="J192" s="221">
        <v>88.006749700371387</v>
      </c>
      <c r="K192" s="219">
        <v>89.641066110353108</v>
      </c>
      <c r="L192" s="219">
        <v>88.144612237301999</v>
      </c>
      <c r="M192" s="219">
        <v>85.565325046143698</v>
      </c>
      <c r="N192" s="220">
        <v>87.725168695300511</v>
      </c>
      <c r="O192" s="221">
        <v>85.279275501250282</v>
      </c>
      <c r="P192" s="219">
        <v>92.140791522794956</v>
      </c>
      <c r="Q192" s="219">
        <v>90.452571248295158</v>
      </c>
      <c r="R192" s="219">
        <v>86.082449797197711</v>
      </c>
      <c r="S192" s="220">
        <v>89.827273558344388</v>
      </c>
      <c r="T192" s="222">
        <v>88.544293259997161</v>
      </c>
    </row>
    <row r="193" spans="1:20" x14ac:dyDescent="0.2">
      <c r="A193" s="224"/>
      <c r="B193" s="161"/>
      <c r="C193" s="120" t="s">
        <v>104</v>
      </c>
      <c r="D193" s="223">
        <v>93.547754936014186</v>
      </c>
      <c r="E193" s="205">
        <v>93.844529216073823</v>
      </c>
      <c r="F193" s="219">
        <v>83.242904273136773</v>
      </c>
      <c r="G193" s="219">
        <v>86.231392020860483</v>
      </c>
      <c r="H193" s="219">
        <v>92.475566616380249</v>
      </c>
      <c r="I193" s="220">
        <v>89.463979011350744</v>
      </c>
      <c r="J193" s="221">
        <v>89.255431341618376</v>
      </c>
      <c r="K193" s="219">
        <v>89.605138257191911</v>
      </c>
      <c r="L193" s="219">
        <v>89.284930820586283</v>
      </c>
      <c r="M193" s="219">
        <v>85.897475131514696</v>
      </c>
      <c r="N193" s="220">
        <v>88.734062961641428</v>
      </c>
      <c r="O193" s="221">
        <v>85.409032459712776</v>
      </c>
      <c r="P193" s="219">
        <v>91.226389509198853</v>
      </c>
      <c r="Q193" s="219">
        <v>90.294429917714808</v>
      </c>
      <c r="R193" s="219">
        <v>85.755958631847264</v>
      </c>
      <c r="S193" s="220">
        <v>89.303703186365695</v>
      </c>
      <c r="T193" s="222">
        <v>89.044213219859159</v>
      </c>
    </row>
    <row r="194" spans="1:20" x14ac:dyDescent="0.2">
      <c r="A194" s="224"/>
      <c r="B194" s="161"/>
      <c r="C194" s="120" t="s">
        <v>105</v>
      </c>
      <c r="D194" s="223">
        <v>93.039350853288326</v>
      </c>
      <c r="E194" s="205">
        <v>93.624272100072162</v>
      </c>
      <c r="F194" s="219">
        <v>82.639935792174796</v>
      </c>
      <c r="G194" s="219">
        <v>86.070529082068234</v>
      </c>
      <c r="H194" s="219">
        <v>92.117362557196927</v>
      </c>
      <c r="I194" s="220">
        <v>89.015413897146445</v>
      </c>
      <c r="J194" s="221">
        <v>88.432775916603148</v>
      </c>
      <c r="K194" s="219">
        <v>89.399289167154691</v>
      </c>
      <c r="L194" s="219">
        <v>88.514306009481274</v>
      </c>
      <c r="M194" s="219">
        <v>85.267503813480616</v>
      </c>
      <c r="N194" s="220">
        <v>87.986311213889266</v>
      </c>
      <c r="O194" s="221">
        <v>84.968156008044502</v>
      </c>
      <c r="P194" s="219">
        <v>89.691546978557326</v>
      </c>
      <c r="Q194" s="219">
        <v>89.843678771910419</v>
      </c>
      <c r="R194" s="219">
        <v>86.358968740033262</v>
      </c>
      <c r="S194" s="220">
        <v>88.249702482631989</v>
      </c>
      <c r="T194" s="222">
        <v>88.310499473678078</v>
      </c>
    </row>
    <row r="195" spans="1:20" x14ac:dyDescent="0.2">
      <c r="A195" s="224"/>
      <c r="B195" s="161"/>
      <c r="C195" s="120"/>
      <c r="D195" s="223"/>
      <c r="E195" s="205"/>
      <c r="F195" s="219"/>
      <c r="G195" s="219"/>
      <c r="H195" s="219"/>
      <c r="I195" s="220"/>
      <c r="J195" s="221"/>
      <c r="K195" s="219"/>
      <c r="L195" s="219"/>
      <c r="M195" s="219"/>
      <c r="N195" s="220"/>
      <c r="O195" s="221"/>
      <c r="P195" s="219"/>
      <c r="Q195" s="219"/>
      <c r="R195" s="219"/>
      <c r="S195" s="220"/>
      <c r="T195" s="222"/>
    </row>
    <row r="196" spans="1:20" x14ac:dyDescent="0.2">
      <c r="A196" s="211" t="s">
        <v>121</v>
      </c>
      <c r="B196" s="120"/>
      <c r="C196" s="120" t="s">
        <v>94</v>
      </c>
      <c r="D196" s="223">
        <v>93.312705178449221</v>
      </c>
      <c r="E196" s="205">
        <v>92.940157396657611</v>
      </c>
      <c r="F196" s="219">
        <v>81.771453458640025</v>
      </c>
      <c r="G196" s="219">
        <v>85.302803847441268</v>
      </c>
      <c r="H196" s="219">
        <v>91.21625533438116</v>
      </c>
      <c r="I196" s="220">
        <v>88.342328504220291</v>
      </c>
      <c r="J196" s="221">
        <v>88.088457449711257</v>
      </c>
      <c r="K196" s="219">
        <v>89.232677696192681</v>
      </c>
      <c r="L196" s="219">
        <v>88.18497799189258</v>
      </c>
      <c r="M196" s="219">
        <v>85.243828627720021</v>
      </c>
      <c r="N196" s="220">
        <v>87.706688443100632</v>
      </c>
      <c r="O196" s="221">
        <v>84.404669317416705</v>
      </c>
      <c r="P196" s="219">
        <v>89.858903812571853</v>
      </c>
      <c r="Q196" s="219">
        <v>89.239967193333499</v>
      </c>
      <c r="R196" s="219">
        <v>85.171864090420314</v>
      </c>
      <c r="S196" s="220">
        <v>88.093393509865862</v>
      </c>
      <c r="T196" s="222">
        <v>87.953865725621</v>
      </c>
    </row>
    <row r="197" spans="1:20" x14ac:dyDescent="0.2">
      <c r="A197" s="211"/>
      <c r="B197" s="120"/>
      <c r="C197" s="120" t="s">
        <v>95</v>
      </c>
      <c r="D197" s="223">
        <v>94.433266874316914</v>
      </c>
      <c r="E197" s="205">
        <v>94.029864355453938</v>
      </c>
      <c r="F197" s="219">
        <v>82.219183542043552</v>
      </c>
      <c r="G197" s="219">
        <v>85.539903366764364</v>
      </c>
      <c r="H197" s="219">
        <v>92.466351072345432</v>
      </c>
      <c r="I197" s="220">
        <v>89.256542219993079</v>
      </c>
      <c r="J197" s="221">
        <v>88.852776676388132</v>
      </c>
      <c r="K197" s="219">
        <v>91.005831207092314</v>
      </c>
      <c r="L197" s="219">
        <v>89.034397296446713</v>
      </c>
      <c r="M197" s="219">
        <v>85.810324222116378</v>
      </c>
      <c r="N197" s="220">
        <v>88.510098709378013</v>
      </c>
      <c r="O197" s="221">
        <v>85.544565633312885</v>
      </c>
      <c r="P197" s="219">
        <v>90.110244147291965</v>
      </c>
      <c r="Q197" s="219">
        <v>90.059000261525483</v>
      </c>
      <c r="R197" s="219">
        <v>84.4164106409673</v>
      </c>
      <c r="S197" s="220">
        <v>88.627234184318894</v>
      </c>
      <c r="T197" s="222">
        <v>88.729757182919712</v>
      </c>
    </row>
    <row r="198" spans="1:20" x14ac:dyDescent="0.2">
      <c r="A198" s="211"/>
      <c r="B198" s="120"/>
      <c r="C198" s="120" t="s">
        <v>96</v>
      </c>
      <c r="D198" s="223">
        <v>94.689361204569096</v>
      </c>
      <c r="E198" s="205">
        <v>95.210138970381863</v>
      </c>
      <c r="F198" s="219">
        <v>83.386763730311586</v>
      </c>
      <c r="G198" s="219">
        <v>88.274697885041974</v>
      </c>
      <c r="H198" s="219">
        <v>93.314463586630723</v>
      </c>
      <c r="I198" s="220">
        <v>90.197314238740219</v>
      </c>
      <c r="J198" s="221">
        <v>89.502773449851247</v>
      </c>
      <c r="K198" s="219">
        <v>91.096928135227557</v>
      </c>
      <c r="L198" s="219">
        <v>89.637248150003245</v>
      </c>
      <c r="M198" s="219">
        <v>86.478463358845431</v>
      </c>
      <c r="N198" s="220">
        <v>89.123566739974365</v>
      </c>
      <c r="O198" s="221">
        <v>86.630194325983254</v>
      </c>
      <c r="P198" s="219">
        <v>90.577401673760377</v>
      </c>
      <c r="Q198" s="219">
        <v>90.650434189828431</v>
      </c>
      <c r="R198" s="219">
        <v>85.297998259041947</v>
      </c>
      <c r="S198" s="220">
        <v>89.296493513637145</v>
      </c>
      <c r="T198" s="222">
        <v>89.440470108709363</v>
      </c>
    </row>
    <row r="199" spans="1:20" x14ac:dyDescent="0.2">
      <c r="A199" s="224"/>
      <c r="B199" s="161"/>
      <c r="C199" s="120" t="s">
        <v>97</v>
      </c>
      <c r="D199" s="223">
        <v>94.639674304928718</v>
      </c>
      <c r="E199" s="205">
        <v>95.528359753375241</v>
      </c>
      <c r="F199" s="219">
        <v>83.151126310593995</v>
      </c>
      <c r="G199" s="219">
        <v>87.932205806103994</v>
      </c>
      <c r="H199" s="219">
        <v>93.445306575703228</v>
      </c>
      <c r="I199" s="220">
        <v>90.176297312776995</v>
      </c>
      <c r="J199" s="221">
        <v>89.745931455517677</v>
      </c>
      <c r="K199" s="219">
        <v>91.467054301513144</v>
      </c>
      <c r="L199" s="219">
        <v>89.891116537469358</v>
      </c>
      <c r="M199" s="219">
        <v>87.315123204688533</v>
      </c>
      <c r="N199" s="220">
        <v>89.472208642537097</v>
      </c>
      <c r="O199" s="221">
        <v>87.069835243379529</v>
      </c>
      <c r="P199" s="219">
        <v>91.149017801909622</v>
      </c>
      <c r="Q199" s="219">
        <v>90.387686796212662</v>
      </c>
      <c r="R199" s="219">
        <v>85.255617414221206</v>
      </c>
      <c r="S199" s="220">
        <v>89.732020586678999</v>
      </c>
      <c r="T199" s="222">
        <v>89.710690408935534</v>
      </c>
    </row>
    <row r="200" spans="1:20" x14ac:dyDescent="0.2">
      <c r="A200" s="224"/>
      <c r="B200" s="161"/>
      <c r="C200" s="120" t="s">
        <v>98</v>
      </c>
      <c r="D200" s="223">
        <v>94.405349240856552</v>
      </c>
      <c r="E200" s="205">
        <v>95.042500833361231</v>
      </c>
      <c r="F200" s="219">
        <v>83.264260130631797</v>
      </c>
      <c r="G200" s="219">
        <v>88.123090645930418</v>
      </c>
      <c r="H200" s="219">
        <v>93.757146120712406</v>
      </c>
      <c r="I200" s="220">
        <v>90.25949432644309</v>
      </c>
      <c r="J200" s="221">
        <v>89.766645277225521</v>
      </c>
      <c r="K200" s="219">
        <v>91.273523049202524</v>
      </c>
      <c r="L200" s="219">
        <v>89.893757745301031</v>
      </c>
      <c r="M200" s="219">
        <v>86.873766746912082</v>
      </c>
      <c r="N200" s="220">
        <v>89.402646974263547</v>
      </c>
      <c r="O200" s="221">
        <v>86.564565463332769</v>
      </c>
      <c r="P200" s="219">
        <v>90.267730949980887</v>
      </c>
      <c r="Q200" s="219">
        <v>91.030179497196457</v>
      </c>
      <c r="R200" s="219">
        <v>85.922779374786316</v>
      </c>
      <c r="S200" s="220">
        <v>89.150313693991194</v>
      </c>
      <c r="T200" s="222">
        <v>89.573750613763892</v>
      </c>
    </row>
    <row r="201" spans="1:20" x14ac:dyDescent="0.2">
      <c r="A201" s="224"/>
      <c r="B201" s="161"/>
      <c r="C201" s="120" t="s">
        <v>99</v>
      </c>
      <c r="D201" s="223">
        <v>94.035770033169172</v>
      </c>
      <c r="E201" s="205">
        <v>95.235237580778005</v>
      </c>
      <c r="F201" s="219">
        <v>83.326212172084325</v>
      </c>
      <c r="G201" s="219">
        <v>88.96540334208963</v>
      </c>
      <c r="H201" s="219">
        <v>92.997728373400264</v>
      </c>
      <c r="I201" s="220">
        <v>89.969457006062797</v>
      </c>
      <c r="J201" s="221">
        <v>89.088260717710583</v>
      </c>
      <c r="K201" s="219">
        <v>91.691033112083204</v>
      </c>
      <c r="L201" s="219">
        <v>89.307817226566286</v>
      </c>
      <c r="M201" s="219">
        <v>86.735245181385778</v>
      </c>
      <c r="N201" s="220">
        <v>88.88946570123656</v>
      </c>
      <c r="O201" s="221">
        <v>86.814488862015935</v>
      </c>
      <c r="P201" s="219">
        <v>90.238600803984497</v>
      </c>
      <c r="Q201" s="219">
        <v>90.793901601939226</v>
      </c>
      <c r="R201" s="219">
        <v>85.272648677106318</v>
      </c>
      <c r="S201" s="220">
        <v>89.164016053364691</v>
      </c>
      <c r="T201" s="222">
        <v>89.229294041526714</v>
      </c>
    </row>
    <row r="202" spans="1:20" x14ac:dyDescent="0.2">
      <c r="A202" s="224"/>
      <c r="B202" s="161"/>
      <c r="C202" s="120" t="s">
        <v>100</v>
      </c>
      <c r="D202" s="223">
        <v>94.143332746797299</v>
      </c>
      <c r="E202" s="205">
        <v>95.186480619698287</v>
      </c>
      <c r="F202" s="219">
        <v>84.130521845880295</v>
      </c>
      <c r="G202" s="219">
        <v>89.143690723536693</v>
      </c>
      <c r="H202" s="219">
        <v>94.022157033598603</v>
      </c>
      <c r="I202" s="220">
        <v>90.652225428658539</v>
      </c>
      <c r="J202" s="221">
        <v>89.845545659174661</v>
      </c>
      <c r="K202" s="219">
        <v>91.353802906088831</v>
      </c>
      <c r="L202" s="219">
        <v>89.972774492669572</v>
      </c>
      <c r="M202" s="219">
        <v>87.135261630459894</v>
      </c>
      <c r="N202" s="220">
        <v>89.511338306160411</v>
      </c>
      <c r="O202" s="221">
        <v>87.554551567528804</v>
      </c>
      <c r="P202" s="219">
        <v>90.495074177366405</v>
      </c>
      <c r="Q202" s="219">
        <v>91.473641251482505</v>
      </c>
      <c r="R202" s="219">
        <v>87.25072904051305</v>
      </c>
      <c r="S202" s="220">
        <v>89.649672115122016</v>
      </c>
      <c r="T202" s="222">
        <v>89.838543372085752</v>
      </c>
    </row>
    <row r="203" spans="1:20" x14ac:dyDescent="0.2">
      <c r="A203" s="224"/>
      <c r="B203" s="161"/>
      <c r="C203" s="120" t="s">
        <v>101</v>
      </c>
      <c r="D203" s="223">
        <v>94.806739476895174</v>
      </c>
      <c r="E203" s="205">
        <v>95.799686357010827</v>
      </c>
      <c r="F203" s="219">
        <v>84.489235696698046</v>
      </c>
      <c r="G203" s="219">
        <v>89.927161621501</v>
      </c>
      <c r="H203" s="219">
        <v>94.838430915983693</v>
      </c>
      <c r="I203" s="220">
        <v>91.270245167254345</v>
      </c>
      <c r="J203" s="221">
        <v>90.88912581133475</v>
      </c>
      <c r="K203" s="219">
        <v>92.048486234367815</v>
      </c>
      <c r="L203" s="219">
        <v>90.986923501035534</v>
      </c>
      <c r="M203" s="219">
        <v>88.00991387923699</v>
      </c>
      <c r="N203" s="220">
        <v>90.50280235910914</v>
      </c>
      <c r="O203" s="221">
        <v>88.332006000502602</v>
      </c>
      <c r="P203" s="219">
        <v>91.217480219361889</v>
      </c>
      <c r="Q203" s="219">
        <v>92.066174084102954</v>
      </c>
      <c r="R203" s="219">
        <v>88.111204028263955</v>
      </c>
      <c r="S203" s="220">
        <v>90.379320627715373</v>
      </c>
      <c r="T203" s="222">
        <v>90.67753411412545</v>
      </c>
    </row>
    <row r="204" spans="1:20" x14ac:dyDescent="0.2">
      <c r="A204" s="224"/>
      <c r="B204" s="161"/>
      <c r="C204" s="120" t="s">
        <v>102</v>
      </c>
      <c r="D204" s="223">
        <v>95.402284651708072</v>
      </c>
      <c r="E204" s="205">
        <v>95.66235323031934</v>
      </c>
      <c r="F204" s="219">
        <v>84.85536623750788</v>
      </c>
      <c r="G204" s="219">
        <v>89.907451418092748</v>
      </c>
      <c r="H204" s="219">
        <v>95.02571813736715</v>
      </c>
      <c r="I204" s="220">
        <v>91.552360229493189</v>
      </c>
      <c r="J204" s="221">
        <v>91.886819492460091</v>
      </c>
      <c r="K204" s="219">
        <v>92.270374515941867</v>
      </c>
      <c r="L204" s="219">
        <v>91.919174223934803</v>
      </c>
      <c r="M204" s="219">
        <v>88.434653671313058</v>
      </c>
      <c r="N204" s="220">
        <v>91.35252168218652</v>
      </c>
      <c r="O204" s="221">
        <v>88.785507264413653</v>
      </c>
      <c r="P204" s="219">
        <v>91.393743401486702</v>
      </c>
      <c r="Q204" s="219">
        <v>92.522789779586901</v>
      </c>
      <c r="R204" s="219">
        <v>87.022109127210356</v>
      </c>
      <c r="S204" s="220">
        <v>90.626712365841897</v>
      </c>
      <c r="T204" s="222">
        <v>91.252681530605614</v>
      </c>
    </row>
    <row r="205" spans="1:20" x14ac:dyDescent="0.2">
      <c r="A205" s="224"/>
      <c r="B205" s="161"/>
      <c r="C205" s="120" t="s">
        <v>103</v>
      </c>
      <c r="D205" s="223">
        <v>95.802349637614668</v>
      </c>
      <c r="E205" s="205">
        <v>96.550836143735225</v>
      </c>
      <c r="F205" s="219">
        <v>85.179281638819148</v>
      </c>
      <c r="G205" s="219">
        <v>89.668667314707363</v>
      </c>
      <c r="H205" s="219">
        <v>95.566388307542979</v>
      </c>
      <c r="I205" s="220">
        <v>92.003107881920684</v>
      </c>
      <c r="J205" s="221">
        <v>92.522178440367043</v>
      </c>
      <c r="K205" s="219">
        <v>92.714987998586722</v>
      </c>
      <c r="L205" s="219">
        <v>92.538442864243748</v>
      </c>
      <c r="M205" s="219">
        <v>88.746313558763376</v>
      </c>
      <c r="N205" s="220">
        <v>91.921767003924387</v>
      </c>
      <c r="O205" s="221">
        <v>89.371212972337787</v>
      </c>
      <c r="P205" s="219">
        <v>91.955261427066347</v>
      </c>
      <c r="Q205" s="219">
        <v>92.811992325722088</v>
      </c>
      <c r="R205" s="219">
        <v>88.100411817883526</v>
      </c>
      <c r="S205" s="220">
        <v>91.183556511193615</v>
      </c>
      <c r="T205" s="222">
        <v>91.788353958821418</v>
      </c>
    </row>
    <row r="206" spans="1:20" x14ac:dyDescent="0.2">
      <c r="A206" s="224"/>
      <c r="B206" s="161"/>
      <c r="C206" s="120" t="s">
        <v>104</v>
      </c>
      <c r="D206" s="223">
        <v>96.468052524288339</v>
      </c>
      <c r="E206" s="205">
        <v>96.832283224923685</v>
      </c>
      <c r="F206" s="219">
        <v>84.993324778648116</v>
      </c>
      <c r="G206" s="219">
        <v>89.77519929318548</v>
      </c>
      <c r="H206" s="219">
        <v>96.527622608748672</v>
      </c>
      <c r="I206" s="220">
        <v>92.445021800390876</v>
      </c>
      <c r="J206" s="221">
        <v>92.261474696139928</v>
      </c>
      <c r="K206" s="219">
        <v>92.807795794381093</v>
      </c>
      <c r="L206" s="219">
        <v>92.307559537558788</v>
      </c>
      <c r="M206" s="219">
        <v>88.880698638697964</v>
      </c>
      <c r="N206" s="220">
        <v>91.750283605552511</v>
      </c>
      <c r="O206" s="221">
        <v>89.331087494045192</v>
      </c>
      <c r="P206" s="219">
        <v>91.806417261937028</v>
      </c>
      <c r="Q206" s="219">
        <v>92.973618718384287</v>
      </c>
      <c r="R206" s="219">
        <v>87.969926339589307</v>
      </c>
      <c r="S206" s="220">
        <v>91.096579121545417</v>
      </c>
      <c r="T206" s="222">
        <v>91.794914879217174</v>
      </c>
    </row>
    <row r="207" spans="1:20" x14ac:dyDescent="0.2">
      <c r="A207" s="224"/>
      <c r="B207" s="161"/>
      <c r="C207" s="120" t="s">
        <v>105</v>
      </c>
      <c r="D207" s="223">
        <v>95.152136882685411</v>
      </c>
      <c r="E207" s="205">
        <v>95.288631274758629</v>
      </c>
      <c r="F207" s="219">
        <v>84.123518502081708</v>
      </c>
      <c r="G207" s="219">
        <v>88.579134369993724</v>
      </c>
      <c r="H207" s="219">
        <v>95.013291470672797</v>
      </c>
      <c r="I207" s="220">
        <v>91.18842960388838</v>
      </c>
      <c r="J207" s="221">
        <v>90.887761308673831</v>
      </c>
      <c r="K207" s="219">
        <v>92.222355193654707</v>
      </c>
      <c r="L207" s="219">
        <v>91.000340793057489</v>
      </c>
      <c r="M207" s="219">
        <v>87.798799756791709</v>
      </c>
      <c r="N207" s="220">
        <v>90.479706364786892</v>
      </c>
      <c r="O207" s="221">
        <v>88.699322690244571</v>
      </c>
      <c r="P207" s="219">
        <v>89.939139520515198</v>
      </c>
      <c r="Q207" s="219">
        <v>91.727668371621903</v>
      </c>
      <c r="R207" s="219">
        <v>87.391222034074502</v>
      </c>
      <c r="S207" s="220">
        <v>89.682152027241315</v>
      </c>
      <c r="T207" s="222">
        <v>90.497852811545471</v>
      </c>
    </row>
    <row r="208" spans="1:20" ht="13.5" thickBot="1" x14ac:dyDescent="0.25">
      <c r="A208" s="225"/>
      <c r="B208" s="185"/>
      <c r="C208" s="185"/>
      <c r="D208" s="226"/>
      <c r="E208" s="227"/>
      <c r="F208" s="227"/>
      <c r="G208" s="228"/>
      <c r="H208" s="229"/>
      <c r="I208" s="230"/>
      <c r="J208" s="231"/>
      <c r="K208" s="229"/>
      <c r="L208" s="229"/>
      <c r="M208" s="229"/>
      <c r="N208" s="230"/>
      <c r="O208" s="231"/>
      <c r="P208" s="229"/>
      <c r="Q208" s="229"/>
      <c r="R208" s="229"/>
      <c r="S208" s="230"/>
      <c r="T208" s="232"/>
    </row>
    <row r="209" spans="1:20" x14ac:dyDescent="0.2">
      <c r="A209" s="211"/>
      <c r="B209" s="120"/>
      <c r="C209" s="120"/>
      <c r="D209" s="233"/>
      <c r="E209" s="234"/>
      <c r="F209" s="234"/>
      <c r="G209" s="235"/>
      <c r="H209" s="94"/>
      <c r="I209" s="94"/>
      <c r="J209" s="94"/>
      <c r="K209" s="94"/>
      <c r="L209" s="94"/>
      <c r="M209" s="94"/>
      <c r="N209" s="94"/>
      <c r="O209" s="94"/>
      <c r="P209" s="94"/>
      <c r="Q209" s="94"/>
      <c r="R209" s="94"/>
      <c r="S209" s="94"/>
      <c r="T209" s="236" t="s">
        <v>187</v>
      </c>
    </row>
    <row r="210" spans="1:20" x14ac:dyDescent="0.2">
      <c r="A210" s="237" t="s">
        <v>188</v>
      </c>
      <c r="B210" s="1811" t="s">
        <v>189</v>
      </c>
      <c r="C210" s="1811"/>
      <c r="D210" s="1811"/>
      <c r="E210" s="1811"/>
      <c r="F210" s="1811"/>
      <c r="G210" s="1811"/>
      <c r="H210" s="1811"/>
      <c r="I210" s="1811"/>
      <c r="J210" s="1811"/>
      <c r="K210" s="1811"/>
      <c r="L210" s="1811"/>
      <c r="M210" s="1811"/>
      <c r="N210" s="1811"/>
      <c r="O210" s="1811"/>
      <c r="P210" s="1811"/>
      <c r="Q210" s="1811"/>
      <c r="R210" s="1811"/>
      <c r="S210" s="1811"/>
      <c r="T210" s="1811"/>
    </row>
    <row r="211" spans="1:20" x14ac:dyDescent="0.2">
      <c r="A211" s="237" t="s">
        <v>190</v>
      </c>
      <c r="B211" s="238" t="s">
        <v>143</v>
      </c>
      <c r="C211" s="234"/>
      <c r="D211" s="234"/>
      <c r="H211" s="120"/>
    </row>
    <row r="212" spans="1:20" x14ac:dyDescent="0.2">
      <c r="A212" s="237" t="s">
        <v>191</v>
      </c>
      <c r="B212" s="234" t="s">
        <v>192</v>
      </c>
      <c r="C212" s="239"/>
      <c r="D212" s="239"/>
      <c r="H212" s="120"/>
    </row>
    <row r="213" spans="1:20" ht="27.75" customHeight="1" x14ac:dyDescent="0.2"/>
  </sheetData>
  <mergeCells count="21">
    <mergeCell ref="A3:T3"/>
    <mergeCell ref="A5:C7"/>
    <mergeCell ref="D5:I5"/>
    <mergeCell ref="J5:N5"/>
    <mergeCell ref="O5:S5"/>
    <mergeCell ref="T5:T7"/>
    <mergeCell ref="D6:D7"/>
    <mergeCell ref="E6:E7"/>
    <mergeCell ref="F6:F7"/>
    <mergeCell ref="G6:G7"/>
    <mergeCell ref="P6:P7"/>
    <mergeCell ref="Q6:Q7"/>
    <mergeCell ref="R6:R7"/>
    <mergeCell ref="S6:S7"/>
    <mergeCell ref="B210:T210"/>
    <mergeCell ref="H6:H7"/>
    <mergeCell ref="I6:I7"/>
    <mergeCell ref="J6:L6"/>
    <mergeCell ref="M6:M7"/>
    <mergeCell ref="N6:N7"/>
    <mergeCell ref="O6:O7"/>
  </mergeCells>
  <hyperlinks>
    <hyperlink ref="T2" location="Contents!A1" display="Back to Contents" xr:uid="{0905E7A9-F718-4224-BDAE-FAB8F016B05E}"/>
  </hyperlinks>
  <pageMargins left="0.7" right="0.7" top="0.75" bottom="0.75" header="0.3" footer="0.3"/>
  <pageSetup paperSize="9" scale="43" orientation="portrait" r:id="rId1"/>
  <headerFooter>
    <oddHeader xml:space="preserve">&amp;L&amp;"Aptos"&amp;10&amp;K000000 [Limited Sharing]&amp;1#_x000D_&amp;"Aptos Narrow"&amp;11&amp;K000000&amp;"Aptos Narrow"&amp;11&amp;K000000&amp;"Calibri"&amp;11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680DC-9E19-4778-ACFF-8339D293CF38}">
  <sheetPr codeName="Sheet52"/>
  <dimension ref="A1:M111"/>
  <sheetViews>
    <sheetView zoomScaleNormal="100" workbookViewId="0">
      <pane xSplit="2" ySplit="6" topLeftCell="C85" activePane="bottomRight" state="frozen"/>
      <selection activeCell="J2" sqref="J2"/>
      <selection pane="topRight" activeCell="J2" sqref="J2"/>
      <selection pane="bottomLeft" activeCell="J2" sqref="J2"/>
      <selection pane="bottomRight" activeCell="M2" sqref="M2"/>
    </sheetView>
  </sheetViews>
  <sheetFormatPr defaultRowHeight="15" x14ac:dyDescent="0.25"/>
  <cols>
    <col min="1" max="1" width="9.140625" style="56"/>
    <col min="2" max="2" width="16" style="56" customWidth="1"/>
    <col min="3" max="13" width="11.28515625" style="56" customWidth="1"/>
    <col min="14" max="14" width="9.140625" style="56" customWidth="1"/>
    <col min="15" max="16384" width="9.140625" style="56"/>
  </cols>
  <sheetData>
    <row r="1" spans="1:13" ht="15.75" x14ac:dyDescent="0.25">
      <c r="A1" s="10" t="s">
        <v>60</v>
      </c>
      <c r="B1" s="90"/>
      <c r="C1" s="91"/>
      <c r="D1" s="91"/>
      <c r="E1" s="91"/>
      <c r="F1" s="92"/>
      <c r="G1" s="92"/>
      <c r="H1" s="92"/>
      <c r="I1" s="93"/>
      <c r="J1" s="93"/>
      <c r="K1" s="93"/>
      <c r="L1" s="92"/>
      <c r="M1" s="93" t="s">
        <v>148</v>
      </c>
    </row>
    <row r="2" spans="1:13" ht="15.75" x14ac:dyDescent="0.25">
      <c r="A2" s="90"/>
      <c r="B2" s="90"/>
      <c r="C2" s="91"/>
      <c r="D2" s="91"/>
      <c r="E2" s="91"/>
      <c r="F2" s="92"/>
      <c r="G2" s="92"/>
      <c r="H2" s="92"/>
      <c r="I2" s="93"/>
      <c r="J2" s="93"/>
      <c r="K2" s="93"/>
      <c r="L2" s="92"/>
      <c r="M2" s="399" t="s">
        <v>62</v>
      </c>
    </row>
    <row r="3" spans="1:13" ht="15.75" x14ac:dyDescent="0.25">
      <c r="A3" s="1722" t="s">
        <v>149</v>
      </c>
      <c r="B3" s="1722"/>
      <c r="C3" s="1722"/>
      <c r="D3" s="1722"/>
      <c r="E3" s="1722"/>
      <c r="F3" s="1722"/>
      <c r="G3" s="1722"/>
      <c r="H3" s="1722"/>
      <c r="I3" s="1722"/>
      <c r="J3" s="1722"/>
      <c r="K3" s="1722"/>
      <c r="L3" s="1722"/>
      <c r="M3" s="1722"/>
    </row>
    <row r="4" spans="1:13" ht="16.5" thickBot="1" x14ac:dyDescent="0.3">
      <c r="A4" s="10"/>
      <c r="B4" s="92"/>
      <c r="C4" s="120"/>
      <c r="D4" s="120"/>
      <c r="E4" s="120"/>
      <c r="F4" s="94"/>
      <c r="G4" s="94"/>
      <c r="H4" s="94"/>
      <c r="I4" s="160"/>
      <c r="J4" s="160"/>
      <c r="K4" s="160"/>
      <c r="L4" s="94"/>
      <c r="M4" s="166" t="s">
        <v>113</v>
      </c>
    </row>
    <row r="5" spans="1:13" x14ac:dyDescent="0.25">
      <c r="A5" s="1832" t="s">
        <v>150</v>
      </c>
      <c r="B5" s="1833"/>
      <c r="C5" s="1835" t="s">
        <v>123</v>
      </c>
      <c r="D5" s="1836"/>
      <c r="E5" s="1837" t="s">
        <v>126</v>
      </c>
      <c r="F5" s="1838"/>
      <c r="G5" s="97" t="s">
        <v>151</v>
      </c>
      <c r="H5" s="1839" t="s">
        <v>128</v>
      </c>
      <c r="I5" s="1840"/>
      <c r="J5" s="1839" t="s">
        <v>152</v>
      </c>
      <c r="K5" s="1840"/>
      <c r="L5" s="1839" t="s">
        <v>153</v>
      </c>
      <c r="M5" s="1836"/>
    </row>
    <row r="6" spans="1:13" ht="26.25" thickBot="1" x14ac:dyDescent="0.3">
      <c r="A6" s="1829"/>
      <c r="B6" s="1834"/>
      <c r="C6" s="167" t="s">
        <v>154</v>
      </c>
      <c r="D6" s="168" t="s">
        <v>155</v>
      </c>
      <c r="E6" s="169" t="s">
        <v>154</v>
      </c>
      <c r="F6" s="170" t="s">
        <v>155</v>
      </c>
      <c r="G6" s="171" t="s">
        <v>154</v>
      </c>
      <c r="H6" s="172" t="s">
        <v>154</v>
      </c>
      <c r="I6" s="173" t="s">
        <v>155</v>
      </c>
      <c r="J6" s="174" t="s">
        <v>156</v>
      </c>
      <c r="K6" s="175" t="s">
        <v>157</v>
      </c>
      <c r="L6" s="176" t="s">
        <v>156</v>
      </c>
      <c r="M6" s="177" t="s">
        <v>157</v>
      </c>
    </row>
    <row r="7" spans="1:13" x14ac:dyDescent="0.25">
      <c r="A7" s="161"/>
      <c r="B7" s="178"/>
      <c r="C7" s="179"/>
      <c r="D7" s="180"/>
      <c r="E7" s="180"/>
      <c r="F7" s="180"/>
      <c r="G7" s="180"/>
      <c r="H7" s="180"/>
      <c r="I7" s="180"/>
      <c r="J7" s="180"/>
      <c r="K7" s="180"/>
      <c r="L7" s="180"/>
      <c r="M7" s="181"/>
    </row>
    <row r="8" spans="1:13" x14ac:dyDescent="0.25">
      <c r="A8" s="161">
        <v>2019</v>
      </c>
      <c r="B8" s="178"/>
      <c r="C8" s="182">
        <v>1276.9708602161727</v>
      </c>
      <c r="D8" s="183">
        <v>914.99720999025101</v>
      </c>
      <c r="E8" s="183">
        <v>1296.4125729016353</v>
      </c>
      <c r="F8" s="183">
        <v>988.57279040404035</v>
      </c>
      <c r="G8" s="183">
        <v>1456.4220606068409</v>
      </c>
      <c r="H8" s="183">
        <v>1492.5995490356736</v>
      </c>
      <c r="I8" s="183">
        <v>1075.9117213471538</v>
      </c>
      <c r="J8" s="183">
        <v>2107.4950023119586</v>
      </c>
      <c r="K8" s="183">
        <v>1410.4744824511645</v>
      </c>
      <c r="L8" s="183">
        <v>2108.6226782130238</v>
      </c>
      <c r="M8" s="184">
        <v>1409.0936136985231</v>
      </c>
    </row>
    <row r="9" spans="1:13" x14ac:dyDescent="0.25">
      <c r="A9" s="161">
        <v>2020</v>
      </c>
      <c r="B9" s="178"/>
      <c r="C9" s="182">
        <v>1307.2953883500759</v>
      </c>
      <c r="D9" s="183">
        <v>959.45113955158604</v>
      </c>
      <c r="E9" s="183">
        <v>1332.7876796236171</v>
      </c>
      <c r="F9" s="183">
        <v>1026.4888468013467</v>
      </c>
      <c r="G9" s="183">
        <v>1509.4539478360257</v>
      </c>
      <c r="H9" s="183">
        <v>1538.6125480335181</v>
      </c>
      <c r="I9" s="183">
        <v>1136.5394720259028</v>
      </c>
      <c r="J9" s="183">
        <v>2309.1096716521429</v>
      </c>
      <c r="K9" s="183">
        <v>1515.2083033152815</v>
      </c>
      <c r="L9" s="183">
        <v>2310.3910837376102</v>
      </c>
      <c r="M9" s="184">
        <v>1516.3869321736524</v>
      </c>
    </row>
    <row r="10" spans="1:13" x14ac:dyDescent="0.25">
      <c r="A10" s="161">
        <v>2021</v>
      </c>
      <c r="B10" s="178"/>
      <c r="C10" s="182">
        <v>1401.2228723924497</v>
      </c>
      <c r="D10" s="183">
        <v>1004.1035065444204</v>
      </c>
      <c r="E10" s="183">
        <v>1428.0726044072599</v>
      </c>
      <c r="F10" s="183">
        <v>1165.7963735622727</v>
      </c>
      <c r="G10" s="183">
        <v>1636.2995588953063</v>
      </c>
      <c r="H10" s="183">
        <v>1639.5452689292322</v>
      </c>
      <c r="I10" s="183">
        <v>1207.7181656707587</v>
      </c>
      <c r="J10" s="183">
        <v>2526.2890922531828</v>
      </c>
      <c r="K10" s="183">
        <v>1628.8611704190753</v>
      </c>
      <c r="L10" s="183">
        <v>2537.4317992391875</v>
      </c>
      <c r="M10" s="184">
        <v>1654.1740449436513</v>
      </c>
    </row>
    <row r="11" spans="1:13" x14ac:dyDescent="0.25">
      <c r="A11" s="161">
        <v>2022</v>
      </c>
      <c r="B11" s="178"/>
      <c r="C11" s="182">
        <v>1722.8094469188218</v>
      </c>
      <c r="D11" s="183">
        <v>1250.1428274106845</v>
      </c>
      <c r="E11" s="183">
        <v>1865.5487351190477</v>
      </c>
      <c r="F11" s="183">
        <v>1409.9043761022929</v>
      </c>
      <c r="G11" s="183">
        <v>2198.5350491552808</v>
      </c>
      <c r="H11" s="183">
        <v>2156.378475096797</v>
      </c>
      <c r="I11" s="183">
        <v>1661.8603776737966</v>
      </c>
      <c r="J11" s="183">
        <v>3026.5721584156004</v>
      </c>
      <c r="K11" s="183">
        <v>2035.7668372711835</v>
      </c>
      <c r="L11" s="183">
        <v>3076.8674364828057</v>
      </c>
      <c r="M11" s="184">
        <v>2054.3795896056859</v>
      </c>
    </row>
    <row r="12" spans="1:13" x14ac:dyDescent="0.25">
      <c r="A12" s="161">
        <v>2023</v>
      </c>
      <c r="B12" s="178"/>
      <c r="C12" s="182">
        <v>1904.8288878367005</v>
      </c>
      <c r="D12" s="183">
        <v>1352.6329193293479</v>
      </c>
      <c r="E12" s="183">
        <v>1971.5014880952383</v>
      </c>
      <c r="F12" s="183">
        <v>1483.1288580246912</v>
      </c>
      <c r="G12" s="183">
        <v>2427.6235187444981</v>
      </c>
      <c r="H12" s="183">
        <v>2435.1665632999534</v>
      </c>
      <c r="I12" s="183">
        <v>1891.9400215645137</v>
      </c>
      <c r="J12" s="183">
        <v>3286.0391974976083</v>
      </c>
      <c r="K12" s="183">
        <v>2238.3434006448474</v>
      </c>
      <c r="L12" s="183">
        <v>3315.4584958288756</v>
      </c>
      <c r="M12" s="184">
        <v>2273.1740161752318</v>
      </c>
    </row>
    <row r="13" spans="1:13" x14ac:dyDescent="0.25">
      <c r="A13" s="161">
        <v>2024</v>
      </c>
      <c r="B13" s="178"/>
      <c r="C13" s="182">
        <v>2088.7523529711029</v>
      </c>
      <c r="D13" s="183">
        <v>1432.8274536310253</v>
      </c>
      <c r="E13" s="183">
        <v>2164.8189484126983</v>
      </c>
      <c r="F13" s="183">
        <v>1514.8864638447974</v>
      </c>
      <c r="G13" s="183">
        <v>2623.6969429382057</v>
      </c>
      <c r="H13" s="183">
        <v>2629.3112291565176</v>
      </c>
      <c r="I13" s="183">
        <v>1997.3065476190477</v>
      </c>
      <c r="J13" s="183">
        <v>3442.94381214024</v>
      </c>
      <c r="K13" s="183">
        <v>2403.6192238647595</v>
      </c>
      <c r="L13" s="183">
        <v>3470.3250261643116</v>
      </c>
      <c r="M13" s="184">
        <v>2417.5153906627961</v>
      </c>
    </row>
    <row r="14" spans="1:13" x14ac:dyDescent="0.25">
      <c r="A14" s="161" t="s">
        <v>158</v>
      </c>
      <c r="B14" s="178"/>
      <c r="C14" s="182">
        <v>2203.6922568172563</v>
      </c>
      <c r="D14" s="183">
        <v>1525.5820105820105</v>
      </c>
      <c r="E14" s="183">
        <v>2284.1726190476188</v>
      </c>
      <c r="F14" s="183">
        <v>1665.8454585537918</v>
      </c>
      <c r="G14" s="183">
        <v>2768.8450025742986</v>
      </c>
      <c r="H14" s="183">
        <v>2744.5605414357774</v>
      </c>
      <c r="I14" s="183">
        <v>2197.3392857142858</v>
      </c>
      <c r="J14" s="183">
        <v>3562.6389979068549</v>
      </c>
      <c r="K14" s="183">
        <v>2522.0595458856624</v>
      </c>
      <c r="L14" s="183">
        <v>3643.4411957090529</v>
      </c>
      <c r="M14" s="184">
        <v>2570.3333938074506</v>
      </c>
    </row>
    <row r="15" spans="1:13" x14ac:dyDescent="0.25">
      <c r="A15" s="161"/>
      <c r="B15" s="178"/>
      <c r="C15" s="182"/>
      <c r="D15" s="183"/>
      <c r="E15" s="183"/>
      <c r="F15" s="183"/>
      <c r="G15" s="183"/>
      <c r="H15" s="183"/>
      <c r="I15" s="183"/>
      <c r="J15" s="183"/>
      <c r="K15" s="183"/>
      <c r="L15" s="183"/>
      <c r="M15" s="184"/>
    </row>
    <row r="16" spans="1:13" x14ac:dyDescent="0.25">
      <c r="A16" s="161">
        <v>2019</v>
      </c>
      <c r="B16" s="178" t="s">
        <v>94</v>
      </c>
      <c r="C16" s="182">
        <v>1243.3649683649683</v>
      </c>
      <c r="D16" s="183">
        <v>957.81298562548557</v>
      </c>
      <c r="E16" s="183">
        <v>1255.160984848485</v>
      </c>
      <c r="F16" s="183">
        <v>980.83333333333337</v>
      </c>
      <c r="G16" s="183">
        <v>1427.5864324509644</v>
      </c>
      <c r="H16" s="183">
        <v>1434.0983201581025</v>
      </c>
      <c r="I16" s="183">
        <v>1003.7037037037037</v>
      </c>
      <c r="J16" s="183">
        <v>2038.5416666666667</v>
      </c>
      <c r="K16" s="183">
        <v>1404.1754756871037</v>
      </c>
      <c r="L16" s="183">
        <v>2025</v>
      </c>
      <c r="M16" s="184">
        <v>1370.0271002710026</v>
      </c>
    </row>
    <row r="17" spans="1:13" x14ac:dyDescent="0.25">
      <c r="A17" s="161"/>
      <c r="B17" s="178" t="s">
        <v>95</v>
      </c>
      <c r="C17" s="182">
        <v>1266.2019230769231</v>
      </c>
      <c r="D17" s="183">
        <v>943.92290249433097</v>
      </c>
      <c r="E17" s="183">
        <v>1283.1473214285716</v>
      </c>
      <c r="F17" s="183">
        <v>1055.5555555555554</v>
      </c>
      <c r="G17" s="183">
        <v>1417.4592074592074</v>
      </c>
      <c r="H17" s="183">
        <v>1456.3511904761904</v>
      </c>
      <c r="I17" s="183">
        <v>1085.6666666666667</v>
      </c>
      <c r="J17" s="183">
        <v>2061.3636363636365</v>
      </c>
      <c r="K17" s="183">
        <v>1402.5</v>
      </c>
      <c r="L17" s="183">
        <v>2027.2727272727273</v>
      </c>
      <c r="M17" s="184">
        <v>1380.9725158562369</v>
      </c>
    </row>
    <row r="18" spans="1:13" x14ac:dyDescent="0.25">
      <c r="A18" s="161"/>
      <c r="B18" s="178" t="s">
        <v>96</v>
      </c>
      <c r="C18" s="182">
        <v>1280.5629266566766</v>
      </c>
      <c r="D18" s="183">
        <v>955.04055468341187</v>
      </c>
      <c r="E18" s="183">
        <v>1313.938492063492</v>
      </c>
      <c r="F18" s="183">
        <v>1000.1388888888888</v>
      </c>
      <c r="G18" s="183">
        <v>1444.7645780720316</v>
      </c>
      <c r="H18" s="183">
        <v>1473.0285678994919</v>
      </c>
      <c r="I18" s="183">
        <v>1067.9951690821256</v>
      </c>
      <c r="J18" s="183">
        <v>2033.695652173913</v>
      </c>
      <c r="K18" s="183">
        <v>1354.6253229974159</v>
      </c>
      <c r="L18" s="183">
        <v>2030</v>
      </c>
      <c r="M18" s="184">
        <v>1344.047619047619</v>
      </c>
    </row>
    <row r="19" spans="1:13" x14ac:dyDescent="0.25">
      <c r="A19" s="161"/>
      <c r="B19" s="178" t="s">
        <v>97</v>
      </c>
      <c r="C19" s="182">
        <v>1249.657634032634</v>
      </c>
      <c r="D19" s="183">
        <v>875.36848072562373</v>
      </c>
      <c r="E19" s="183">
        <v>1289.2534722222222</v>
      </c>
      <c r="F19" s="183">
        <v>932.63888888888891</v>
      </c>
      <c r="G19" s="183">
        <v>1476.1325843468701</v>
      </c>
      <c r="H19" s="183">
        <v>1471.8022334726006</v>
      </c>
      <c r="I19" s="183">
        <v>1092.0833333333333</v>
      </c>
      <c r="J19" s="183">
        <v>1996.4285714285713</v>
      </c>
      <c r="K19" s="183">
        <v>1360.9756097560976</v>
      </c>
      <c r="L19" s="183">
        <v>2040.6976744186047</v>
      </c>
      <c r="M19" s="184">
        <v>1399.4746716697937</v>
      </c>
    </row>
    <row r="20" spans="1:13" x14ac:dyDescent="0.25">
      <c r="A20" s="161"/>
      <c r="B20" s="178" t="s">
        <v>98</v>
      </c>
      <c r="C20" s="182">
        <v>1264.3498168498168</v>
      </c>
      <c r="D20" s="183">
        <v>862.50000000000011</v>
      </c>
      <c r="E20" s="183">
        <v>1289.2694805194806</v>
      </c>
      <c r="F20" s="183">
        <v>961.33207070707067</v>
      </c>
      <c r="G20" s="183">
        <v>1469.8434324296393</v>
      </c>
      <c r="H20" s="183">
        <v>1474.1455145427803</v>
      </c>
      <c r="I20" s="183">
        <v>1069.5640756302521</v>
      </c>
      <c r="J20" s="183">
        <v>2025.5319148936171</v>
      </c>
      <c r="K20" s="183">
        <v>1388.3333333333335</v>
      </c>
      <c r="L20" s="183">
        <v>2034.0425531914893</v>
      </c>
      <c r="M20" s="184">
        <v>1381.0047281323878</v>
      </c>
    </row>
    <row r="21" spans="1:13" x14ac:dyDescent="0.25">
      <c r="A21" s="161"/>
      <c r="B21" s="178" t="s">
        <v>99</v>
      </c>
      <c r="C21" s="182">
        <v>1280.0607725607724</v>
      </c>
      <c r="D21" s="183">
        <v>908.9118223046795</v>
      </c>
      <c r="E21" s="183">
        <v>1334.9305555555557</v>
      </c>
      <c r="F21" s="183">
        <v>967.15277777777783</v>
      </c>
      <c r="G21" s="183">
        <v>1467.235466396957</v>
      </c>
      <c r="H21" s="183">
        <v>1526.5895562770563</v>
      </c>
      <c r="I21" s="183">
        <v>1096.6269841269841</v>
      </c>
      <c r="J21" s="183">
        <v>2141</v>
      </c>
      <c r="K21" s="183">
        <v>1412.115036231884</v>
      </c>
      <c r="L21" s="183">
        <v>2117.3469387755104</v>
      </c>
      <c r="M21" s="184">
        <v>1416.8478260869565</v>
      </c>
    </row>
    <row r="22" spans="1:13" x14ac:dyDescent="0.25">
      <c r="A22" s="161"/>
      <c r="B22" s="178" t="s">
        <v>100</v>
      </c>
      <c r="C22" s="182">
        <v>1276.5510010822511</v>
      </c>
      <c r="D22" s="183">
        <v>897.67006802721085</v>
      </c>
      <c r="E22" s="183">
        <v>1294.3452380952381</v>
      </c>
      <c r="F22" s="183">
        <v>1009.375</v>
      </c>
      <c r="G22" s="183">
        <v>1478.6729804586946</v>
      </c>
      <c r="H22" s="183">
        <v>1494.2282681353172</v>
      </c>
      <c r="I22" s="183">
        <v>1067.0168067226891</v>
      </c>
      <c r="J22" s="183">
        <v>2126</v>
      </c>
      <c r="K22" s="183">
        <v>1426.1352040816328</v>
      </c>
      <c r="L22" s="183">
        <v>2115</v>
      </c>
      <c r="M22" s="184">
        <v>1408.8829787234042</v>
      </c>
    </row>
    <row r="23" spans="1:13" x14ac:dyDescent="0.25">
      <c r="A23" s="161"/>
      <c r="B23" s="178" t="s">
        <v>101</v>
      </c>
      <c r="C23" s="182">
        <v>1288.1089223276724</v>
      </c>
      <c r="D23" s="183">
        <v>915.1120448179272</v>
      </c>
      <c r="E23" s="183">
        <v>1316.8229166666665</v>
      </c>
      <c r="F23" s="183">
        <v>975.83333333333326</v>
      </c>
      <c r="G23" s="183">
        <v>1452.8724707786494</v>
      </c>
      <c r="H23" s="183">
        <v>1519.2652456239412</v>
      </c>
      <c r="I23" s="183">
        <v>1111.765873015873</v>
      </c>
      <c r="J23" s="183">
        <v>2158.3333333333335</v>
      </c>
      <c r="K23" s="183">
        <v>1407.0757978723404</v>
      </c>
      <c r="L23" s="183">
        <v>2154.1666666666665</v>
      </c>
      <c r="M23" s="184">
        <v>1421.1647727272727</v>
      </c>
    </row>
    <row r="24" spans="1:13" x14ac:dyDescent="0.25">
      <c r="A24" s="161"/>
      <c r="B24" s="178" t="s">
        <v>102</v>
      </c>
      <c r="C24" s="182">
        <v>1301.7113095238096</v>
      </c>
      <c r="D24" s="183">
        <v>914.97575953458295</v>
      </c>
      <c r="E24" s="183">
        <v>1316.6964285714284</v>
      </c>
      <c r="F24" s="183">
        <v>993.125</v>
      </c>
      <c r="G24" s="183">
        <v>1441.5295884239983</v>
      </c>
      <c r="H24" s="183">
        <v>1512.0072806357132</v>
      </c>
      <c r="I24" s="183">
        <v>1092.0343137254902</v>
      </c>
      <c r="J24" s="183">
        <v>2146.7391304347825</v>
      </c>
      <c r="K24" s="183">
        <v>1417.7777777777778</v>
      </c>
      <c r="L24" s="183">
        <v>2163.3333333333335</v>
      </c>
      <c r="M24" s="184">
        <v>1411.4617940199337</v>
      </c>
    </row>
    <row r="25" spans="1:13" x14ac:dyDescent="0.25">
      <c r="A25" s="161"/>
      <c r="B25" s="178" t="s">
        <v>103</v>
      </c>
      <c r="C25" s="182">
        <v>1303.0875000000001</v>
      </c>
      <c r="D25" s="183">
        <v>938.14285714285722</v>
      </c>
      <c r="E25" s="183">
        <v>1287.9125000000001</v>
      </c>
      <c r="F25" s="183">
        <v>999.9</v>
      </c>
      <c r="G25" s="183">
        <v>1447.6571428571428</v>
      </c>
      <c r="H25" s="183">
        <v>1502.0500000000002</v>
      </c>
      <c r="I25" s="183">
        <v>1072.5749999999998</v>
      </c>
      <c r="J25" s="183">
        <v>2180</v>
      </c>
      <c r="K25" s="183">
        <v>1434.4</v>
      </c>
      <c r="L25" s="183">
        <v>2192</v>
      </c>
      <c r="M25" s="184">
        <v>1458.35</v>
      </c>
    </row>
    <row r="26" spans="1:13" x14ac:dyDescent="0.25">
      <c r="A26" s="161"/>
      <c r="B26" s="178" t="s">
        <v>104</v>
      </c>
      <c r="C26" s="182">
        <v>1281.4789377289378</v>
      </c>
      <c r="D26" s="183">
        <v>923.58940166975867</v>
      </c>
      <c r="E26" s="183">
        <v>1282.7809343434344</v>
      </c>
      <c r="F26" s="183">
        <v>987.59469696969677</v>
      </c>
      <c r="G26" s="183">
        <v>1474.7178961539637</v>
      </c>
      <c r="H26" s="183">
        <v>1527.789620866484</v>
      </c>
      <c r="I26" s="183">
        <v>1077.8333333333333</v>
      </c>
      <c r="J26" s="183">
        <v>2165.3061224489797</v>
      </c>
      <c r="K26" s="183">
        <v>1463.8134057971015</v>
      </c>
      <c r="L26" s="183">
        <v>2180.612244897959</v>
      </c>
      <c r="M26" s="184">
        <v>1452.0289855072465</v>
      </c>
    </row>
    <row r="27" spans="1:13" x14ac:dyDescent="0.25">
      <c r="A27" s="161"/>
      <c r="B27" s="178" t="s">
        <v>105</v>
      </c>
      <c r="C27" s="182">
        <v>1288.5146103896104</v>
      </c>
      <c r="D27" s="183">
        <v>886.91964285714289</v>
      </c>
      <c r="E27" s="183">
        <v>1292.6925505050503</v>
      </c>
      <c r="F27" s="183">
        <v>999.39393939393949</v>
      </c>
      <c r="G27" s="183">
        <v>1478.5929474539723</v>
      </c>
      <c r="H27" s="183">
        <v>1519.8387903404068</v>
      </c>
      <c r="I27" s="183">
        <v>1074.0753968253969</v>
      </c>
      <c r="J27" s="183">
        <v>2217</v>
      </c>
      <c r="K27" s="183">
        <v>1453.7668258792878</v>
      </c>
      <c r="L27" s="183">
        <v>2224</v>
      </c>
      <c r="M27" s="184">
        <v>1464.8603723404256</v>
      </c>
    </row>
    <row r="28" spans="1:13" x14ac:dyDescent="0.25">
      <c r="A28" s="161"/>
      <c r="B28" s="178"/>
      <c r="C28" s="182"/>
      <c r="D28" s="183"/>
      <c r="E28" s="183"/>
      <c r="F28" s="183"/>
      <c r="G28" s="183"/>
      <c r="H28" s="183"/>
      <c r="I28" s="183"/>
      <c r="J28" s="183"/>
      <c r="K28" s="183"/>
      <c r="L28" s="183"/>
      <c r="M28" s="184"/>
    </row>
    <row r="29" spans="1:13" x14ac:dyDescent="0.25">
      <c r="A29" s="161">
        <v>2020</v>
      </c>
      <c r="B29" s="178" t="s">
        <v>94</v>
      </c>
      <c r="C29" s="182">
        <v>1288.1295787545789</v>
      </c>
      <c r="D29" s="183">
        <v>912.11811997526286</v>
      </c>
      <c r="E29" s="183">
        <v>1313.4325396825395</v>
      </c>
      <c r="F29" s="183">
        <v>978.4375</v>
      </c>
      <c r="G29" s="183">
        <v>1471.8934980363554</v>
      </c>
      <c r="H29" s="183">
        <v>1534.8495827843651</v>
      </c>
      <c r="I29" s="183">
        <v>1102.9265873015875</v>
      </c>
      <c r="J29" s="183">
        <v>2253.1914893617022</v>
      </c>
      <c r="K29" s="183">
        <v>1477.2018802572984</v>
      </c>
      <c r="L29" s="183">
        <v>2213.5416666666665</v>
      </c>
      <c r="M29" s="184">
        <v>1503.8825757575758</v>
      </c>
    </row>
    <row r="30" spans="1:13" x14ac:dyDescent="0.25">
      <c r="A30" s="161"/>
      <c r="B30" s="178" t="s">
        <v>95</v>
      </c>
      <c r="C30" s="182">
        <v>1298.8195138195138</v>
      </c>
      <c r="D30" s="183">
        <v>961.60424397031534</v>
      </c>
      <c r="E30" s="183">
        <v>1330.5406746031747</v>
      </c>
      <c r="F30" s="183">
        <v>1027.8472222222222</v>
      </c>
      <c r="G30" s="183">
        <v>1473.4187192118227</v>
      </c>
      <c r="H30" s="183">
        <v>1513.9931473667054</v>
      </c>
      <c r="I30" s="183">
        <v>1133.0384615384614</v>
      </c>
      <c r="J30" s="183">
        <v>2270.5882352941176</v>
      </c>
      <c r="K30" s="183">
        <v>1511.4477040816328</v>
      </c>
      <c r="L30" s="183">
        <v>2246.1538461538462</v>
      </c>
      <c r="M30" s="184">
        <v>1488.497340425532</v>
      </c>
    </row>
    <row r="31" spans="1:13" x14ac:dyDescent="0.25">
      <c r="A31" s="161"/>
      <c r="B31" s="178" t="s">
        <v>96</v>
      </c>
      <c r="C31" s="182">
        <v>1298.8195138195138</v>
      </c>
      <c r="D31" s="183">
        <v>961.60424397031534</v>
      </c>
      <c r="E31" s="183">
        <v>1330.5406746031747</v>
      </c>
      <c r="F31" s="183">
        <v>1027.8472222222222</v>
      </c>
      <c r="G31" s="183">
        <v>1473.4187192118227</v>
      </c>
      <c r="H31" s="183">
        <v>1513.9931473667054</v>
      </c>
      <c r="I31" s="183">
        <v>1133.0384615384614</v>
      </c>
      <c r="J31" s="183">
        <v>2270.5882352941176</v>
      </c>
      <c r="K31" s="183">
        <v>1511.4477040816328</v>
      </c>
      <c r="L31" s="183">
        <v>2246.1538461538462</v>
      </c>
      <c r="M31" s="184">
        <v>1488.497340425532</v>
      </c>
    </row>
    <row r="32" spans="1:13" x14ac:dyDescent="0.25">
      <c r="A32" s="161"/>
      <c r="B32" s="178" t="s">
        <v>97</v>
      </c>
      <c r="C32" s="182">
        <v>1298.8195138195138</v>
      </c>
      <c r="D32" s="183">
        <v>961.60424397031534</v>
      </c>
      <c r="E32" s="183">
        <v>1330.5406746031747</v>
      </c>
      <c r="F32" s="183">
        <v>1027.8472222222222</v>
      </c>
      <c r="G32" s="183">
        <v>1473.4187192118227</v>
      </c>
      <c r="H32" s="183">
        <v>1513.9931473667054</v>
      </c>
      <c r="I32" s="183">
        <v>1133.0384615384614</v>
      </c>
      <c r="J32" s="183">
        <v>2270.5882352941176</v>
      </c>
      <c r="K32" s="183">
        <v>1511.4477040816328</v>
      </c>
      <c r="L32" s="183">
        <v>2246.1538461538462</v>
      </c>
      <c r="M32" s="184">
        <v>1488.497340425532</v>
      </c>
    </row>
    <row r="33" spans="1:13" x14ac:dyDescent="0.25">
      <c r="A33" s="161"/>
      <c r="B33" s="178" t="s">
        <v>98</v>
      </c>
      <c r="C33" s="182">
        <v>1331.3701923076924</v>
      </c>
      <c r="D33" s="183">
        <v>984.37306740878182</v>
      </c>
      <c r="E33" s="183">
        <v>1331.4112103174605</v>
      </c>
      <c r="F33" s="183">
        <v>996.875</v>
      </c>
      <c r="G33" s="183">
        <v>1534.8958753461859</v>
      </c>
      <c r="H33" s="183">
        <v>1568.1547619047619</v>
      </c>
      <c r="I33" s="183">
        <v>1180.8223684210527</v>
      </c>
      <c r="J33" s="183">
        <v>2266.6666666666665</v>
      </c>
      <c r="K33" s="183">
        <v>1489.0243902439024</v>
      </c>
      <c r="L33" s="183">
        <v>2246.4285714285716</v>
      </c>
      <c r="M33" s="184">
        <v>1489.8170731707319</v>
      </c>
    </row>
    <row r="34" spans="1:13" x14ac:dyDescent="0.25">
      <c r="A34" s="161"/>
      <c r="B34" s="178" t="s">
        <v>99</v>
      </c>
      <c r="C34" s="182">
        <v>1305.746336996337</v>
      </c>
      <c r="D34" s="183">
        <v>960.39785611214188</v>
      </c>
      <c r="E34" s="183">
        <v>1314.7222222222222</v>
      </c>
      <c r="F34" s="183">
        <v>1034.375</v>
      </c>
      <c r="G34" s="183">
        <v>1545.1700680272111</v>
      </c>
      <c r="H34" s="183">
        <v>1514.3546846671848</v>
      </c>
      <c r="I34" s="183">
        <v>1179.6783625730995</v>
      </c>
      <c r="J34" s="183">
        <v>2311.9047619047619</v>
      </c>
      <c r="K34" s="183">
        <v>1503.3630952380952</v>
      </c>
      <c r="L34" s="183">
        <v>2309.5238095238096</v>
      </c>
      <c r="M34" s="184">
        <v>1512.1951219512193</v>
      </c>
    </row>
    <row r="35" spans="1:13" x14ac:dyDescent="0.25">
      <c r="A35" s="161"/>
      <c r="B35" s="178" t="s">
        <v>100</v>
      </c>
      <c r="C35" s="182">
        <v>1331.2362637362639</v>
      </c>
      <c r="D35" s="183">
        <v>963.01020408163265</v>
      </c>
      <c r="E35" s="183">
        <v>1322.5347222222222</v>
      </c>
      <c r="F35" s="183">
        <v>1014.9305555555554</v>
      </c>
      <c r="G35" s="183">
        <v>1503.713381856239</v>
      </c>
      <c r="H35" s="183">
        <v>1543.2023872813347</v>
      </c>
      <c r="I35" s="183">
        <v>1121.0227272727273</v>
      </c>
      <c r="J35" s="183">
        <v>2309.090909090909</v>
      </c>
      <c r="K35" s="183">
        <v>1500.6644518272424</v>
      </c>
      <c r="L35" s="183">
        <v>2352.2727272727275</v>
      </c>
      <c r="M35" s="184">
        <v>1531.2251843448666</v>
      </c>
    </row>
    <row r="36" spans="1:13" x14ac:dyDescent="0.25">
      <c r="A36" s="161"/>
      <c r="B36" s="178" t="s">
        <v>101</v>
      </c>
      <c r="C36" s="182">
        <v>1288.4821428571429</v>
      </c>
      <c r="D36" s="183">
        <v>969.12562140240721</v>
      </c>
      <c r="E36" s="183">
        <v>1352.281746031746</v>
      </c>
      <c r="F36" s="183">
        <v>1083.3333333333333</v>
      </c>
      <c r="G36" s="183">
        <v>1531.3232509563009</v>
      </c>
      <c r="H36" s="183">
        <v>1555.4620062908107</v>
      </c>
      <c r="I36" s="183">
        <v>1157.5843253968253</v>
      </c>
      <c r="J36" s="183">
        <v>2295.5555555555557</v>
      </c>
      <c r="K36" s="183">
        <v>1504.0839478162225</v>
      </c>
      <c r="L36" s="183">
        <v>2338.3720930232557</v>
      </c>
      <c r="M36" s="184">
        <v>1498.7237663074304</v>
      </c>
    </row>
    <row r="37" spans="1:13" x14ac:dyDescent="0.25">
      <c r="A37" s="161"/>
      <c r="B37" s="178" t="s">
        <v>102</v>
      </c>
      <c r="C37" s="182">
        <v>1310.927197802198</v>
      </c>
      <c r="D37" s="183">
        <v>983.19727891156458</v>
      </c>
      <c r="E37" s="183">
        <v>1335.2728174603174</v>
      </c>
      <c r="F37" s="183">
        <v>1013.125</v>
      </c>
      <c r="G37" s="183">
        <v>1517.8722111222112</v>
      </c>
      <c r="H37" s="183">
        <v>1558.7464618714621</v>
      </c>
      <c r="I37" s="183">
        <v>1120.5357142857142</v>
      </c>
      <c r="J37" s="183">
        <v>2342.391304347826</v>
      </c>
      <c r="K37" s="183">
        <v>1529.4219367588935</v>
      </c>
      <c r="L37" s="183">
        <v>2370.6521739130435</v>
      </c>
      <c r="M37" s="184">
        <v>1527.7777777777778</v>
      </c>
    </row>
    <row r="38" spans="1:13" x14ac:dyDescent="0.25">
      <c r="A38" s="161"/>
      <c r="B38" s="178" t="s">
        <v>103</v>
      </c>
      <c r="C38" s="182">
        <v>1308.5279304029305</v>
      </c>
      <c r="D38" s="183">
        <v>919.87092272806547</v>
      </c>
      <c r="E38" s="183">
        <v>1324.0873015873017</v>
      </c>
      <c r="F38" s="183">
        <v>965.10416666666663</v>
      </c>
      <c r="G38" s="183">
        <v>1532.8615015800369</v>
      </c>
      <c r="H38" s="183">
        <v>1543.5620778007892</v>
      </c>
      <c r="I38" s="183">
        <v>1147.8794642857142</v>
      </c>
      <c r="J38" s="183">
        <v>2318.6046511627906</v>
      </c>
      <c r="K38" s="183">
        <v>1535.1190476190477</v>
      </c>
      <c r="L38" s="183">
        <v>2337.2093023255816</v>
      </c>
      <c r="M38" s="184">
        <v>1546.6223698781839</v>
      </c>
    </row>
    <row r="39" spans="1:13" x14ac:dyDescent="0.25">
      <c r="A39" s="161"/>
      <c r="B39" s="178" t="s">
        <v>104</v>
      </c>
      <c r="C39" s="182">
        <v>1325.1419413919414</v>
      </c>
      <c r="D39" s="183">
        <v>974.48412698412699</v>
      </c>
      <c r="E39" s="183">
        <v>1353.7599206349205</v>
      </c>
      <c r="F39" s="183">
        <v>1070.8333333333333</v>
      </c>
      <c r="G39" s="183">
        <v>1531.4266779918955</v>
      </c>
      <c r="H39" s="183">
        <v>1548.5089045698924</v>
      </c>
      <c r="I39" s="183">
        <v>1119.6577380952381</v>
      </c>
      <c r="J39" s="183">
        <v>2360.7843137254904</v>
      </c>
      <c r="K39" s="183">
        <v>1551.2916666666665</v>
      </c>
      <c r="L39" s="183">
        <v>2360.7843137254904</v>
      </c>
      <c r="M39" s="184">
        <v>1567.6232993197277</v>
      </c>
    </row>
    <row r="40" spans="1:13" x14ac:dyDescent="0.25">
      <c r="A40" s="161"/>
      <c r="B40" s="178" t="s">
        <v>105</v>
      </c>
      <c r="C40" s="182">
        <v>1301.5245344932844</v>
      </c>
      <c r="D40" s="183">
        <v>962.0237451041022</v>
      </c>
      <c r="E40" s="183">
        <v>1354.3276515151517</v>
      </c>
      <c r="F40" s="183">
        <v>1077.310606060606</v>
      </c>
      <c r="G40" s="183">
        <v>1524.0347514804037</v>
      </c>
      <c r="H40" s="183">
        <v>1554.530267131498</v>
      </c>
      <c r="I40" s="183">
        <v>1109.250992063492</v>
      </c>
      <c r="J40" s="183">
        <v>2439.3617021276596</v>
      </c>
      <c r="K40" s="183">
        <v>1557.9861111111113</v>
      </c>
      <c r="L40" s="183">
        <v>2457.4468085106382</v>
      </c>
      <c r="M40" s="184">
        <v>1553.2839962997225</v>
      </c>
    </row>
    <row r="41" spans="1:13" x14ac:dyDescent="0.25">
      <c r="A41" s="161"/>
      <c r="B41" s="178"/>
      <c r="C41" s="182"/>
      <c r="D41" s="183"/>
      <c r="E41" s="183"/>
      <c r="F41" s="183"/>
      <c r="G41" s="183"/>
      <c r="H41" s="183"/>
      <c r="I41" s="183"/>
      <c r="J41" s="183"/>
      <c r="K41" s="183"/>
      <c r="L41" s="183"/>
      <c r="M41" s="184"/>
    </row>
    <row r="42" spans="1:13" x14ac:dyDescent="0.25">
      <c r="A42" s="161">
        <v>2021</v>
      </c>
      <c r="B42" s="178" t="s">
        <v>94</v>
      </c>
      <c r="C42" s="182">
        <v>1340.3645833333333</v>
      </c>
      <c r="D42" s="183">
        <v>912.11669283097854</v>
      </c>
      <c r="E42" s="183">
        <v>1365.625</v>
      </c>
      <c r="F42" s="183">
        <v>1127.7777777777778</v>
      </c>
      <c r="G42" s="183">
        <v>1519.7980263182196</v>
      </c>
      <c r="H42" s="183">
        <v>1555.6469757094756</v>
      </c>
      <c r="I42" s="183">
        <v>1112.159090909091</v>
      </c>
      <c r="J42" s="183">
        <v>2384.3054536561503</v>
      </c>
      <c r="K42" s="183">
        <v>1551.6927048854759</v>
      </c>
      <c r="L42" s="183">
        <v>2389.2503711034142</v>
      </c>
      <c r="M42" s="184">
        <v>1572.8314790585123</v>
      </c>
    </row>
    <row r="43" spans="1:13" x14ac:dyDescent="0.25">
      <c r="A43" s="161"/>
      <c r="B43" s="178" t="s">
        <v>95</v>
      </c>
      <c r="C43" s="182">
        <v>1352.3058911064427</v>
      </c>
      <c r="D43" s="183">
        <v>989.43722943722958</v>
      </c>
      <c r="E43" s="183">
        <v>1347.6608187134502</v>
      </c>
      <c r="F43" s="183">
        <v>1136.4583333333333</v>
      </c>
      <c r="G43" s="183">
        <v>1497.9595138305453</v>
      </c>
      <c r="H43" s="183">
        <v>1558.8326702033601</v>
      </c>
      <c r="I43" s="183">
        <v>1121.590909090909</v>
      </c>
      <c r="J43" s="183">
        <v>2402.8316876631484</v>
      </c>
      <c r="K43" s="183">
        <v>1541.2796464298408</v>
      </c>
      <c r="L43" s="183">
        <v>2366.6999666999664</v>
      </c>
      <c r="M43" s="184">
        <v>1552.7092543228032</v>
      </c>
    </row>
    <row r="44" spans="1:13" x14ac:dyDescent="0.25">
      <c r="A44" s="161"/>
      <c r="B44" s="178" t="s">
        <v>96</v>
      </c>
      <c r="C44" s="182">
        <v>1315.1608807858809</v>
      </c>
      <c r="D44" s="183">
        <v>949.00476507619351</v>
      </c>
      <c r="E44" s="183">
        <v>1378.3919817927169</v>
      </c>
      <c r="F44" s="183">
        <v>1158.9278752436649</v>
      </c>
      <c r="G44" s="183">
        <v>1553.9855007347337</v>
      </c>
      <c r="H44" s="183">
        <v>1581.7727832512317</v>
      </c>
      <c r="I44" s="183">
        <v>1124.7051282051284</v>
      </c>
      <c r="J44" s="183">
        <v>2430.4482061109338</v>
      </c>
      <c r="K44" s="183">
        <v>1528.2160357277016</v>
      </c>
      <c r="L44" s="183">
        <v>2430.602576386671</v>
      </c>
      <c r="M44" s="184">
        <v>1528.3242054543161</v>
      </c>
    </row>
    <row r="45" spans="1:13" x14ac:dyDescent="0.25">
      <c r="A45" s="161"/>
      <c r="B45" s="178" t="s">
        <v>97</v>
      </c>
      <c r="C45" s="182">
        <v>1343.8424422799424</v>
      </c>
      <c r="D45" s="183">
        <v>976.19975262832406</v>
      </c>
      <c r="E45" s="183">
        <v>1393.8616071428571</v>
      </c>
      <c r="F45" s="183">
        <v>1087.0370370370372</v>
      </c>
      <c r="G45" s="183">
        <v>1568.9049719937789</v>
      </c>
      <c r="H45" s="183">
        <v>1599.4679498952819</v>
      </c>
      <c r="I45" s="183">
        <v>1107.9680735930735</v>
      </c>
      <c r="J45" s="183">
        <v>2440.1656434611377</v>
      </c>
      <c r="K45" s="183">
        <v>1570.6978439329403</v>
      </c>
      <c r="L45" s="183">
        <v>2448.1988387249676</v>
      </c>
      <c r="M45" s="184">
        <v>1582.8312899473949</v>
      </c>
    </row>
    <row r="46" spans="1:13" x14ac:dyDescent="0.25">
      <c r="A46" s="161"/>
      <c r="B46" s="178" t="s">
        <v>98</v>
      </c>
      <c r="C46" s="182">
        <v>1365.520417082917</v>
      </c>
      <c r="D46" s="183">
        <v>986.68682507968231</v>
      </c>
      <c r="E46" s="183">
        <v>1407.6636904761906</v>
      </c>
      <c r="F46" s="183">
        <v>1060.4166666666667</v>
      </c>
      <c r="G46" s="183">
        <v>1613.6853219244526</v>
      </c>
      <c r="H46" s="183">
        <v>1610.4577603059063</v>
      </c>
      <c r="I46" s="183">
        <v>1127.2222222222222</v>
      </c>
      <c r="J46" s="183">
        <v>2463.863636363636</v>
      </c>
      <c r="K46" s="183">
        <v>1592.3640522875817</v>
      </c>
      <c r="L46" s="183">
        <v>2471.363636363636</v>
      </c>
      <c r="M46" s="184">
        <v>1614.3973694934698</v>
      </c>
    </row>
    <row r="47" spans="1:13" x14ac:dyDescent="0.25">
      <c r="A47" s="161"/>
      <c r="B47" s="178" t="s">
        <v>99</v>
      </c>
      <c r="C47" s="182">
        <v>1376.0729895104896</v>
      </c>
      <c r="D47" s="183">
        <v>1005.6377551020408</v>
      </c>
      <c r="E47" s="183">
        <v>1373.125</v>
      </c>
      <c r="F47" s="183">
        <v>1154.7348484848485</v>
      </c>
      <c r="G47" s="183">
        <v>1585.8086494786003</v>
      </c>
      <c r="H47" s="183">
        <v>1571.2071142459072</v>
      </c>
      <c r="I47" s="183">
        <v>1186.25</v>
      </c>
      <c r="J47" s="183">
        <v>2509.0132827324478</v>
      </c>
      <c r="K47" s="183">
        <v>1614.2860747593477</v>
      </c>
      <c r="L47" s="183">
        <v>2481.4453613403348</v>
      </c>
      <c r="M47" s="184">
        <v>1619.1192376115096</v>
      </c>
    </row>
    <row r="48" spans="1:13" x14ac:dyDescent="0.25">
      <c r="A48" s="161"/>
      <c r="B48" s="178" t="s">
        <v>100</v>
      </c>
      <c r="C48" s="182">
        <v>1372.5080128205127</v>
      </c>
      <c r="D48" s="183">
        <v>1003.0357142857143</v>
      </c>
      <c r="E48" s="183">
        <v>1379.1964285714287</v>
      </c>
      <c r="F48" s="183">
        <v>1152.8535353535353</v>
      </c>
      <c r="G48" s="183">
        <v>1591.3787640930498</v>
      </c>
      <c r="H48" s="183">
        <v>1590.7344650963073</v>
      </c>
      <c r="I48" s="183">
        <v>1206.1111111111111</v>
      </c>
      <c r="J48" s="183">
        <v>2471.5828191741812</v>
      </c>
      <c r="K48" s="183">
        <v>1580.772075498928</v>
      </c>
      <c r="L48" s="183">
        <v>2456.6213151927441</v>
      </c>
      <c r="M48" s="184">
        <v>1616.3359453993935</v>
      </c>
    </row>
    <row r="49" spans="1:13" x14ac:dyDescent="0.25">
      <c r="A49" s="161"/>
      <c r="B49" s="178" t="s">
        <v>101</v>
      </c>
      <c r="C49" s="182">
        <v>1394.2385739260737</v>
      </c>
      <c r="D49" s="183">
        <v>992.36394557823132</v>
      </c>
      <c r="E49" s="183">
        <v>1377.5545634920636</v>
      </c>
      <c r="F49" s="183">
        <v>1135.9259259259259</v>
      </c>
      <c r="G49" s="183">
        <v>1602.6054535526584</v>
      </c>
      <c r="H49" s="183">
        <v>1600.2987954074911</v>
      </c>
      <c r="I49" s="183">
        <v>1240.625</v>
      </c>
      <c r="J49" s="183">
        <v>2471.7225609756097</v>
      </c>
      <c r="K49" s="183">
        <v>1578.4676932367149</v>
      </c>
      <c r="L49" s="183">
        <v>2490.0103788271927</v>
      </c>
      <c r="M49" s="184">
        <v>1626.3830014777941</v>
      </c>
    </row>
    <row r="50" spans="1:13" x14ac:dyDescent="0.25">
      <c r="A50" s="161"/>
      <c r="B50" s="178" t="s">
        <v>102</v>
      </c>
      <c r="C50" s="182">
        <v>1478.5961174242423</v>
      </c>
      <c r="D50" s="183">
        <v>1024.2342391502057</v>
      </c>
      <c r="E50" s="183">
        <v>1436.4161706349207</v>
      </c>
      <c r="F50" s="183">
        <v>1235.5555555555554</v>
      </c>
      <c r="G50" s="183">
        <v>1712.8915744619528</v>
      </c>
      <c r="H50" s="183">
        <v>1656.6159714673981</v>
      </c>
      <c r="I50" s="183">
        <v>1268.9338235294117</v>
      </c>
      <c r="J50" s="183">
        <v>2628.1080517313308</v>
      </c>
      <c r="K50" s="183">
        <v>1728.987673083418</v>
      </c>
      <c r="L50" s="183">
        <v>2657.1756362119313</v>
      </c>
      <c r="M50" s="184">
        <v>1754.0627442466348</v>
      </c>
    </row>
    <row r="51" spans="1:13" x14ac:dyDescent="0.25">
      <c r="A51" s="161"/>
      <c r="B51" s="178" t="s">
        <v>103</v>
      </c>
      <c r="C51" s="182">
        <v>1463.1574675324675</v>
      </c>
      <c r="D51" s="183">
        <v>1033.7457482993198</v>
      </c>
      <c r="E51" s="183">
        <v>1468.125</v>
      </c>
      <c r="F51" s="183">
        <v>1283.030303030303</v>
      </c>
      <c r="G51" s="183">
        <v>1755.9207088632554</v>
      </c>
      <c r="H51" s="183">
        <v>1765.1606604180133</v>
      </c>
      <c r="I51" s="183">
        <v>1302.2594364699628</v>
      </c>
      <c r="J51" s="183">
        <v>2662.1394230769229</v>
      </c>
      <c r="K51" s="183">
        <v>1707.7127125880595</v>
      </c>
      <c r="L51" s="183">
        <v>2714.3382352941176</v>
      </c>
      <c r="M51" s="184">
        <v>1758.6208951665774</v>
      </c>
    </row>
    <row r="52" spans="1:13" x14ac:dyDescent="0.25">
      <c r="A52" s="161"/>
      <c r="B52" s="178" t="s">
        <v>104</v>
      </c>
      <c r="C52" s="182">
        <v>1504.4528388278388</v>
      </c>
      <c r="D52" s="183">
        <v>1070.2487988202274</v>
      </c>
      <c r="E52" s="183">
        <v>1618.0753968253966</v>
      </c>
      <c r="F52" s="183">
        <v>1289.7089947089946</v>
      </c>
      <c r="G52" s="183">
        <v>1806.8187830687832</v>
      </c>
      <c r="H52" s="183">
        <v>1779.347117003367</v>
      </c>
      <c r="I52" s="183">
        <v>1301.2019230769231</v>
      </c>
      <c r="J52" s="183">
        <v>2691.8846153846152</v>
      </c>
      <c r="K52" s="183">
        <v>1751.9134615384614</v>
      </c>
      <c r="L52" s="183">
        <v>2754.9548665620096</v>
      </c>
      <c r="M52" s="184">
        <v>1792.2090711284513</v>
      </c>
    </row>
    <row r="53" spans="1:13" x14ac:dyDescent="0.25">
      <c r="A53" s="161"/>
      <c r="B53" s="178" t="s">
        <v>105</v>
      </c>
      <c r="C53" s="182">
        <v>1508.454254079254</v>
      </c>
      <c r="D53" s="183">
        <v>1106.5306122448978</v>
      </c>
      <c r="E53" s="183">
        <v>1591.1755952380952</v>
      </c>
      <c r="F53" s="183">
        <v>1167.1296296296298</v>
      </c>
      <c r="G53" s="183">
        <v>1825.8374384236454</v>
      </c>
      <c r="H53" s="183">
        <v>1805.0009641470474</v>
      </c>
      <c r="I53" s="183">
        <v>1393.5912698412699</v>
      </c>
      <c r="J53" s="183">
        <v>2759.4037267080748</v>
      </c>
      <c r="K53" s="183">
        <v>1799.9440710604317</v>
      </c>
      <c r="L53" s="183">
        <v>2788.5204081632655</v>
      </c>
      <c r="M53" s="184">
        <v>1832.2640460169575</v>
      </c>
    </row>
    <row r="54" spans="1:13" x14ac:dyDescent="0.25">
      <c r="A54" s="161"/>
      <c r="B54" s="178"/>
      <c r="C54" s="182"/>
      <c r="D54" s="183"/>
      <c r="E54" s="183"/>
      <c r="F54" s="183"/>
      <c r="G54" s="183"/>
      <c r="H54" s="183"/>
      <c r="I54" s="183"/>
      <c r="J54" s="183"/>
      <c r="K54" s="183"/>
      <c r="L54" s="183"/>
      <c r="M54" s="184"/>
    </row>
    <row r="55" spans="1:13" x14ac:dyDescent="0.25">
      <c r="A55" s="161">
        <v>2022</v>
      </c>
      <c r="B55" s="178" t="s">
        <v>94</v>
      </c>
      <c r="C55" s="182">
        <v>1531.2237762237762</v>
      </c>
      <c r="D55" s="183">
        <v>1131.4115646258501</v>
      </c>
      <c r="E55" s="183">
        <v>1508.3085317460318</v>
      </c>
      <c r="F55" s="183">
        <v>1033.2407407407406</v>
      </c>
      <c r="G55" s="183">
        <v>1877.3177507077103</v>
      </c>
      <c r="H55" s="183">
        <v>1867.1869189533663</v>
      </c>
      <c r="I55" s="183">
        <v>1477.4084595959596</v>
      </c>
      <c r="J55" s="183">
        <v>2771.4019607843138</v>
      </c>
      <c r="K55" s="183">
        <v>1866.457933716965</v>
      </c>
      <c r="L55" s="183">
        <v>2815.5625</v>
      </c>
      <c r="M55" s="184">
        <v>1858.4658385093169</v>
      </c>
    </row>
    <row r="56" spans="1:13" x14ac:dyDescent="0.25">
      <c r="A56" s="161"/>
      <c r="B56" s="178" t="s">
        <v>95</v>
      </c>
      <c r="C56" s="182">
        <v>1563.2277097902097</v>
      </c>
      <c r="D56" s="183">
        <v>1147.7302459445318</v>
      </c>
      <c r="E56" s="183">
        <v>1732.698412698413</v>
      </c>
      <c r="F56" s="183">
        <v>1295.1388888888889</v>
      </c>
      <c r="G56" s="183">
        <v>1917.2111312764671</v>
      </c>
      <c r="H56" s="183">
        <v>1883.0070630607315</v>
      </c>
      <c r="I56" s="183">
        <v>1354.265873015873</v>
      </c>
      <c r="J56" s="183">
        <v>2796.875</v>
      </c>
      <c r="K56" s="183">
        <v>1845.5281628955931</v>
      </c>
      <c r="L56" s="183">
        <v>2828.6595744680853</v>
      </c>
      <c r="M56" s="184">
        <v>1826.0782209233873</v>
      </c>
    </row>
    <row r="57" spans="1:13" x14ac:dyDescent="0.25">
      <c r="A57" s="161"/>
      <c r="B57" s="178" t="s">
        <v>96</v>
      </c>
      <c r="C57" s="182">
        <v>1516.3463272838273</v>
      </c>
      <c r="D57" s="183">
        <v>1088.8047270190129</v>
      </c>
      <c r="E57" s="183">
        <v>1717.0783730158732</v>
      </c>
      <c r="F57" s="183">
        <v>1310.7638888888889</v>
      </c>
      <c r="G57" s="183">
        <v>1977.2283773649319</v>
      </c>
      <c r="H57" s="183">
        <v>1988.4602130325816</v>
      </c>
      <c r="I57" s="183">
        <v>1558.2341269841268</v>
      </c>
      <c r="J57" s="183">
        <v>2866.77371541502</v>
      </c>
      <c r="K57" s="183">
        <v>1944.6217610891526</v>
      </c>
      <c r="L57" s="183">
        <v>2925.592885375494</v>
      </c>
      <c r="M57" s="184">
        <v>1972.9249403977662</v>
      </c>
    </row>
    <row r="58" spans="1:13" x14ac:dyDescent="0.25">
      <c r="A58" s="161"/>
      <c r="B58" s="178" t="s">
        <v>97</v>
      </c>
      <c r="C58" s="182">
        <v>1638.6604020979021</v>
      </c>
      <c r="D58" s="183">
        <v>1156.7373103087389</v>
      </c>
      <c r="E58" s="183">
        <v>1828.1845238095236</v>
      </c>
      <c r="F58" s="183">
        <v>1329.1666666666667</v>
      </c>
      <c r="G58" s="183">
        <v>2074.6206990042397</v>
      </c>
      <c r="H58" s="183">
        <v>2065.9420369310956</v>
      </c>
      <c r="I58" s="183">
        <v>1603.2828282828284</v>
      </c>
      <c r="J58" s="183">
        <v>2918.6111111111113</v>
      </c>
      <c r="K58" s="183">
        <v>1964.7958793776459</v>
      </c>
      <c r="L58" s="183">
        <v>2987.8472222222222</v>
      </c>
      <c r="M58" s="184">
        <v>2003.5822318934022</v>
      </c>
    </row>
    <row r="59" spans="1:13" x14ac:dyDescent="0.25">
      <c r="A59" s="161"/>
      <c r="B59" s="178" t="s">
        <v>98</v>
      </c>
      <c r="C59" s="182">
        <v>1672.4263583638583</v>
      </c>
      <c r="D59" s="183">
        <v>1236.6845456131171</v>
      </c>
      <c r="E59" s="183">
        <v>1834.6428571428573</v>
      </c>
      <c r="F59" s="183">
        <v>1407.0370370370372</v>
      </c>
      <c r="G59" s="183">
        <v>2135.8852802845936</v>
      </c>
      <c r="H59" s="183">
        <v>2077.7206682206684</v>
      </c>
      <c r="I59" s="183">
        <v>1573.0473856209151</v>
      </c>
      <c r="J59" s="183">
        <v>2973.1311274509803</v>
      </c>
      <c r="K59" s="183">
        <v>2004.9850809889174</v>
      </c>
      <c r="L59" s="183">
        <v>3033.210784324142</v>
      </c>
      <c r="M59" s="184">
        <v>2020.8542205041128</v>
      </c>
    </row>
    <row r="60" spans="1:13" x14ac:dyDescent="0.25">
      <c r="A60" s="161"/>
      <c r="B60" s="178" t="s">
        <v>99</v>
      </c>
      <c r="C60" s="182">
        <v>1731.7214035964034</v>
      </c>
      <c r="D60" s="183">
        <v>1241.1507936507935</v>
      </c>
      <c r="E60" s="183">
        <v>1853.062996031746</v>
      </c>
      <c r="F60" s="183">
        <v>1449.1203703703704</v>
      </c>
      <c r="G60" s="183">
        <v>2228.433740027725</v>
      </c>
      <c r="H60" s="183">
        <v>2134.5359224109225</v>
      </c>
      <c r="I60" s="183">
        <v>1649.3055555555554</v>
      </c>
      <c r="J60" s="183">
        <v>3049.1054158607349</v>
      </c>
      <c r="K60" s="183">
        <v>2045.8546374182197</v>
      </c>
      <c r="L60" s="183">
        <v>3120.4424564796909</v>
      </c>
      <c r="M60" s="184">
        <v>2068.4405409863102</v>
      </c>
    </row>
    <row r="61" spans="1:13" x14ac:dyDescent="0.25">
      <c r="A61" s="161"/>
      <c r="B61" s="178" t="s">
        <v>100</v>
      </c>
      <c r="C61" s="182">
        <v>1728.7987012987014</v>
      </c>
      <c r="D61" s="183">
        <v>1308.0032467532469</v>
      </c>
      <c r="E61" s="183">
        <v>1945.7341269841272</v>
      </c>
      <c r="F61" s="183">
        <v>1553.9814814814815</v>
      </c>
      <c r="G61" s="183">
        <v>2293.2192410763842</v>
      </c>
      <c r="H61" s="183">
        <v>2190.4372016438156</v>
      </c>
      <c r="I61" s="183">
        <v>1713.75</v>
      </c>
      <c r="J61" s="183">
        <v>3050.384963768116</v>
      </c>
      <c r="K61" s="183">
        <v>2115.2567797540623</v>
      </c>
      <c r="L61" s="183">
        <v>3139.153079710145</v>
      </c>
      <c r="M61" s="184">
        <v>2141.3050719965613</v>
      </c>
    </row>
    <row r="62" spans="1:13" x14ac:dyDescent="0.25">
      <c r="A62" s="161"/>
      <c r="B62" s="178" t="s">
        <v>101</v>
      </c>
      <c r="C62" s="182">
        <v>1798.8988095238096</v>
      </c>
      <c r="D62" s="183">
        <v>1288.6198721913008</v>
      </c>
      <c r="E62" s="183">
        <v>1972.7827380952381</v>
      </c>
      <c r="F62" s="183">
        <v>1474.2724867724867</v>
      </c>
      <c r="G62" s="183">
        <v>2255.3214736186869</v>
      </c>
      <c r="H62" s="183">
        <v>2241.9489870509606</v>
      </c>
      <c r="I62" s="183">
        <v>1802.2058823529412</v>
      </c>
      <c r="J62" s="183">
        <v>3093.3210784313724</v>
      </c>
      <c r="K62" s="183">
        <v>2108.6721209276748</v>
      </c>
      <c r="L62" s="183">
        <v>3137.8982843137255</v>
      </c>
      <c r="M62" s="184">
        <v>2142.4457791837667</v>
      </c>
    </row>
    <row r="63" spans="1:13" x14ac:dyDescent="0.25">
      <c r="A63" s="161"/>
      <c r="B63" s="178" t="s">
        <v>102</v>
      </c>
      <c r="C63" s="182">
        <v>1850.7734279609281</v>
      </c>
      <c r="D63" s="183">
        <v>1357.9195804195804</v>
      </c>
      <c r="E63" s="183">
        <v>1895.625</v>
      </c>
      <c r="F63" s="183">
        <v>1465.625</v>
      </c>
      <c r="G63" s="183">
        <v>2367.3550335465993</v>
      </c>
      <c r="H63" s="183">
        <v>2303.5146103896104</v>
      </c>
      <c r="I63" s="183">
        <v>1862.7941176470588</v>
      </c>
      <c r="J63" s="183">
        <v>3119.1725768321512</v>
      </c>
      <c r="K63" s="183">
        <v>2097.3113617403733</v>
      </c>
      <c r="L63" s="183">
        <v>3158.1914893617022</v>
      </c>
      <c r="M63" s="184">
        <v>2123.8081730814156</v>
      </c>
    </row>
    <row r="64" spans="1:13" x14ac:dyDescent="0.25">
      <c r="A64" s="161"/>
      <c r="B64" s="178" t="s">
        <v>103</v>
      </c>
      <c r="C64" s="182">
        <v>1872.3690476190475</v>
      </c>
      <c r="D64" s="183">
        <v>1351.0422196850766</v>
      </c>
      <c r="E64" s="183">
        <v>2020.9821428571429</v>
      </c>
      <c r="F64" s="183">
        <v>1587.3214285714284</v>
      </c>
      <c r="G64" s="183">
        <v>2389.6624899397457</v>
      </c>
      <c r="H64" s="183">
        <v>2372.7170201413896</v>
      </c>
      <c r="I64" s="183">
        <v>1800.1515151515152</v>
      </c>
      <c r="J64" s="183">
        <v>3242.147435897436</v>
      </c>
      <c r="K64" s="183">
        <v>2142.8293606722559</v>
      </c>
      <c r="L64" s="183">
        <v>3274.5592948717949</v>
      </c>
      <c r="M64" s="184">
        <v>2174.9465811965811</v>
      </c>
    </row>
    <row r="65" spans="1:13" x14ac:dyDescent="0.25">
      <c r="A65" s="161"/>
      <c r="B65" s="178" t="s">
        <v>104</v>
      </c>
      <c r="C65" s="182">
        <v>1878.4157509157508</v>
      </c>
      <c r="D65" s="183">
        <v>1338.1655844155846</v>
      </c>
      <c r="E65" s="183">
        <v>2029.6527777777778</v>
      </c>
      <c r="F65" s="183">
        <v>1515.8234126984128</v>
      </c>
      <c r="G65" s="183">
        <v>2434.979949244655</v>
      </c>
      <c r="H65" s="183">
        <v>2392.2596680139786</v>
      </c>
      <c r="I65" s="183">
        <v>1787.5</v>
      </c>
      <c r="J65" s="183">
        <v>3194.9574468085107</v>
      </c>
      <c r="K65" s="183">
        <v>2131.5816727053138</v>
      </c>
      <c r="L65" s="183">
        <v>3224.208333333333</v>
      </c>
      <c r="M65" s="184">
        <v>2143.955463803532</v>
      </c>
    </row>
    <row r="66" spans="1:13" x14ac:dyDescent="0.25">
      <c r="A66" s="161"/>
      <c r="B66" s="178" t="s">
        <v>105</v>
      </c>
      <c r="C66" s="182">
        <v>1890.851648351648</v>
      </c>
      <c r="D66" s="183">
        <v>1355.4442383013813</v>
      </c>
      <c r="E66" s="183">
        <v>2047.8323412698414</v>
      </c>
      <c r="F66" s="183">
        <v>1497.3611111111111</v>
      </c>
      <c r="G66" s="183">
        <v>2431.1854237716311</v>
      </c>
      <c r="H66" s="183">
        <v>2358.811391312443</v>
      </c>
      <c r="I66" s="183">
        <v>1760.3787878787878</v>
      </c>
      <c r="J66" s="183">
        <v>3242.9840686274511</v>
      </c>
      <c r="K66" s="183">
        <v>2161.307295968033</v>
      </c>
      <c r="L66" s="183">
        <v>3277.083333333333</v>
      </c>
      <c r="M66" s="184">
        <v>2175.7480127920735</v>
      </c>
    </row>
    <row r="67" spans="1:13" x14ac:dyDescent="0.25">
      <c r="A67" s="161"/>
      <c r="B67" s="178"/>
      <c r="C67" s="182"/>
      <c r="D67" s="183"/>
      <c r="E67" s="183"/>
      <c r="F67" s="183"/>
      <c r="G67" s="183"/>
      <c r="H67" s="183"/>
      <c r="I67" s="183"/>
      <c r="J67" s="183"/>
      <c r="K67" s="183"/>
      <c r="L67" s="183"/>
      <c r="M67" s="184"/>
    </row>
    <row r="68" spans="1:13" x14ac:dyDescent="0.25">
      <c r="A68" s="161">
        <v>2023</v>
      </c>
      <c r="B68" s="178" t="s">
        <v>94</v>
      </c>
      <c r="C68" s="182">
        <v>1853.8901289682537</v>
      </c>
      <c r="D68" s="183">
        <v>1312.4582560296844</v>
      </c>
      <c r="E68" s="183">
        <v>1997.1974206349205</v>
      </c>
      <c r="F68" s="183">
        <v>1480.5555555555554</v>
      </c>
      <c r="G68" s="183">
        <v>2393.6042974882262</v>
      </c>
      <c r="H68" s="183">
        <v>2428.7138541901645</v>
      </c>
      <c r="I68" s="183">
        <v>1854.1287878787878</v>
      </c>
      <c r="J68" s="183">
        <v>3250</v>
      </c>
      <c r="K68" s="183">
        <v>2168.6237497726861</v>
      </c>
      <c r="L68" s="183">
        <v>3261.1844737895158</v>
      </c>
      <c r="M68" s="184">
        <v>2193.2430887248515</v>
      </c>
    </row>
    <row r="69" spans="1:13" x14ac:dyDescent="0.25">
      <c r="A69" s="161"/>
      <c r="B69" s="178" t="s">
        <v>95</v>
      </c>
      <c r="C69" s="182">
        <v>1890.5162545787546</v>
      </c>
      <c r="D69" s="183">
        <v>1271.8779434850862</v>
      </c>
      <c r="E69" s="183">
        <v>1942.5000000000002</v>
      </c>
      <c r="F69" s="183">
        <v>1488.4259259259259</v>
      </c>
      <c r="G69" s="183">
        <v>2345.3606543832111</v>
      </c>
      <c r="H69" s="183">
        <v>2390.4781366294524</v>
      </c>
      <c r="I69" s="183">
        <v>1867.0220588235293</v>
      </c>
      <c r="J69" s="183">
        <v>3281.9767441860467</v>
      </c>
      <c r="K69" s="183">
        <v>2214.8435920121337</v>
      </c>
      <c r="L69" s="183">
        <v>3302.1486349848328</v>
      </c>
      <c r="M69" s="184">
        <v>2220.6761880687563</v>
      </c>
    </row>
    <row r="70" spans="1:13" x14ac:dyDescent="0.25">
      <c r="A70" s="161"/>
      <c r="B70" s="178" t="s">
        <v>96</v>
      </c>
      <c r="C70" s="182">
        <v>1907.0993589743589</v>
      </c>
      <c r="D70" s="183">
        <v>1391.2244897959185</v>
      </c>
      <c r="E70" s="183">
        <v>1937.8125</v>
      </c>
      <c r="F70" s="183">
        <v>1466.6666666666667</v>
      </c>
      <c r="G70" s="183">
        <v>2335.28106657336</v>
      </c>
      <c r="H70" s="183">
        <v>2300.2750725796391</v>
      </c>
      <c r="I70" s="183">
        <v>1870.965909090909</v>
      </c>
      <c r="J70" s="183">
        <v>3248.7689393939395</v>
      </c>
      <c r="K70" s="183">
        <v>2185.5258358542887</v>
      </c>
      <c r="L70" s="183">
        <v>3308.901515151515</v>
      </c>
      <c r="M70" s="184">
        <v>2206.5340604714188</v>
      </c>
    </row>
    <row r="71" spans="1:13" x14ac:dyDescent="0.25">
      <c r="A71" s="161"/>
      <c r="B71" s="178" t="s">
        <v>97</v>
      </c>
      <c r="C71" s="182">
        <v>1865.5540293040294</v>
      </c>
      <c r="D71" s="183">
        <v>1330.6837507730363</v>
      </c>
      <c r="E71" s="183">
        <v>1998.1547619047619</v>
      </c>
      <c r="F71" s="183">
        <v>1505.4166666666667</v>
      </c>
      <c r="G71" s="183">
        <v>2412.548615405758</v>
      </c>
      <c r="H71" s="183">
        <v>2398.9896133278485</v>
      </c>
      <c r="I71" s="183">
        <v>2027.5162337662337</v>
      </c>
      <c r="J71" s="183">
        <v>3267.391304347826</v>
      </c>
      <c r="K71" s="183">
        <v>2211.7126937984499</v>
      </c>
      <c r="L71" s="183">
        <v>3311.096014492754</v>
      </c>
      <c r="M71" s="184">
        <v>2238.8396270972967</v>
      </c>
    </row>
    <row r="72" spans="1:13" x14ac:dyDescent="0.25">
      <c r="A72" s="161"/>
      <c r="B72" s="178" t="s">
        <v>98</v>
      </c>
      <c r="C72" s="182">
        <v>1889.3154761904759</v>
      </c>
      <c r="D72" s="183">
        <v>1343.0561997526286</v>
      </c>
      <c r="E72" s="183">
        <v>1945.3869047619046</v>
      </c>
      <c r="F72" s="183">
        <v>1493.8888888888889</v>
      </c>
      <c r="G72" s="183">
        <v>2435.7231352079007</v>
      </c>
      <c r="H72" s="183">
        <v>2427.6908102473835</v>
      </c>
      <c r="I72" s="183">
        <v>1956.25</v>
      </c>
      <c r="J72" s="183">
        <v>3265.1153846153848</v>
      </c>
      <c r="K72" s="183">
        <v>2228.4071017621095</v>
      </c>
      <c r="L72" s="183">
        <v>3326.8846153846152</v>
      </c>
      <c r="M72" s="184">
        <v>2281.2581255328219</v>
      </c>
    </row>
    <row r="73" spans="1:13" x14ac:dyDescent="0.25">
      <c r="A73" s="161"/>
      <c r="B73" s="178" t="s">
        <v>99</v>
      </c>
      <c r="C73" s="182">
        <v>1978.6824633699637</v>
      </c>
      <c r="D73" s="183">
        <v>1436.8011750154608</v>
      </c>
      <c r="E73" s="183">
        <v>1993.0555555555554</v>
      </c>
      <c r="F73" s="183">
        <v>1457.9861111111111</v>
      </c>
      <c r="G73" s="183">
        <v>2399.5558931914761</v>
      </c>
      <c r="H73" s="183">
        <v>2405.6006335282655</v>
      </c>
      <c r="I73" s="183">
        <v>1880.625</v>
      </c>
      <c r="J73" s="183">
        <v>3249.4917257683219</v>
      </c>
      <c r="K73" s="183">
        <v>2253.221636828453</v>
      </c>
      <c r="L73" s="183">
        <v>3278.8770685579193</v>
      </c>
      <c r="M73" s="184">
        <v>2266.3752987406933</v>
      </c>
    </row>
    <row r="74" spans="1:13" x14ac:dyDescent="0.25">
      <c r="A74" s="161"/>
      <c r="B74" s="178" t="s">
        <v>100</v>
      </c>
      <c r="C74" s="182">
        <v>1908.686755952381</v>
      </c>
      <c r="D74" s="183">
        <v>1345.0243506493505</v>
      </c>
      <c r="E74" s="183">
        <v>1958.6458333333335</v>
      </c>
      <c r="F74" s="183">
        <v>1458.2175925925924</v>
      </c>
      <c r="G74" s="183">
        <v>2426.8876999788954</v>
      </c>
      <c r="H74" s="183">
        <v>2411.499451754386</v>
      </c>
      <c r="I74" s="183">
        <v>1888.9285714285716</v>
      </c>
      <c r="J74" s="183">
        <v>3274.604166666667</v>
      </c>
      <c r="K74" s="183">
        <v>2232.5623843663275</v>
      </c>
      <c r="L74" s="183">
        <v>3304.604166666667</v>
      </c>
      <c r="M74" s="184">
        <v>2263.1105457909343</v>
      </c>
    </row>
    <row r="75" spans="1:13" x14ac:dyDescent="0.25">
      <c r="A75" s="161"/>
      <c r="B75" s="178" t="s">
        <v>101</v>
      </c>
      <c r="C75" s="182">
        <v>1935.3869047619048</v>
      </c>
      <c r="D75" s="183">
        <v>1421.3095238095241</v>
      </c>
      <c r="E75" s="183">
        <v>1964.9305555555557</v>
      </c>
      <c r="F75" s="183">
        <v>1513.8888888888889</v>
      </c>
      <c r="G75" s="183">
        <v>2450.8868641225395</v>
      </c>
      <c r="H75" s="183">
        <v>2472.8463468720824</v>
      </c>
      <c r="I75" s="183">
        <v>1970.3571428571429</v>
      </c>
      <c r="J75" s="183">
        <v>3300.4373522458627</v>
      </c>
      <c r="K75" s="183">
        <v>2253.9470284237727</v>
      </c>
      <c r="L75" s="183">
        <v>3314.598108747045</v>
      </c>
      <c r="M75" s="184">
        <v>2282.4936810286026</v>
      </c>
    </row>
    <row r="76" spans="1:13" x14ac:dyDescent="0.25">
      <c r="A76" s="161"/>
      <c r="B76" s="178" t="s">
        <v>102</v>
      </c>
      <c r="C76" s="182">
        <v>1904.5870535714287</v>
      </c>
      <c r="D76" s="183">
        <v>1370.6873582766439</v>
      </c>
      <c r="E76" s="183">
        <v>2010.6666666666667</v>
      </c>
      <c r="F76" s="183">
        <v>1476.3657407407406</v>
      </c>
      <c r="G76" s="183">
        <v>2442.8976447899258</v>
      </c>
      <c r="H76" s="183">
        <v>2449.3521564327484</v>
      </c>
      <c r="I76" s="183">
        <v>1879.9107142857142</v>
      </c>
      <c r="J76" s="183">
        <v>3290.8775510204082</v>
      </c>
      <c r="K76" s="183">
        <v>2248.2465154540077</v>
      </c>
      <c r="L76" s="183">
        <v>3312.204081632653</v>
      </c>
      <c r="M76" s="184">
        <v>2286.9340277777778</v>
      </c>
    </row>
    <row r="77" spans="1:13" x14ac:dyDescent="0.25">
      <c r="A77" s="161"/>
      <c r="B77" s="178" t="s">
        <v>103</v>
      </c>
      <c r="C77" s="182">
        <v>1910.9554334554336</v>
      </c>
      <c r="D77" s="183">
        <v>1330.5357142857142</v>
      </c>
      <c r="E77" s="183">
        <v>1963.2142857142858</v>
      </c>
      <c r="F77" s="183">
        <v>1494.8148148148146</v>
      </c>
      <c r="G77" s="183">
        <v>2437.4992551308342</v>
      </c>
      <c r="H77" s="183">
        <v>2449.6792150617584</v>
      </c>
      <c r="I77" s="183">
        <v>1895.3125</v>
      </c>
      <c r="J77" s="183">
        <v>3293.375</v>
      </c>
      <c r="K77" s="183">
        <v>2235.0333049886622</v>
      </c>
      <c r="L77" s="183">
        <v>3337.583333333333</v>
      </c>
      <c r="M77" s="184">
        <v>2337.4863668293406</v>
      </c>
    </row>
    <row r="78" spans="1:13" x14ac:dyDescent="0.25">
      <c r="A78" s="161"/>
      <c r="B78" s="178" t="s">
        <v>104</v>
      </c>
      <c r="C78" s="182">
        <v>1905.4501488095241</v>
      </c>
      <c r="D78" s="183">
        <v>1331.3522390308106</v>
      </c>
      <c r="E78" s="183">
        <v>1978.2738095238094</v>
      </c>
      <c r="F78" s="183">
        <v>1496.7361111111111</v>
      </c>
      <c r="G78" s="183">
        <v>2524.1635055882539</v>
      </c>
      <c r="H78" s="183">
        <v>2550.5550457730983</v>
      </c>
      <c r="I78" s="183">
        <v>1805.405701754386</v>
      </c>
      <c r="J78" s="183">
        <v>3350.6009615384614</v>
      </c>
      <c r="K78" s="183">
        <v>2315.7717211884751</v>
      </c>
      <c r="L78" s="183">
        <v>3356.5737833594976</v>
      </c>
      <c r="M78" s="184">
        <v>2350.6343162264911</v>
      </c>
    </row>
    <row r="79" spans="1:13" x14ac:dyDescent="0.25">
      <c r="A79" s="161"/>
      <c r="B79" s="178" t="s">
        <v>105</v>
      </c>
      <c r="C79" s="182">
        <v>1907.822646103896</v>
      </c>
      <c r="D79" s="183">
        <v>1346.5840310483168</v>
      </c>
      <c r="E79" s="183">
        <v>1968.1795634920636</v>
      </c>
      <c r="F79" s="183">
        <v>1464.5833333333333</v>
      </c>
      <c r="G79" s="183">
        <v>2527.0735930735932</v>
      </c>
      <c r="H79" s="183">
        <v>2536.3184232026142</v>
      </c>
      <c r="I79" s="183">
        <v>1806.8576388888889</v>
      </c>
      <c r="J79" s="183">
        <v>3359.8312401883832</v>
      </c>
      <c r="K79" s="183">
        <v>2312.2252432888049</v>
      </c>
      <c r="L79" s="183">
        <v>3370.8461538461538</v>
      </c>
      <c r="M79" s="184">
        <v>2350.5028678137924</v>
      </c>
    </row>
    <row r="80" spans="1:13" x14ac:dyDescent="0.25">
      <c r="A80" s="161"/>
      <c r="B80" s="178"/>
      <c r="C80" s="182"/>
      <c r="D80" s="183"/>
      <c r="E80" s="183"/>
      <c r="F80" s="183"/>
      <c r="G80" s="183"/>
      <c r="H80" s="183"/>
      <c r="I80" s="183"/>
      <c r="J80" s="183"/>
      <c r="K80" s="183"/>
      <c r="L80" s="183"/>
      <c r="M80" s="184"/>
    </row>
    <row r="81" spans="1:13" x14ac:dyDescent="0.25">
      <c r="A81" s="161">
        <v>2024</v>
      </c>
      <c r="B81" s="178" t="s">
        <v>94</v>
      </c>
      <c r="C81" s="182">
        <v>1993.2692307692309</v>
      </c>
      <c r="D81" s="183">
        <v>1373.8008023722309</v>
      </c>
      <c r="E81" s="183">
        <v>2073.0654761904761</v>
      </c>
      <c r="F81" s="183">
        <v>1510.5820105820105</v>
      </c>
      <c r="G81" s="183">
        <v>2574.5298892503861</v>
      </c>
      <c r="H81" s="183">
        <v>2596.0538200787564</v>
      </c>
      <c r="I81" s="183">
        <v>1949.8809523809525</v>
      </c>
      <c r="J81" s="183">
        <v>3407.8296703296701</v>
      </c>
      <c r="K81" s="183">
        <v>2359.5092556253271</v>
      </c>
      <c r="L81" s="183">
        <v>3436.5188383045524</v>
      </c>
      <c r="M81" s="184">
        <v>2381.5039912917273</v>
      </c>
    </row>
    <row r="82" spans="1:13" x14ac:dyDescent="0.25">
      <c r="A82" s="161"/>
      <c r="B82" s="178" t="s">
        <v>95</v>
      </c>
      <c r="C82" s="182">
        <v>2041.4873321123321</v>
      </c>
      <c r="D82" s="183">
        <v>1399.0053200767488</v>
      </c>
      <c r="E82" s="183">
        <v>2095.9821428571431</v>
      </c>
      <c r="F82" s="183">
        <v>1522.6190476190477</v>
      </c>
      <c r="G82" s="183">
        <v>2608.1110125209498</v>
      </c>
      <c r="H82" s="183">
        <v>2613.3752867088865</v>
      </c>
      <c r="I82" s="183">
        <v>1968.6309523809525</v>
      </c>
      <c r="J82" s="183">
        <v>3422.6648351648355</v>
      </c>
      <c r="K82" s="183">
        <v>2380.7564211582066</v>
      </c>
      <c r="L82" s="183">
        <v>3461.1459968602826</v>
      </c>
      <c r="M82" s="184">
        <v>2395.269412191582</v>
      </c>
    </row>
    <row r="83" spans="1:13" x14ac:dyDescent="0.25">
      <c r="A83" s="161"/>
      <c r="B83" s="178" t="s">
        <v>96</v>
      </c>
      <c r="C83" s="182">
        <v>2059.542887667888</v>
      </c>
      <c r="D83" s="183">
        <v>1389.3114425257284</v>
      </c>
      <c r="E83" s="183">
        <v>2095.9821428571431</v>
      </c>
      <c r="F83" s="183">
        <v>1513.3597883597884</v>
      </c>
      <c r="G83" s="183">
        <v>2600.3733280751912</v>
      </c>
      <c r="H83" s="183">
        <v>2593.7563431169565</v>
      </c>
      <c r="I83" s="183">
        <v>1957.9166666666667</v>
      </c>
      <c r="J83" s="183">
        <v>3438.1083202511772</v>
      </c>
      <c r="K83" s="183">
        <v>2384.1198434502003</v>
      </c>
      <c r="L83" s="183">
        <v>3460.7927786499213</v>
      </c>
      <c r="M83" s="184">
        <v>2380.3202104499273</v>
      </c>
    </row>
    <row r="84" spans="1:13" x14ac:dyDescent="0.25">
      <c r="A84" s="161"/>
      <c r="B84" s="178" t="s">
        <v>97</v>
      </c>
      <c r="C84" s="182">
        <v>2055.0328144078144</v>
      </c>
      <c r="D84" s="183">
        <v>1403.1340484911912</v>
      </c>
      <c r="E84" s="183">
        <v>2120.2380952380954</v>
      </c>
      <c r="F84" s="183">
        <v>1494.3783068783068</v>
      </c>
      <c r="G84" s="183">
        <v>2606.1244207828058</v>
      </c>
      <c r="H84" s="183">
        <v>2619.160621676207</v>
      </c>
      <c r="I84" s="183">
        <v>1993.6309523809523</v>
      </c>
      <c r="J84" s="183">
        <v>3436.9701726844587</v>
      </c>
      <c r="K84" s="183">
        <v>2372.9172662654805</v>
      </c>
      <c r="L84" s="183">
        <v>3462.7974882260596</v>
      </c>
      <c r="M84" s="184">
        <v>2414.6634615384614</v>
      </c>
    </row>
    <row r="85" spans="1:13" x14ac:dyDescent="0.25">
      <c r="A85" s="161"/>
      <c r="B85" s="178" t="s">
        <v>98</v>
      </c>
      <c r="C85" s="182">
        <v>2064.4345238095234</v>
      </c>
      <c r="D85" s="183">
        <v>1407.2156811442524</v>
      </c>
      <c r="E85" s="183">
        <v>2174.4047619047619</v>
      </c>
      <c r="F85" s="183">
        <v>1494.3783068783068</v>
      </c>
      <c r="G85" s="183">
        <v>2603.7500410792341</v>
      </c>
      <c r="H85" s="183">
        <v>2613.714516603743</v>
      </c>
      <c r="I85" s="183">
        <v>1961.25</v>
      </c>
      <c r="J85" s="183">
        <v>3457.4960753532182</v>
      </c>
      <c r="K85" s="183">
        <v>2431.2178942089654</v>
      </c>
      <c r="L85" s="183">
        <v>3475.8045525902671</v>
      </c>
      <c r="M85" s="184">
        <v>2425.1859579100146</v>
      </c>
    </row>
    <row r="86" spans="1:13" x14ac:dyDescent="0.25">
      <c r="A86" s="161"/>
      <c r="B86" s="178" t="s">
        <v>99</v>
      </c>
      <c r="C86" s="182">
        <v>2082.3565323565322</v>
      </c>
      <c r="D86" s="183">
        <v>1452.4276120704692</v>
      </c>
      <c r="E86" s="183">
        <v>2162.6488095238096</v>
      </c>
      <c r="F86" s="183">
        <v>1530.6878306878307</v>
      </c>
      <c r="G86" s="183">
        <v>2620.0837792894936</v>
      </c>
      <c r="H86" s="183">
        <v>2631.3409222384607</v>
      </c>
      <c r="I86" s="183">
        <v>1972.9166666666667</v>
      </c>
      <c r="J86" s="183">
        <v>3434.6153846153848</v>
      </c>
      <c r="K86" s="183">
        <v>2399.1666121576836</v>
      </c>
      <c r="L86" s="183">
        <v>3459.7723704866562</v>
      </c>
      <c r="M86" s="184">
        <v>2405.3769956458636</v>
      </c>
    </row>
    <row r="87" spans="1:13" x14ac:dyDescent="0.25">
      <c r="A87" s="161"/>
      <c r="B87" s="178" t="s">
        <v>100</v>
      </c>
      <c r="C87" s="182">
        <v>2099.6642246642245</v>
      </c>
      <c r="D87" s="183">
        <v>1438.8561834990408</v>
      </c>
      <c r="E87" s="183">
        <v>2148.0654761904761</v>
      </c>
      <c r="F87" s="183">
        <v>1534.3915343915344</v>
      </c>
      <c r="G87" s="183">
        <v>2627.9658220776232</v>
      </c>
      <c r="H87" s="183">
        <v>2630.2992555717938</v>
      </c>
      <c r="I87" s="183">
        <v>2013.6309523809525</v>
      </c>
      <c r="J87" s="183">
        <v>3419.8979591836733</v>
      </c>
      <c r="K87" s="183">
        <v>2413.9706251090179</v>
      </c>
      <c r="L87" s="183">
        <v>3443.0141287284141</v>
      </c>
      <c r="M87" s="184">
        <v>2400.7006531204643</v>
      </c>
    </row>
    <row r="88" spans="1:13" x14ac:dyDescent="0.25">
      <c r="A88" s="161"/>
      <c r="B88" s="178" t="s">
        <v>101</v>
      </c>
      <c r="C88" s="182">
        <v>2116.5712759462763</v>
      </c>
      <c r="D88" s="183">
        <v>1450.8969998255711</v>
      </c>
      <c r="E88" s="183">
        <v>2199.1071428571427</v>
      </c>
      <c r="F88" s="183">
        <v>1505.2248677248679</v>
      </c>
      <c r="G88" s="183">
        <v>2629.2388839593809</v>
      </c>
      <c r="H88" s="183">
        <v>2635.4463143953235</v>
      </c>
      <c r="I88" s="183">
        <v>2005.297619047619</v>
      </c>
      <c r="J88" s="183">
        <v>3443.6813186813188</v>
      </c>
      <c r="K88" s="183">
        <v>2406.4115918803418</v>
      </c>
      <c r="L88" s="183">
        <v>3447.0957613814753</v>
      </c>
      <c r="M88" s="184">
        <v>2412.1825108853413</v>
      </c>
    </row>
    <row r="89" spans="1:13" x14ac:dyDescent="0.25">
      <c r="A89" s="161"/>
      <c r="B89" s="178" t="s">
        <v>102</v>
      </c>
      <c r="C89" s="182">
        <v>2120.272435897436</v>
      </c>
      <c r="D89" s="183">
        <v>1466.8703122274551</v>
      </c>
      <c r="E89" s="183">
        <v>2231.3988095238092</v>
      </c>
      <c r="F89" s="183">
        <v>1503.3730158730159</v>
      </c>
      <c r="G89" s="183">
        <v>2634.1092378980575</v>
      </c>
      <c r="H89" s="183">
        <v>2639.8344573336581</v>
      </c>
      <c r="I89" s="183">
        <v>2011.9642857142858</v>
      </c>
      <c r="J89" s="183">
        <v>3463.5007849293561</v>
      </c>
      <c r="K89" s="183">
        <v>2406.4008263561836</v>
      </c>
      <c r="L89" s="183">
        <v>3461.8131868131868</v>
      </c>
      <c r="M89" s="184">
        <v>2412.3457910014513</v>
      </c>
    </row>
    <row r="90" spans="1:13" x14ac:dyDescent="0.25">
      <c r="A90" s="161"/>
      <c r="B90" s="178" t="s">
        <v>103</v>
      </c>
      <c r="C90" s="182">
        <v>2139.2132173382174</v>
      </c>
      <c r="D90" s="183">
        <v>1472.1642246642245</v>
      </c>
      <c r="E90" s="183">
        <v>2233.1845238095234</v>
      </c>
      <c r="F90" s="183">
        <v>1516.8650793650793</v>
      </c>
      <c r="G90" s="183">
        <v>2644.4201255381377</v>
      </c>
      <c r="H90" s="183">
        <v>2644.6955684447694</v>
      </c>
      <c r="I90" s="183">
        <v>2036.9642857142858</v>
      </c>
      <c r="J90" s="183">
        <v>3455.3963893249606</v>
      </c>
      <c r="K90" s="183">
        <v>2421.4230115122969</v>
      </c>
      <c r="L90" s="183">
        <v>3494.7213500784928</v>
      </c>
      <c r="M90" s="184">
        <v>2424.7166182873734</v>
      </c>
    </row>
    <row r="91" spans="1:13" x14ac:dyDescent="0.25">
      <c r="A91" s="161"/>
      <c r="B91" s="178" t="s">
        <v>104</v>
      </c>
      <c r="C91" s="182">
        <v>2140.6021062271061</v>
      </c>
      <c r="D91" s="183">
        <v>1469.1030001744289</v>
      </c>
      <c r="E91" s="183">
        <v>2212.3511904761904</v>
      </c>
      <c r="F91" s="183">
        <v>1528.7698412698412</v>
      </c>
      <c r="G91" s="183">
        <v>2658.7580926090241</v>
      </c>
      <c r="H91" s="183">
        <v>2663.543696464093</v>
      </c>
      <c r="I91" s="183">
        <v>2024.4642857142858</v>
      </c>
      <c r="J91" s="183">
        <v>3461.6365777080064</v>
      </c>
      <c r="K91" s="183">
        <v>2436.0578013256586</v>
      </c>
      <c r="L91" s="183">
        <v>3514.8940345368919</v>
      </c>
      <c r="M91" s="184">
        <v>2478.0569666182873</v>
      </c>
    </row>
    <row r="92" spans="1:13" x14ac:dyDescent="0.25">
      <c r="A92" s="161"/>
      <c r="B92" s="178" t="s">
        <v>105</v>
      </c>
      <c r="C92" s="182">
        <v>2152.5816544566542</v>
      </c>
      <c r="D92" s="183">
        <v>1471.1438165009592</v>
      </c>
      <c r="E92" s="183">
        <v>2231.3988095238092</v>
      </c>
      <c r="F92" s="183">
        <v>1524.0079365079364</v>
      </c>
      <c r="G92" s="183">
        <v>2676.898682178185</v>
      </c>
      <c r="H92" s="183">
        <v>2670.5139472455649</v>
      </c>
      <c r="I92" s="183">
        <v>2071.1309523809523</v>
      </c>
      <c r="J92" s="183">
        <v>3473.5282574568287</v>
      </c>
      <c r="K92" s="183">
        <v>2431.4795373277516</v>
      </c>
      <c r="L92" s="183">
        <v>3525.5298273155413</v>
      </c>
      <c r="M92" s="184">
        <v>2479.8621190130625</v>
      </c>
    </row>
    <row r="93" spans="1:13" x14ac:dyDescent="0.25">
      <c r="A93" s="161"/>
      <c r="B93" s="178"/>
      <c r="C93" s="182"/>
      <c r="D93" s="183"/>
      <c r="E93" s="183"/>
      <c r="F93" s="183"/>
      <c r="G93" s="183"/>
      <c r="H93" s="183"/>
      <c r="I93" s="183"/>
      <c r="J93" s="183"/>
      <c r="K93" s="183"/>
      <c r="L93" s="183"/>
      <c r="M93" s="184"/>
    </row>
    <row r="94" spans="1:13" x14ac:dyDescent="0.25">
      <c r="A94" s="161" t="s">
        <v>158</v>
      </c>
      <c r="B94" s="178" t="s">
        <v>94</v>
      </c>
      <c r="C94" s="182">
        <v>2137.3588217338215</v>
      </c>
      <c r="D94" s="183">
        <v>1481.6540205825918</v>
      </c>
      <c r="E94" s="183">
        <v>2229.613095238095</v>
      </c>
      <c r="F94" s="183">
        <v>1526.3888888888887</v>
      </c>
      <c r="G94" s="183">
        <v>2683.6323901541291</v>
      </c>
      <c r="H94" s="183">
        <v>2684.5515289449113</v>
      </c>
      <c r="I94" s="183">
        <v>2162.3809523809523</v>
      </c>
      <c r="J94" s="183">
        <v>3477.4921507064364</v>
      </c>
      <c r="K94" s="183">
        <v>2429.930010465725</v>
      </c>
      <c r="L94" s="183">
        <v>3551.3540031397174</v>
      </c>
      <c r="M94" s="184">
        <v>2488.4660740203194</v>
      </c>
    </row>
    <row r="95" spans="1:13" x14ac:dyDescent="0.25">
      <c r="A95" s="161"/>
      <c r="B95" s="178" t="s">
        <v>95</v>
      </c>
      <c r="C95" s="182">
        <v>2147.8479853479853</v>
      </c>
      <c r="D95" s="183">
        <v>1482.8785103785103</v>
      </c>
      <c r="E95" s="183">
        <v>2234.9702380952376</v>
      </c>
      <c r="F95" s="183">
        <v>1528.7698412698412</v>
      </c>
      <c r="G95" s="183">
        <v>2718.140589569161</v>
      </c>
      <c r="H95" s="183">
        <v>2716.4621645759757</v>
      </c>
      <c r="I95" s="183">
        <v>2174.5238095238096</v>
      </c>
      <c r="J95" s="183">
        <v>3505.0627943485088</v>
      </c>
      <c r="K95" s="183">
        <v>2458.7610653235652</v>
      </c>
      <c r="L95" s="183">
        <v>3573.0965463108323</v>
      </c>
      <c r="M95" s="184">
        <v>2510.2924528301887</v>
      </c>
    </row>
    <row r="96" spans="1:13" x14ac:dyDescent="0.25">
      <c r="A96" s="161"/>
      <c r="B96" s="178" t="s">
        <v>96</v>
      </c>
      <c r="C96" s="182">
        <v>2164.0605921855922</v>
      </c>
      <c r="D96" s="183">
        <v>1515.187074829932</v>
      </c>
      <c r="E96" s="183">
        <v>2251.0416666666665</v>
      </c>
      <c r="F96" s="183">
        <v>1673.4788359788361</v>
      </c>
      <c r="G96" s="183">
        <v>2738.4419468270398</v>
      </c>
      <c r="H96" s="183">
        <v>2719.1531367981979</v>
      </c>
      <c r="I96" s="183">
        <v>2187.7380952380954</v>
      </c>
      <c r="J96" s="183">
        <v>3520.0745682888537</v>
      </c>
      <c r="K96" s="183">
        <v>2477.4181820163963</v>
      </c>
      <c r="L96" s="183">
        <v>3604.513343799058</v>
      </c>
      <c r="M96" s="184">
        <v>2521.6890420899854</v>
      </c>
    </row>
    <row r="97" spans="1:13" x14ac:dyDescent="0.25">
      <c r="A97" s="161"/>
      <c r="B97" s="178" t="s">
        <v>97</v>
      </c>
      <c r="C97" s="182">
        <v>2163.3165445665445</v>
      </c>
      <c r="D97" s="183">
        <v>1518.3616780045352</v>
      </c>
      <c r="E97" s="183">
        <v>2247.4702380952376</v>
      </c>
      <c r="F97" s="183">
        <v>1667.7910052910054</v>
      </c>
      <c r="G97" s="183">
        <v>2753.912386210523</v>
      </c>
      <c r="H97" s="183">
        <v>2724.2595679576179</v>
      </c>
      <c r="I97" s="183">
        <v>2190.238095238095</v>
      </c>
      <c r="J97" s="183">
        <v>3544.7017268445838</v>
      </c>
      <c r="K97" s="183">
        <v>2501.5133874062449</v>
      </c>
      <c r="L97" s="183">
        <v>3621.565934065934</v>
      </c>
      <c r="M97" s="184">
        <v>2533.5812772133527</v>
      </c>
    </row>
    <row r="98" spans="1:13" x14ac:dyDescent="0.25">
      <c r="A98" s="161"/>
      <c r="B98" s="178" t="s">
        <v>98</v>
      </c>
      <c r="C98" s="182">
        <v>2181.219474969475</v>
      </c>
      <c r="D98" s="183">
        <v>1525.661521018664</v>
      </c>
      <c r="E98" s="183">
        <v>2262.6488095238092</v>
      </c>
      <c r="F98" s="183">
        <v>1687.2354497354497</v>
      </c>
      <c r="G98" s="183">
        <v>2758.404482565973</v>
      </c>
      <c r="H98" s="183">
        <v>2736.4835155076526</v>
      </c>
      <c r="I98" s="183">
        <v>2187.8571428571431</v>
      </c>
      <c r="J98" s="183">
        <v>3557.4960753532182</v>
      </c>
      <c r="K98" s="183">
        <v>2507.7040162218736</v>
      </c>
      <c r="L98" s="183">
        <v>3636.5188383045524</v>
      </c>
      <c r="M98" s="184">
        <v>2548.8343613933239</v>
      </c>
    </row>
    <row r="99" spans="1:13" x14ac:dyDescent="0.25">
      <c r="A99" s="161"/>
      <c r="B99" s="178" t="s">
        <v>99</v>
      </c>
      <c r="C99" s="182">
        <v>2201.324023199023</v>
      </c>
      <c r="D99" s="183">
        <v>1528.7227455084596</v>
      </c>
      <c r="E99" s="183">
        <v>2310.4166666666665</v>
      </c>
      <c r="F99" s="183">
        <v>1689.616402116402</v>
      </c>
      <c r="G99" s="183">
        <v>2789.2093069111697</v>
      </c>
      <c r="H99" s="183">
        <v>2749.5680778833271</v>
      </c>
      <c r="I99" s="183">
        <v>2170</v>
      </c>
      <c r="J99" s="183">
        <v>3582.4175824175827</v>
      </c>
      <c r="K99" s="183">
        <v>2500.9562510901796</v>
      </c>
      <c r="L99" s="183">
        <v>3641.4442700156987</v>
      </c>
      <c r="M99" s="184">
        <v>2539.3731857764878</v>
      </c>
    </row>
    <row r="100" spans="1:13" x14ac:dyDescent="0.25">
      <c r="A100" s="161"/>
      <c r="B100" s="178" t="s">
        <v>100</v>
      </c>
      <c r="C100" s="182">
        <v>2232.4748168498168</v>
      </c>
      <c r="D100" s="183">
        <v>1526.8389150532007</v>
      </c>
      <c r="E100" s="183">
        <v>2310.4166666666665</v>
      </c>
      <c r="F100" s="183">
        <v>1689.616402116402</v>
      </c>
      <c r="G100" s="183">
        <v>2781.3418120871534</v>
      </c>
      <c r="H100" s="183">
        <v>2746.6439836804284</v>
      </c>
      <c r="I100" s="183">
        <v>2161.6666666666665</v>
      </c>
      <c r="J100" s="183">
        <v>3546.2127158555732</v>
      </c>
      <c r="K100" s="183">
        <v>2520.3986241932671</v>
      </c>
      <c r="L100" s="183">
        <v>3625.6475667189952</v>
      </c>
      <c r="M100" s="184">
        <v>2575.5397314949205</v>
      </c>
    </row>
    <row r="101" spans="1:13" x14ac:dyDescent="0.25">
      <c r="A101" s="161"/>
      <c r="B101" s="178" t="s">
        <v>101</v>
      </c>
      <c r="C101" s="182">
        <v>2229.7390109890107</v>
      </c>
      <c r="D101" s="183">
        <v>1532.5462236176522</v>
      </c>
      <c r="E101" s="183">
        <v>2310.6666666666665</v>
      </c>
      <c r="F101" s="183">
        <v>1710.4497354497353</v>
      </c>
      <c r="G101" s="183">
        <v>2788.4156561175191</v>
      </c>
      <c r="H101" s="183">
        <v>2754.4696139325292</v>
      </c>
      <c r="I101" s="183">
        <v>2161.6666666666665</v>
      </c>
      <c r="J101" s="183">
        <v>3570.1138147566717</v>
      </c>
      <c r="K101" s="183">
        <v>2531.7891189167976</v>
      </c>
      <c r="L101" s="183">
        <v>3646.4874411302981</v>
      </c>
      <c r="M101" s="184">
        <v>2593.895137880987</v>
      </c>
    </row>
    <row r="102" spans="1:13" x14ac:dyDescent="0.25">
      <c r="A102" s="161"/>
      <c r="B102" s="178" t="s">
        <v>102</v>
      </c>
      <c r="C102" s="182">
        <v>2242.1321733821733</v>
      </c>
      <c r="D102" s="183">
        <v>1542.122361765219</v>
      </c>
      <c r="E102" s="183">
        <v>2312.2023809523812</v>
      </c>
      <c r="F102" s="183">
        <v>1712.8306878306876</v>
      </c>
      <c r="G102" s="183">
        <v>2788.8757435341281</v>
      </c>
      <c r="H102" s="183">
        <v>2763.9578385702107</v>
      </c>
      <c r="I102" s="183">
        <v>2211.666666666667</v>
      </c>
      <c r="J102" s="183">
        <v>3612.0682888540032</v>
      </c>
      <c r="K102" s="183">
        <v>2565.2116311268101</v>
      </c>
      <c r="L102" s="183">
        <v>3683.8697017268446</v>
      </c>
      <c r="M102" s="184">
        <v>2628.1567489114659</v>
      </c>
    </row>
    <row r="103" spans="1:13" x14ac:dyDescent="0.25">
      <c r="A103" s="161"/>
      <c r="B103" s="178" t="s">
        <v>103</v>
      </c>
      <c r="C103" s="182">
        <v>2252.6022588522587</v>
      </c>
      <c r="D103" s="183">
        <v>1547.2244025815455</v>
      </c>
      <c r="E103" s="183">
        <v>2308.1845238095239</v>
      </c>
      <c r="F103" s="183">
        <v>1703.1084656084656</v>
      </c>
      <c r="G103" s="183">
        <v>2808.6069210292808</v>
      </c>
      <c r="H103" s="183">
        <v>2761.5876694880849</v>
      </c>
      <c r="I103" s="183">
        <v>2253.666666666667</v>
      </c>
      <c r="J103" s="183">
        <v>3622.9395604395604</v>
      </c>
      <c r="K103" s="183">
        <v>2591.5796430751789</v>
      </c>
      <c r="L103" s="183">
        <v>3730.3571428571431</v>
      </c>
      <c r="M103" s="184">
        <v>2635.8218432510885</v>
      </c>
    </row>
    <row r="104" spans="1:13" x14ac:dyDescent="0.25">
      <c r="A104" s="161"/>
      <c r="B104" s="178" t="s">
        <v>104</v>
      </c>
      <c r="C104" s="182">
        <v>2240.5067155067154</v>
      </c>
      <c r="D104" s="183">
        <v>1546.7708878423164</v>
      </c>
      <c r="E104" s="183">
        <v>2311.7559523809523</v>
      </c>
      <c r="F104" s="183">
        <v>1699.4047619047617</v>
      </c>
      <c r="G104" s="183">
        <v>2809.0785106313051</v>
      </c>
      <c r="H104" s="183">
        <v>2785.2658654041329</v>
      </c>
      <c r="I104" s="183">
        <v>2253.3333333333335</v>
      </c>
      <c r="J104" s="183">
        <v>3608.9481946624801</v>
      </c>
      <c r="K104" s="183">
        <v>2590.1858483778124</v>
      </c>
      <c r="L104" s="183">
        <v>3701.729984301413</v>
      </c>
      <c r="M104" s="184">
        <v>2632.9644412191583</v>
      </c>
    </row>
    <row r="105" spans="1:13" x14ac:dyDescent="0.25">
      <c r="A105" s="161"/>
      <c r="B105" s="178" t="s">
        <v>105</v>
      </c>
      <c r="C105" s="182">
        <v>2251.7246642246646</v>
      </c>
      <c r="D105" s="183">
        <v>1559.0157858014998</v>
      </c>
      <c r="E105" s="183">
        <v>2320.6845238095234</v>
      </c>
      <c r="F105" s="183">
        <v>1701.4550264550264</v>
      </c>
      <c r="G105" s="183">
        <v>2808.0802852541979</v>
      </c>
      <c r="H105" s="183">
        <v>2792.3235344862587</v>
      </c>
      <c r="I105" s="183">
        <v>2253.3333333333335</v>
      </c>
      <c r="J105" s="183">
        <v>3604.1405023547877</v>
      </c>
      <c r="K105" s="183">
        <v>2589.2667724140938</v>
      </c>
      <c r="L105" s="183">
        <v>3704.7095761381479</v>
      </c>
      <c r="M105" s="184">
        <v>2635.3864296081274</v>
      </c>
    </row>
    <row r="106" spans="1:13" ht="15.75" thickBot="1" x14ac:dyDescent="0.3">
      <c r="A106" s="185"/>
      <c r="B106" s="186"/>
      <c r="C106" s="187"/>
      <c r="D106" s="188"/>
      <c r="E106" s="188"/>
      <c r="F106" s="188"/>
      <c r="G106" s="188"/>
      <c r="H106" s="188"/>
      <c r="I106" s="188"/>
      <c r="J106" s="188"/>
      <c r="K106" s="188"/>
      <c r="L106" s="188"/>
      <c r="M106" s="189"/>
    </row>
    <row r="107" spans="1:13" x14ac:dyDescent="0.25">
      <c r="A107" s="120"/>
      <c r="B107" s="120"/>
      <c r="C107" s="190"/>
      <c r="D107" s="190"/>
      <c r="E107" s="190"/>
      <c r="F107" s="190"/>
      <c r="G107" s="190"/>
      <c r="H107" s="190"/>
      <c r="I107" s="190"/>
      <c r="J107" s="190"/>
      <c r="K107" s="190"/>
      <c r="L107" s="190"/>
      <c r="M107" s="190"/>
    </row>
    <row r="108" spans="1:13" x14ac:dyDescent="0.25">
      <c r="A108" s="95" t="s">
        <v>106</v>
      </c>
      <c r="B108" s="1830" t="s">
        <v>141</v>
      </c>
      <c r="C108" s="1830"/>
      <c r="D108" s="1830"/>
      <c r="E108" s="1830"/>
      <c r="F108" s="1830"/>
      <c r="G108" s="1830"/>
      <c r="H108" s="1830"/>
      <c r="I108" s="1830"/>
      <c r="J108" s="1830"/>
      <c r="K108" s="191"/>
      <c r="L108" s="192"/>
      <c r="M108" s="193" t="s">
        <v>159</v>
      </c>
    </row>
    <row r="109" spans="1:13" ht="15" customHeight="1" x14ac:dyDescent="0.25">
      <c r="A109" s="95" t="s">
        <v>109</v>
      </c>
      <c r="B109" s="1831" t="s">
        <v>145</v>
      </c>
      <c r="C109" s="1831"/>
      <c r="D109" s="1831"/>
      <c r="E109" s="1831"/>
      <c r="F109" s="1831"/>
      <c r="G109" s="1831"/>
      <c r="H109" s="1831"/>
      <c r="I109" s="194"/>
      <c r="J109" s="195"/>
      <c r="K109" s="161"/>
      <c r="L109" s="94"/>
      <c r="M109" s="94"/>
    </row>
    <row r="110" spans="1:13" ht="15" customHeight="1" x14ac:dyDescent="0.25">
      <c r="A110" s="95" t="s">
        <v>144</v>
      </c>
      <c r="B110" s="194" t="s">
        <v>143</v>
      </c>
      <c r="C110" s="196"/>
      <c r="D110" s="196"/>
      <c r="E110" s="194"/>
      <c r="F110" s="194"/>
      <c r="G110" s="194"/>
      <c r="H110" s="194"/>
      <c r="I110" s="194"/>
      <c r="J110" s="197"/>
    </row>
    <row r="111" spans="1:13" x14ac:dyDescent="0.25">
      <c r="A111" s="95"/>
      <c r="B111" s="194"/>
      <c r="C111" s="196"/>
      <c r="D111" s="196"/>
      <c r="E111" s="194"/>
      <c r="F111" s="194"/>
      <c r="G111" s="194"/>
      <c r="H111" s="194"/>
      <c r="I111" s="194"/>
      <c r="J111" s="197"/>
    </row>
  </sheetData>
  <mergeCells count="9">
    <mergeCell ref="B108:J108"/>
    <mergeCell ref="B109:H109"/>
    <mergeCell ref="A3:M3"/>
    <mergeCell ref="A5:B6"/>
    <mergeCell ref="C5:D5"/>
    <mergeCell ref="E5:F5"/>
    <mergeCell ref="H5:I5"/>
    <mergeCell ref="J5:K5"/>
    <mergeCell ref="L5:M5"/>
  </mergeCells>
  <hyperlinks>
    <hyperlink ref="M2" location="Contents!A1" display="Back to Contents" xr:uid="{5F5C84B6-BF72-44F9-BB6A-C7FF811E6540}"/>
  </hyperlinks>
  <pageMargins left="0.7" right="0.7" top="0.75" bottom="0.75" header="0.3" footer="0.3"/>
  <pageSetup paperSize="9" scale="55" orientation="portrait" r:id="rId1"/>
  <headerFooter>
    <oddHeader xml:space="preserve">&amp;L&amp;"Aptos"&amp;10&amp;K000000 [Limited Sharing]&amp;1#_x000D_&amp;"Aptos Narrow"&amp;11&amp;K000000&amp;"Aptos Narrow"&amp;11&amp;K000000&amp;"Calibri"&amp;11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0B633-5F3E-42CA-85C3-900A41D22724}">
  <sheetPr codeName="Sheet53">
    <pageSetUpPr fitToPage="1"/>
  </sheetPr>
  <dimension ref="A1:AL53"/>
  <sheetViews>
    <sheetView topLeftCell="K1" zoomScaleNormal="100" workbookViewId="0">
      <selection activeCell="AL2" sqref="AL2"/>
    </sheetView>
  </sheetViews>
  <sheetFormatPr defaultRowHeight="15" x14ac:dyDescent="0.25"/>
  <cols>
    <col min="1" max="2" width="9.140625" style="56"/>
    <col min="3" max="3" width="30.5703125" style="56" bestFit="1" customWidth="1"/>
    <col min="4" max="14" width="11.28515625" style="56" customWidth="1"/>
    <col min="15" max="15" width="9.28515625" style="56" bestFit="1" customWidth="1"/>
    <col min="16" max="16" width="9.28515625" style="56" customWidth="1"/>
    <col min="17" max="18" width="9.28515625" style="56" bestFit="1" customWidth="1"/>
    <col min="19" max="20" width="9.42578125" style="56" bestFit="1" customWidth="1"/>
    <col min="21" max="22" width="9.28515625" style="56" bestFit="1" customWidth="1"/>
    <col min="23" max="23" width="9.28515625" style="56" customWidth="1"/>
    <col min="24" max="24" width="9.28515625" style="56" bestFit="1" customWidth="1"/>
    <col min="25" max="26" width="9.42578125" style="56" bestFit="1" customWidth="1"/>
    <col min="27" max="29" width="9.28515625" style="56" bestFit="1" customWidth="1"/>
    <col min="30" max="30" width="9.28515625" style="56" customWidth="1"/>
    <col min="31" max="32" width="9.42578125" style="56" bestFit="1" customWidth="1"/>
    <col min="33" max="16384" width="9.140625" style="56"/>
  </cols>
  <sheetData>
    <row r="1" spans="1:38" ht="15.75" x14ac:dyDescent="0.25">
      <c r="A1" s="10" t="s">
        <v>60</v>
      </c>
      <c r="B1" s="90"/>
      <c r="C1" s="91"/>
      <c r="D1" s="92"/>
      <c r="E1" s="92"/>
      <c r="F1" s="92"/>
      <c r="G1" s="92"/>
      <c r="H1" s="92"/>
      <c r="I1" s="92"/>
      <c r="J1" s="92"/>
      <c r="K1" s="92"/>
      <c r="L1" s="92"/>
      <c r="M1" s="92"/>
      <c r="N1" s="93"/>
      <c r="O1" s="94"/>
      <c r="P1" s="94"/>
      <c r="AL1" s="93" t="s">
        <v>111</v>
      </c>
    </row>
    <row r="2" spans="1:38" ht="15.75" x14ac:dyDescent="0.25">
      <c r="A2" s="90"/>
      <c r="B2" s="90"/>
      <c r="C2" s="91"/>
      <c r="D2" s="92"/>
      <c r="E2" s="92"/>
      <c r="F2" s="92"/>
      <c r="G2" s="92"/>
      <c r="H2" s="92"/>
      <c r="I2" s="92"/>
      <c r="J2" s="92"/>
      <c r="K2" s="92"/>
      <c r="L2" s="92"/>
      <c r="M2" s="92"/>
      <c r="N2" s="93"/>
      <c r="O2" s="94"/>
      <c r="P2" s="94"/>
      <c r="AL2" s="399" t="s">
        <v>62</v>
      </c>
    </row>
    <row r="3" spans="1:38" ht="15.75" x14ac:dyDescent="0.25">
      <c r="A3" s="1851" t="s">
        <v>112</v>
      </c>
      <c r="B3" s="1851"/>
      <c r="C3" s="1851"/>
      <c r="D3" s="1851"/>
      <c r="E3" s="1851"/>
      <c r="F3" s="1851"/>
      <c r="G3" s="1851"/>
      <c r="H3" s="1851"/>
      <c r="I3" s="1851"/>
      <c r="J3" s="1851"/>
      <c r="K3" s="1851"/>
      <c r="L3" s="1851"/>
      <c r="M3" s="1851"/>
      <c r="N3" s="1851"/>
      <c r="O3" s="1851"/>
      <c r="P3" s="1851"/>
      <c r="Q3" s="1851"/>
      <c r="R3" s="1851"/>
      <c r="S3" s="1851"/>
      <c r="T3" s="1851"/>
      <c r="U3" s="1851"/>
      <c r="V3" s="1851"/>
      <c r="W3" s="1851"/>
      <c r="X3" s="1851"/>
      <c r="Y3" s="1851"/>
      <c r="Z3" s="1851"/>
      <c r="AA3" s="1851"/>
      <c r="AB3" s="1851"/>
      <c r="AC3" s="1851"/>
      <c r="AD3" s="1851"/>
      <c r="AE3" s="1851"/>
      <c r="AF3" s="1851"/>
      <c r="AG3" s="1851"/>
      <c r="AH3" s="1851"/>
      <c r="AI3" s="1851"/>
      <c r="AJ3" s="1851"/>
      <c r="AK3" s="1851"/>
      <c r="AL3" s="1851"/>
    </row>
    <row r="4" spans="1:38" ht="15.75" thickBot="1" x14ac:dyDescent="0.3">
      <c r="A4" s="94"/>
      <c r="B4" s="94"/>
      <c r="C4" s="94"/>
      <c r="D4" s="94"/>
      <c r="E4" s="94"/>
      <c r="F4" s="94"/>
      <c r="G4" s="94"/>
      <c r="H4" s="94"/>
      <c r="I4" s="94"/>
      <c r="J4" s="94"/>
      <c r="K4" s="94"/>
      <c r="L4" s="94"/>
      <c r="M4" s="94"/>
      <c r="N4" s="94"/>
      <c r="O4" s="94"/>
      <c r="P4" s="94"/>
      <c r="Q4" s="95"/>
      <c r="R4" s="94"/>
      <c r="AL4" s="96" t="s">
        <v>113</v>
      </c>
    </row>
    <row r="5" spans="1:38" x14ac:dyDescent="0.25">
      <c r="A5" s="1852" t="s">
        <v>114</v>
      </c>
      <c r="B5" s="1853"/>
      <c r="C5" s="1854"/>
      <c r="D5" s="1858" t="s">
        <v>115</v>
      </c>
      <c r="E5" s="1849"/>
      <c r="F5" s="1849"/>
      <c r="G5" s="1849"/>
      <c r="H5" s="1849"/>
      <c r="I5" s="1849"/>
      <c r="J5" s="1850"/>
      <c r="K5" s="1848" t="s">
        <v>116</v>
      </c>
      <c r="L5" s="1849"/>
      <c r="M5" s="1849"/>
      <c r="N5" s="1849"/>
      <c r="O5" s="1849"/>
      <c r="P5" s="1849"/>
      <c r="Q5" s="1850"/>
      <c r="R5" s="1848" t="s">
        <v>117</v>
      </c>
      <c r="S5" s="1849"/>
      <c r="T5" s="1849"/>
      <c r="U5" s="1849"/>
      <c r="V5" s="1849"/>
      <c r="W5" s="1849"/>
      <c r="X5" s="1850"/>
      <c r="Y5" s="1848" t="s">
        <v>118</v>
      </c>
      <c r="Z5" s="1849"/>
      <c r="AA5" s="1849"/>
      <c r="AB5" s="1849"/>
      <c r="AC5" s="1849"/>
      <c r="AD5" s="1849"/>
      <c r="AE5" s="1850"/>
      <c r="AF5" s="1848" t="s">
        <v>119</v>
      </c>
      <c r="AG5" s="1849"/>
      <c r="AH5" s="1849"/>
      <c r="AI5" s="1849"/>
      <c r="AJ5" s="1849"/>
      <c r="AK5" s="1849"/>
      <c r="AL5" s="1849"/>
    </row>
    <row r="6" spans="1:38" ht="15.75" thickBot="1" x14ac:dyDescent="0.3">
      <c r="A6" s="1855"/>
      <c r="B6" s="1856"/>
      <c r="C6" s="1857"/>
      <c r="D6" s="98">
        <v>2019</v>
      </c>
      <c r="E6" s="99">
        <v>2020</v>
      </c>
      <c r="F6" s="100">
        <v>2021</v>
      </c>
      <c r="G6" s="100">
        <v>2022</v>
      </c>
      <c r="H6" s="100">
        <v>2023</v>
      </c>
      <c r="I6" s="101">
        <v>2024</v>
      </c>
      <c r="J6" s="101" t="s">
        <v>120</v>
      </c>
      <c r="K6" s="98">
        <v>2019</v>
      </c>
      <c r="L6" s="99">
        <v>2020</v>
      </c>
      <c r="M6" s="100">
        <v>2021</v>
      </c>
      <c r="N6" s="100">
        <v>2022</v>
      </c>
      <c r="O6" s="102">
        <v>2023</v>
      </c>
      <c r="P6" s="103">
        <v>2024</v>
      </c>
      <c r="Q6" s="104" t="s">
        <v>121</v>
      </c>
      <c r="R6" s="98">
        <v>2019</v>
      </c>
      <c r="S6" s="99">
        <v>2020</v>
      </c>
      <c r="T6" s="100">
        <v>2021</v>
      </c>
      <c r="U6" s="100">
        <v>2022</v>
      </c>
      <c r="V6" s="102">
        <v>2023</v>
      </c>
      <c r="W6" s="103">
        <v>2024</v>
      </c>
      <c r="X6" s="104" t="s">
        <v>121</v>
      </c>
      <c r="Y6" s="98">
        <v>2019</v>
      </c>
      <c r="Z6" s="99">
        <v>2020</v>
      </c>
      <c r="AA6" s="100">
        <v>2021</v>
      </c>
      <c r="AB6" s="100">
        <v>2022</v>
      </c>
      <c r="AC6" s="102">
        <v>2023</v>
      </c>
      <c r="AD6" s="103">
        <v>2024</v>
      </c>
      <c r="AE6" s="104" t="s">
        <v>120</v>
      </c>
      <c r="AF6" s="98">
        <v>2019</v>
      </c>
      <c r="AG6" s="99">
        <v>2020</v>
      </c>
      <c r="AH6" s="100">
        <v>2021</v>
      </c>
      <c r="AI6" s="100">
        <v>2022</v>
      </c>
      <c r="AJ6" s="105">
        <v>2023</v>
      </c>
      <c r="AK6" s="103">
        <v>2024</v>
      </c>
      <c r="AL6" s="104" t="s">
        <v>121</v>
      </c>
    </row>
    <row r="7" spans="1:38" x14ac:dyDescent="0.25">
      <c r="A7" s="106" t="s">
        <v>122</v>
      </c>
      <c r="B7" s="107"/>
      <c r="C7" s="108"/>
      <c r="D7" s="109"/>
      <c r="E7" s="110"/>
      <c r="F7" s="110"/>
      <c r="G7" s="110"/>
      <c r="H7" s="110"/>
      <c r="I7" s="111"/>
      <c r="J7" s="111"/>
      <c r="K7" s="109"/>
      <c r="L7" s="110"/>
      <c r="M7" s="110"/>
      <c r="N7" s="110"/>
      <c r="O7" s="112"/>
      <c r="P7" s="113"/>
      <c r="Q7" s="114"/>
      <c r="R7" s="109"/>
      <c r="S7" s="110"/>
      <c r="T7" s="110"/>
      <c r="U7" s="110"/>
      <c r="V7" s="112"/>
      <c r="W7" s="113"/>
      <c r="X7" s="114"/>
      <c r="Y7" s="109"/>
      <c r="Z7" s="110"/>
      <c r="AA7" s="110"/>
      <c r="AB7" s="110"/>
      <c r="AC7" s="112"/>
      <c r="AD7" s="113"/>
      <c r="AE7" s="114"/>
      <c r="AF7" s="109"/>
      <c r="AG7" s="110"/>
      <c r="AH7" s="110"/>
      <c r="AI7" s="110"/>
      <c r="AJ7" s="115"/>
      <c r="AK7" s="113"/>
      <c r="AL7" s="114"/>
    </row>
    <row r="8" spans="1:38" x14ac:dyDescent="0.25">
      <c r="A8" s="106"/>
      <c r="B8" s="106" t="s">
        <v>123</v>
      </c>
      <c r="C8" s="108"/>
      <c r="D8" s="116"/>
      <c r="E8" s="117"/>
      <c r="F8" s="117"/>
      <c r="G8" s="117"/>
      <c r="H8" s="117"/>
      <c r="I8" s="118"/>
      <c r="J8" s="118"/>
      <c r="K8" s="116"/>
      <c r="L8" s="117"/>
      <c r="M8" s="117"/>
      <c r="N8" s="117"/>
      <c r="O8" s="119"/>
      <c r="P8" s="120"/>
      <c r="Q8" s="121"/>
      <c r="R8" s="116"/>
      <c r="S8" s="117"/>
      <c r="T8" s="117"/>
      <c r="U8" s="117"/>
      <c r="V8" s="119"/>
      <c r="W8" s="120"/>
      <c r="X8" s="121"/>
      <c r="Y8" s="116"/>
      <c r="Z8" s="117"/>
      <c r="AA8" s="117"/>
      <c r="AB8" s="117"/>
      <c r="AC8" s="119"/>
      <c r="AD8" s="120"/>
      <c r="AE8" s="121"/>
      <c r="AF8" s="116"/>
      <c r="AG8" s="117"/>
      <c r="AH8" s="117"/>
      <c r="AI8" s="117"/>
      <c r="AJ8" s="122"/>
      <c r="AK8" s="120"/>
      <c r="AL8" s="121"/>
    </row>
    <row r="9" spans="1:38" x14ac:dyDescent="0.25">
      <c r="A9" s="106"/>
      <c r="B9" s="106"/>
      <c r="C9" s="123" t="s">
        <v>124</v>
      </c>
      <c r="D9" s="124">
        <v>1438.2446469301308</v>
      </c>
      <c r="E9" s="125">
        <v>1491.1212779156326</v>
      </c>
      <c r="F9" s="125">
        <v>1562.7763603498897</v>
      </c>
      <c r="G9" s="125">
        <v>2015.6857721956405</v>
      </c>
      <c r="H9" s="125">
        <v>2279.8076923076924</v>
      </c>
      <c r="I9" s="126">
        <v>2491.024645644211</v>
      </c>
      <c r="J9" s="126">
        <v>2630.8874591503272</v>
      </c>
      <c r="K9" s="124">
        <v>1145.9154988027271</v>
      </c>
      <c r="L9" s="125">
        <v>1176.8007197064871</v>
      </c>
      <c r="M9" s="125">
        <v>1252.3698660080238</v>
      </c>
      <c r="N9" s="125">
        <v>1552.8659771894272</v>
      </c>
      <c r="O9" s="127">
        <v>1782.0741626794259</v>
      </c>
      <c r="P9" s="128">
        <v>1963.912668900512</v>
      </c>
      <c r="Q9" s="129">
        <v>2060.1109364081062</v>
      </c>
      <c r="R9" s="124"/>
      <c r="S9" s="125"/>
      <c r="T9" s="125"/>
      <c r="U9" s="125"/>
      <c r="V9" s="127"/>
      <c r="W9" s="128"/>
      <c r="X9" s="130"/>
      <c r="Y9" s="124"/>
      <c r="Z9" s="125"/>
      <c r="AA9" s="125"/>
      <c r="AB9" s="125"/>
      <c r="AC9" s="127"/>
      <c r="AD9" s="128"/>
      <c r="AE9" s="130"/>
      <c r="AF9" s="124">
        <v>1243.9241704586973</v>
      </c>
      <c r="AG9" s="125">
        <v>1252.5317534018238</v>
      </c>
      <c r="AH9" s="125">
        <v>1270.0723648063913</v>
      </c>
      <c r="AI9" s="125">
        <v>1647.339917027417</v>
      </c>
      <c r="AJ9" s="131">
        <v>1733.5832816858169</v>
      </c>
      <c r="AK9" s="128">
        <v>1835.1298479222557</v>
      </c>
      <c r="AL9" s="130">
        <v>2086.1336877241097</v>
      </c>
    </row>
    <row r="10" spans="1:38" x14ac:dyDescent="0.25">
      <c r="A10" s="106"/>
      <c r="B10" s="106"/>
      <c r="C10" s="123" t="s">
        <v>125</v>
      </c>
      <c r="D10" s="124">
        <v>1095.3656767366444</v>
      </c>
      <c r="E10" s="125">
        <v>1189.608395989975</v>
      </c>
      <c r="F10" s="125">
        <v>1150.1090687847466</v>
      </c>
      <c r="G10" s="125">
        <v>1349.7222222222222</v>
      </c>
      <c r="H10" s="125">
        <v>1427.0833333333333</v>
      </c>
      <c r="I10" s="126">
        <v>2152.1164021164022</v>
      </c>
      <c r="J10" s="126">
        <v>2157.9506802721089</v>
      </c>
      <c r="K10" s="124">
        <v>809.28712090896977</v>
      </c>
      <c r="L10" s="125">
        <v>824.98835857682855</v>
      </c>
      <c r="M10" s="125">
        <v>858.23422242453375</v>
      </c>
      <c r="N10" s="125">
        <v>1075.4151105398637</v>
      </c>
      <c r="O10" s="127">
        <v>1226.4830243569011</v>
      </c>
      <c r="P10" s="128">
        <v>1264.0398509448853</v>
      </c>
      <c r="Q10" s="129">
        <v>1320.6141366155941</v>
      </c>
      <c r="R10" s="124"/>
      <c r="S10" s="125"/>
      <c r="T10" s="125"/>
      <c r="U10" s="125"/>
      <c r="V10" s="127"/>
      <c r="W10" s="128"/>
      <c r="X10" s="130"/>
      <c r="Y10" s="124"/>
      <c r="Z10" s="125"/>
      <c r="AA10" s="125"/>
      <c r="AB10" s="125"/>
      <c r="AC10" s="127"/>
      <c r="AD10" s="128"/>
      <c r="AE10" s="130"/>
      <c r="AF10" s="124">
        <v>958.41418984002098</v>
      </c>
      <c r="AG10" s="125">
        <v>984.78598432379943</v>
      </c>
      <c r="AH10" s="125">
        <v>996.7115849207687</v>
      </c>
      <c r="AI10" s="125">
        <v>1327.5666099773241</v>
      </c>
      <c r="AJ10" s="131">
        <v>1372.3272740453665</v>
      </c>
      <c r="AK10" s="128">
        <v>1433.9183629609163</v>
      </c>
      <c r="AL10" s="130">
        <v>1699.8547797497376</v>
      </c>
    </row>
    <row r="11" spans="1:38" x14ac:dyDescent="0.25">
      <c r="A11" s="106"/>
      <c r="B11" s="106" t="s">
        <v>126</v>
      </c>
      <c r="C11" s="108"/>
      <c r="D11" s="132"/>
      <c r="E11" s="133"/>
      <c r="F11" s="133"/>
      <c r="G11" s="133"/>
      <c r="H11" s="133"/>
      <c r="I11" s="126"/>
      <c r="J11" s="126"/>
      <c r="K11" s="132"/>
      <c r="L11" s="133"/>
      <c r="M11" s="133"/>
      <c r="N11" s="133"/>
      <c r="O11" s="127"/>
      <c r="P11" s="128"/>
      <c r="Q11" s="129"/>
      <c r="R11" s="132"/>
      <c r="S11" s="133"/>
      <c r="T11" s="133"/>
      <c r="U11" s="133"/>
      <c r="V11" s="127"/>
      <c r="W11" s="128"/>
      <c r="X11" s="130"/>
      <c r="Y11" s="132"/>
      <c r="Z11" s="133"/>
      <c r="AA11" s="133"/>
      <c r="AB11" s="133"/>
      <c r="AC11" s="127"/>
      <c r="AD11" s="128"/>
      <c r="AE11" s="129"/>
      <c r="AF11" s="132"/>
      <c r="AG11" s="133"/>
      <c r="AH11" s="133"/>
      <c r="AI11" s="133"/>
      <c r="AJ11" s="131"/>
      <c r="AK11" s="128"/>
      <c r="AL11" s="129"/>
    </row>
    <row r="12" spans="1:38" x14ac:dyDescent="0.25">
      <c r="A12" s="106"/>
      <c r="B12" s="106"/>
      <c r="C12" s="123" t="s">
        <v>124</v>
      </c>
      <c r="D12" s="124">
        <v>1141.8232210675631</v>
      </c>
      <c r="E12" s="125">
        <v>1210.9703965232404</v>
      </c>
      <c r="F12" s="125">
        <v>1460.6049571015315</v>
      </c>
      <c r="G12" s="125">
        <v>1969.2440116563325</v>
      </c>
      <c r="H12" s="125">
        <v>2127.5528969822449</v>
      </c>
      <c r="I12" s="126">
        <v>2105.8387315180794</v>
      </c>
      <c r="J12" s="126">
        <v>2147.2697665573146</v>
      </c>
      <c r="K12" s="124">
        <v>1175.9259259259261</v>
      </c>
      <c r="L12" s="125">
        <v>1145.4545454545455</v>
      </c>
      <c r="M12" s="125">
        <v>1467.3611111111111</v>
      </c>
      <c r="N12" s="125">
        <v>1932.2916666666665</v>
      </c>
      <c r="O12" s="127">
        <v>2442.7083333333335</v>
      </c>
      <c r="P12" s="128">
        <v>2405.681818181818</v>
      </c>
      <c r="Q12" s="129">
        <v>2442.7916666666665</v>
      </c>
      <c r="R12" s="124"/>
      <c r="S12" s="125"/>
      <c r="T12" s="125"/>
      <c r="U12" s="125"/>
      <c r="V12" s="127"/>
      <c r="W12" s="128"/>
      <c r="X12" s="130"/>
      <c r="Y12" s="124"/>
      <c r="Z12" s="125"/>
      <c r="AA12" s="125"/>
      <c r="AB12" s="125"/>
      <c r="AC12" s="127"/>
      <c r="AD12" s="128"/>
      <c r="AE12" s="129"/>
      <c r="AF12" s="124">
        <v>1164.277402880344</v>
      </c>
      <c r="AG12" s="125">
        <v>1184.881143657562</v>
      </c>
      <c r="AH12" s="125">
        <v>1318.2987474564154</v>
      </c>
      <c r="AI12" s="125">
        <v>1753.4604553942788</v>
      </c>
      <c r="AJ12" s="131">
        <v>1788.4979686338697</v>
      </c>
      <c r="AK12" s="128">
        <v>1945.4747337036822</v>
      </c>
      <c r="AL12" s="129">
        <v>2128.5057185224337</v>
      </c>
    </row>
    <row r="13" spans="1:38" x14ac:dyDescent="0.25">
      <c r="A13" s="106"/>
      <c r="B13" s="106"/>
      <c r="C13" s="123" t="s">
        <v>125</v>
      </c>
      <c r="D13" s="124">
        <v>1028.3592047930283</v>
      </c>
      <c r="E13" s="125">
        <v>1245.1310839468733</v>
      </c>
      <c r="F13" s="125">
        <v>1303.7626400360152</v>
      </c>
      <c r="G13" s="125">
        <v>1483.3102583102584</v>
      </c>
      <c r="H13" s="125">
        <v>1706.1728395061727</v>
      </c>
      <c r="I13" s="126">
        <v>1292.5427350427351</v>
      </c>
      <c r="J13" s="126">
        <v>1517.0487804878048</v>
      </c>
      <c r="K13" s="124">
        <v>834</v>
      </c>
      <c r="L13" s="125">
        <v>808.88888888888891</v>
      </c>
      <c r="M13" s="125">
        <v>943.76283846872082</v>
      </c>
      <c r="N13" s="125">
        <v>1481.060606060606</v>
      </c>
      <c r="O13" s="127">
        <v>1737.5</v>
      </c>
      <c r="P13" s="128">
        <v>1771.2121212121212</v>
      </c>
      <c r="Q13" s="129">
        <v>1754.1666666666667</v>
      </c>
      <c r="R13" s="124"/>
      <c r="S13" s="125"/>
      <c r="T13" s="125"/>
      <c r="U13" s="125"/>
      <c r="V13" s="127"/>
      <c r="W13" s="128"/>
      <c r="X13" s="130"/>
      <c r="Y13" s="124"/>
      <c r="Z13" s="125"/>
      <c r="AA13" s="125"/>
      <c r="AB13" s="125"/>
      <c r="AC13" s="127"/>
      <c r="AD13" s="128"/>
      <c r="AE13" s="129"/>
      <c r="AF13" s="124">
        <v>1074.3853715728715</v>
      </c>
      <c r="AG13" s="125">
        <v>1121.6366858005229</v>
      </c>
      <c r="AH13" s="125">
        <v>1067.8699397071489</v>
      </c>
      <c r="AI13" s="125">
        <v>1375.1836899010814</v>
      </c>
      <c r="AJ13" s="131">
        <v>1372.0133053221289</v>
      </c>
      <c r="AK13" s="128">
        <v>1414.1507258173924</v>
      </c>
      <c r="AL13" s="129">
        <v>1675.6692316313838</v>
      </c>
    </row>
    <row r="14" spans="1:38" x14ac:dyDescent="0.25">
      <c r="A14" s="106"/>
      <c r="B14" s="106" t="s">
        <v>127</v>
      </c>
      <c r="C14" s="108"/>
      <c r="D14" s="132"/>
      <c r="E14" s="133"/>
      <c r="F14" s="133"/>
      <c r="G14" s="133"/>
      <c r="H14" s="133"/>
      <c r="I14" s="126"/>
      <c r="J14" s="126"/>
      <c r="K14" s="132"/>
      <c r="L14" s="133"/>
      <c r="M14" s="133"/>
      <c r="N14" s="133"/>
      <c r="O14" s="127"/>
      <c r="P14" s="128"/>
      <c r="Q14" s="129"/>
      <c r="R14" s="132"/>
      <c r="S14" s="133"/>
      <c r="T14" s="133"/>
      <c r="U14" s="133"/>
      <c r="V14" s="127"/>
      <c r="W14" s="128"/>
      <c r="X14" s="129"/>
      <c r="Y14" s="132"/>
      <c r="Z14" s="133"/>
      <c r="AA14" s="133"/>
      <c r="AB14" s="133"/>
      <c r="AC14" s="127"/>
      <c r="AD14" s="128"/>
      <c r="AE14" s="129"/>
      <c r="AF14" s="132"/>
      <c r="AG14" s="133"/>
      <c r="AH14" s="133"/>
      <c r="AI14" s="133"/>
      <c r="AJ14" s="131"/>
      <c r="AK14" s="128"/>
      <c r="AL14" s="129"/>
    </row>
    <row r="15" spans="1:38" x14ac:dyDescent="0.25">
      <c r="A15" s="106"/>
      <c r="B15" s="106"/>
      <c r="C15" s="123" t="s">
        <v>124</v>
      </c>
      <c r="D15" s="124">
        <v>1382.3203430308292</v>
      </c>
      <c r="E15" s="125">
        <v>1469.439848002909</v>
      </c>
      <c r="F15" s="125">
        <v>1597.5206344021885</v>
      </c>
      <c r="G15" s="125">
        <v>2080.0201030068779</v>
      </c>
      <c r="H15" s="125">
        <v>2174.9778305325353</v>
      </c>
      <c r="I15" s="126">
        <v>2206.1253330003333</v>
      </c>
      <c r="J15" s="126">
        <v>2407.2286594402531</v>
      </c>
      <c r="K15" s="124">
        <v>1450</v>
      </c>
      <c r="L15" s="125">
        <v>1450</v>
      </c>
      <c r="M15" s="125">
        <v>1624.0740740740739</v>
      </c>
      <c r="N15" s="125">
        <v>2141.6666666666665</v>
      </c>
      <c r="O15" s="127">
        <v>2714.636752136752</v>
      </c>
      <c r="P15" s="128">
        <v>2714.2857142857142</v>
      </c>
      <c r="Q15" s="129">
        <v>2714.2857142857142</v>
      </c>
      <c r="R15" s="124">
        <v>1514.7313091720987</v>
      </c>
      <c r="S15" s="125">
        <v>1536.9899928073301</v>
      </c>
      <c r="T15" s="125">
        <v>1699.8045017066759</v>
      </c>
      <c r="U15" s="125">
        <v>2207.100122100122</v>
      </c>
      <c r="V15" s="127">
        <v>2786.57905982906</v>
      </c>
      <c r="W15" s="128">
        <v>2788.147385620915</v>
      </c>
      <c r="X15" s="129">
        <v>2590</v>
      </c>
      <c r="Y15" s="124">
        <v>1498.3698503551027</v>
      </c>
      <c r="Z15" s="125">
        <v>1613.7237324079429</v>
      </c>
      <c r="AA15" s="125">
        <v>1675.924036281179</v>
      </c>
      <c r="AB15" s="125">
        <v>2257.0056333959269</v>
      </c>
      <c r="AC15" s="127">
        <v>2542.0466058763932</v>
      </c>
      <c r="AD15" s="128">
        <v>2696.9442103872075</v>
      </c>
      <c r="AE15" s="129">
        <v>2823.4535934350924</v>
      </c>
      <c r="AF15" s="124">
        <v>1393.9553140096616</v>
      </c>
      <c r="AG15" s="125">
        <v>1401.5381617533569</v>
      </c>
      <c r="AH15" s="125">
        <v>1613.108319843049</v>
      </c>
      <c r="AI15" s="125">
        <v>2062.9308390022675</v>
      </c>
      <c r="AJ15" s="131">
        <v>2182.3464912280701</v>
      </c>
      <c r="AK15" s="128">
        <v>2354.9795628891475</v>
      </c>
      <c r="AL15" s="129">
        <v>2511.1157956375346</v>
      </c>
    </row>
    <row r="16" spans="1:38" x14ac:dyDescent="0.25">
      <c r="A16" s="106"/>
      <c r="B16" s="106" t="s">
        <v>128</v>
      </c>
      <c r="C16" s="108"/>
      <c r="D16" s="132"/>
      <c r="E16" s="133"/>
      <c r="F16" s="133"/>
      <c r="G16" s="133"/>
      <c r="H16" s="133"/>
      <c r="I16" s="126"/>
      <c r="J16" s="126"/>
      <c r="K16" s="132"/>
      <c r="L16" s="133"/>
      <c r="M16" s="133"/>
      <c r="N16" s="133"/>
      <c r="O16" s="127"/>
      <c r="P16" s="128"/>
      <c r="Q16" s="129"/>
      <c r="R16" s="132"/>
      <c r="S16" s="133"/>
      <c r="T16" s="133"/>
      <c r="U16" s="133"/>
      <c r="V16" s="127"/>
      <c r="W16" s="128"/>
      <c r="X16" s="129"/>
      <c r="Y16" s="132"/>
      <c r="Z16" s="133"/>
      <c r="AA16" s="133"/>
      <c r="AB16" s="133"/>
      <c r="AC16" s="127"/>
      <c r="AD16" s="128"/>
      <c r="AE16" s="129"/>
      <c r="AF16" s="132"/>
      <c r="AG16" s="133"/>
      <c r="AH16" s="133"/>
      <c r="AI16" s="133"/>
      <c r="AJ16" s="131"/>
      <c r="AK16" s="128"/>
      <c r="AL16" s="129"/>
    </row>
    <row r="17" spans="1:38" x14ac:dyDescent="0.25">
      <c r="A17" s="106"/>
      <c r="B17" s="106"/>
      <c r="C17" s="123" t="s">
        <v>124</v>
      </c>
      <c r="D17" s="124">
        <v>1553.1352181325408</v>
      </c>
      <c r="E17" s="125">
        <v>1618.7579488263632</v>
      </c>
      <c r="F17" s="125">
        <v>1712.3377659893711</v>
      </c>
      <c r="G17" s="125">
        <v>2242.0840180728087</v>
      </c>
      <c r="H17" s="125">
        <v>2745.9980626099045</v>
      </c>
      <c r="I17" s="126">
        <v>2703.731060606061</v>
      </c>
      <c r="J17" s="126">
        <v>2993.880208333333</v>
      </c>
      <c r="K17" s="124">
        <v>1425.6825366035891</v>
      </c>
      <c r="L17" s="125">
        <v>1480.4281828261608</v>
      </c>
      <c r="M17" s="125">
        <v>1540.0426545426546</v>
      </c>
      <c r="N17" s="125">
        <v>1964.6910079757067</v>
      </c>
      <c r="O17" s="127">
        <v>2336.0486108318923</v>
      </c>
      <c r="P17" s="128">
        <v>2390.2128698860679</v>
      </c>
      <c r="Q17" s="129">
        <v>2360.6380494505497</v>
      </c>
      <c r="R17" s="124">
        <v>1640.3622143083983</v>
      </c>
      <c r="S17" s="125">
        <v>1667.0477126359478</v>
      </c>
      <c r="T17" s="125">
        <v>1770.3294129537662</v>
      </c>
      <c r="U17" s="125">
        <v>2403.3035714285716</v>
      </c>
      <c r="V17" s="127">
        <v>2808.8385225885227</v>
      </c>
      <c r="W17" s="128">
        <v>2817.3268398268401</v>
      </c>
      <c r="X17" s="129">
        <v>3013.6904761904761</v>
      </c>
      <c r="Y17" s="124">
        <v>1383.5497835497833</v>
      </c>
      <c r="Z17" s="125">
        <v>1421.9780219780221</v>
      </c>
      <c r="AA17" s="125">
        <v>1449.7826181754754</v>
      </c>
      <c r="AB17" s="125">
        <v>1787.3626373626373</v>
      </c>
      <c r="AC17" s="127">
        <v>2062.4503968253966</v>
      </c>
      <c r="AD17" s="128">
        <v>2347.6190476190482</v>
      </c>
      <c r="AE17" s="129">
        <v>2349.9863535157651</v>
      </c>
      <c r="AF17" s="124">
        <v>1303.4993811139454</v>
      </c>
      <c r="AG17" s="125">
        <v>1318.1342943741042</v>
      </c>
      <c r="AH17" s="125">
        <v>1368.4046818522897</v>
      </c>
      <c r="AI17" s="125">
        <v>1774.2170511252705</v>
      </c>
      <c r="AJ17" s="131">
        <v>1959.4820349305148</v>
      </c>
      <c r="AK17" s="128">
        <v>2077.7050011781589</v>
      </c>
      <c r="AL17" s="129">
        <v>2257.2655971479498</v>
      </c>
    </row>
    <row r="18" spans="1:38" x14ac:dyDescent="0.25">
      <c r="A18" s="106"/>
      <c r="B18" s="106"/>
      <c r="C18" s="123" t="s">
        <v>125</v>
      </c>
      <c r="D18" s="124">
        <v>1041.3194444444443</v>
      </c>
      <c r="E18" s="125">
        <v>1331.1011904761904</v>
      </c>
      <c r="F18" s="125">
        <v>1423.7025616698293</v>
      </c>
      <c r="G18" s="125">
        <v>1800.3571428571429</v>
      </c>
      <c r="H18" s="125">
        <v>2666.6666666666665</v>
      </c>
      <c r="I18" s="126">
        <v>2500</v>
      </c>
      <c r="J18" s="126">
        <v>3345.2380952380954</v>
      </c>
      <c r="K18" s="124">
        <v>949.88413051538737</v>
      </c>
      <c r="L18" s="125">
        <v>897.9875727720555</v>
      </c>
      <c r="M18" s="125">
        <v>928.29268292682923</v>
      </c>
      <c r="N18" s="125">
        <v>1326.8360790063825</v>
      </c>
      <c r="O18" s="127">
        <v>1498.3333333333333</v>
      </c>
      <c r="P18" s="128">
        <v>1615.0303643724696</v>
      </c>
      <c r="Q18" s="129">
        <v>1624.562708855472</v>
      </c>
      <c r="R18" s="124">
        <v>1218.0672268907563</v>
      </c>
      <c r="S18" s="125">
        <v>1225.4022988505747</v>
      </c>
      <c r="T18" s="125">
        <v>1258.0248295765537</v>
      </c>
      <c r="U18" s="125">
        <v>1687.311507936508</v>
      </c>
      <c r="V18" s="127">
        <v>2296.5384615384614</v>
      </c>
      <c r="W18" s="128">
        <v>2055.1587301587301</v>
      </c>
      <c r="X18" s="129">
        <v>2402.3809523809523</v>
      </c>
      <c r="Y18" s="124">
        <v>1092.9292929292931</v>
      </c>
      <c r="Z18" s="125">
        <v>1207.6923076923076</v>
      </c>
      <c r="AA18" s="125">
        <v>1088.1562881562884</v>
      </c>
      <c r="AB18" s="125">
        <v>1417.7884615384614</v>
      </c>
      <c r="AC18" s="127">
        <v>1657.8125</v>
      </c>
      <c r="AD18" s="128">
        <v>1849.3055555555554</v>
      </c>
      <c r="AE18" s="129">
        <v>1573.3333333333333</v>
      </c>
      <c r="AF18" s="124">
        <v>1011.5384615384615</v>
      </c>
      <c r="AG18" s="125">
        <v>1067.1130952380952</v>
      </c>
      <c r="AH18" s="125">
        <v>1043.3845029239765</v>
      </c>
      <c r="AI18" s="125">
        <v>1407.7777777777778</v>
      </c>
      <c r="AJ18" s="131">
        <v>1493.125</v>
      </c>
      <c r="AK18" s="128">
        <v>1647.4444444444443</v>
      </c>
      <c r="AL18" s="129">
        <v>1848.1658438180175</v>
      </c>
    </row>
    <row r="19" spans="1:38" x14ac:dyDescent="0.25">
      <c r="A19" s="106" t="s">
        <v>129</v>
      </c>
      <c r="B19" s="106"/>
      <c r="C19" s="108"/>
      <c r="D19" s="132"/>
      <c r="E19" s="133"/>
      <c r="F19" s="133"/>
      <c r="G19" s="133"/>
      <c r="H19" s="133"/>
      <c r="I19" s="126"/>
      <c r="J19" s="126"/>
      <c r="K19" s="132"/>
      <c r="L19" s="133"/>
      <c r="M19" s="133"/>
      <c r="N19" s="133"/>
      <c r="O19" s="127"/>
      <c r="P19" s="128"/>
      <c r="Q19" s="129"/>
      <c r="R19" s="132"/>
      <c r="S19" s="133"/>
      <c r="T19" s="133"/>
      <c r="U19" s="133"/>
      <c r="V19" s="127"/>
      <c r="W19" s="128"/>
      <c r="X19" s="129"/>
      <c r="Y19" s="132"/>
      <c r="Z19" s="133"/>
      <c r="AA19" s="133"/>
      <c r="AB19" s="133"/>
      <c r="AC19" s="127"/>
      <c r="AD19" s="128"/>
      <c r="AE19" s="129"/>
      <c r="AF19" s="132"/>
      <c r="AG19" s="133"/>
      <c r="AH19" s="133"/>
      <c r="AI19" s="133"/>
      <c r="AJ19" s="131"/>
      <c r="AK19" s="128"/>
      <c r="AL19" s="129"/>
    </row>
    <row r="20" spans="1:38" x14ac:dyDescent="0.25">
      <c r="A20" s="106"/>
      <c r="B20" s="106" t="s">
        <v>130</v>
      </c>
      <c r="C20" s="108"/>
      <c r="D20" s="132"/>
      <c r="E20" s="133"/>
      <c r="F20" s="133"/>
      <c r="G20" s="133"/>
      <c r="H20" s="133"/>
      <c r="I20" s="126"/>
      <c r="J20" s="126"/>
      <c r="K20" s="132"/>
      <c r="L20" s="133"/>
      <c r="M20" s="133"/>
      <c r="N20" s="133"/>
      <c r="O20" s="127"/>
      <c r="P20" s="128"/>
      <c r="Q20" s="129"/>
      <c r="R20" s="132"/>
      <c r="S20" s="133"/>
      <c r="T20" s="133"/>
      <c r="U20" s="133"/>
      <c r="V20" s="127"/>
      <c r="W20" s="128"/>
      <c r="X20" s="129"/>
      <c r="Y20" s="132"/>
      <c r="Z20" s="133"/>
      <c r="AA20" s="133"/>
      <c r="AB20" s="133"/>
      <c r="AC20" s="127"/>
      <c r="AD20" s="128"/>
      <c r="AE20" s="129"/>
      <c r="AF20" s="132"/>
      <c r="AG20" s="133"/>
      <c r="AH20" s="133"/>
      <c r="AI20" s="133"/>
      <c r="AJ20" s="131"/>
      <c r="AK20" s="128"/>
      <c r="AL20" s="129"/>
    </row>
    <row r="21" spans="1:38" x14ac:dyDescent="0.25">
      <c r="A21" s="106"/>
      <c r="B21" s="106"/>
      <c r="C21" s="108" t="s">
        <v>131</v>
      </c>
      <c r="D21" s="132">
        <v>2264.831294030404</v>
      </c>
      <c r="E21" s="133">
        <v>2474.1848450057405</v>
      </c>
      <c r="F21" s="133">
        <v>2766.2581802164614</v>
      </c>
      <c r="G21" s="133">
        <v>3295.8447802197802</v>
      </c>
      <c r="H21" s="133">
        <v>3535.7894736842109</v>
      </c>
      <c r="I21" s="126">
        <v>3677.6699029126212</v>
      </c>
      <c r="J21" s="126">
        <v>3776.1696757911086</v>
      </c>
      <c r="K21" s="132">
        <v>2023.0212573496156</v>
      </c>
      <c r="L21" s="133">
        <v>2142.7419354838712</v>
      </c>
      <c r="M21" s="133">
        <v>2461.0361842105262</v>
      </c>
      <c r="N21" s="133">
        <v>2846.3235294117649</v>
      </c>
      <c r="O21" s="127">
        <v>3110.144927536232</v>
      </c>
      <c r="P21" s="128">
        <v>3391.4961636828648</v>
      </c>
      <c r="Q21" s="129">
        <v>3395.3846153846152</v>
      </c>
      <c r="R21" s="132">
        <v>2138.04347826087</v>
      </c>
      <c r="S21" s="133">
        <v>2292.1538461538462</v>
      </c>
      <c r="T21" s="133">
        <v>2506.8965517241377</v>
      </c>
      <c r="U21" s="133">
        <v>3348.9361702127662</v>
      </c>
      <c r="V21" s="127">
        <v>3739.1304347826085</v>
      </c>
      <c r="W21" s="128">
        <v>3841.666666666667</v>
      </c>
      <c r="X21" s="129">
        <v>3970</v>
      </c>
      <c r="Y21" s="132">
        <v>2164.772727272727</v>
      </c>
      <c r="Z21" s="133">
        <v>2253.3653846153848</v>
      </c>
      <c r="AA21" s="133">
        <v>2474.3055555555557</v>
      </c>
      <c r="AB21" s="133">
        <v>2897.282608695652</v>
      </c>
      <c r="AC21" s="127">
        <v>3104.255319148936</v>
      </c>
      <c r="AD21" s="128">
        <v>3273.4042553191493</v>
      </c>
      <c r="AE21" s="129">
        <v>3395.8333333333335</v>
      </c>
      <c r="AF21" s="132">
        <v>1901.5527950310559</v>
      </c>
      <c r="AG21" s="133">
        <v>2143.4375</v>
      </c>
      <c r="AH21" s="133">
        <v>2329.3769063180825</v>
      </c>
      <c r="AI21" s="133">
        <v>2808.3333333333335</v>
      </c>
      <c r="AJ21" s="131">
        <v>3058.333333333333</v>
      </c>
      <c r="AK21" s="128">
        <v>3127.6595744680853</v>
      </c>
      <c r="AL21" s="129">
        <v>3298.863636363636</v>
      </c>
    </row>
    <row r="22" spans="1:38" x14ac:dyDescent="0.25">
      <c r="A22" s="106"/>
      <c r="B22" s="106"/>
      <c r="C22" s="108" t="s">
        <v>132</v>
      </c>
      <c r="D22" s="132">
        <v>1529.8016906060016</v>
      </c>
      <c r="E22" s="133">
        <v>1603.847450094441</v>
      </c>
      <c r="F22" s="133">
        <v>1832.8470015655416</v>
      </c>
      <c r="G22" s="133">
        <v>2268.1575764669165</v>
      </c>
      <c r="H22" s="133">
        <v>2417.5531914893618</v>
      </c>
      <c r="I22" s="126">
        <v>2514.5919679002714</v>
      </c>
      <c r="J22" s="126">
        <v>2598.5196520618556</v>
      </c>
      <c r="K22" s="132">
        <v>1399.0435072055138</v>
      </c>
      <c r="L22" s="133">
        <v>1464.8649473213195</v>
      </c>
      <c r="M22" s="133">
        <v>1541.4132687487952</v>
      </c>
      <c r="N22" s="133">
        <v>1917.528886554622</v>
      </c>
      <c r="O22" s="127">
        <v>2145.693362526933</v>
      </c>
      <c r="P22" s="128">
        <v>2413.3847749084193</v>
      </c>
      <c r="Q22" s="129">
        <v>2496.4615384615386</v>
      </c>
      <c r="R22" s="132">
        <v>1418.5479797979797</v>
      </c>
      <c r="S22" s="133">
        <v>1476.2820512820513</v>
      </c>
      <c r="T22" s="133">
        <v>1561.6984271022384</v>
      </c>
      <c r="U22" s="133">
        <v>2021.2765957446809</v>
      </c>
      <c r="V22" s="127">
        <v>2338.5869565217395</v>
      </c>
      <c r="W22" s="128">
        <v>2329.6875</v>
      </c>
      <c r="X22" s="129">
        <v>2368.3333333333335</v>
      </c>
      <c r="Y22" s="132">
        <v>1350.3435517970402</v>
      </c>
      <c r="Z22" s="133">
        <v>1405.625</v>
      </c>
      <c r="AA22" s="133">
        <v>1604.5138888888889</v>
      </c>
      <c r="AB22" s="133">
        <v>1992.9347826086955</v>
      </c>
      <c r="AC22" s="127">
        <v>2228.7234042553191</v>
      </c>
      <c r="AD22" s="128">
        <v>2425.5319148936169</v>
      </c>
      <c r="AE22" s="129">
        <v>2445.1388888888887</v>
      </c>
      <c r="AF22" s="132">
        <v>1235.0474581724582</v>
      </c>
      <c r="AG22" s="133">
        <v>1302.0585738539899</v>
      </c>
      <c r="AH22" s="133">
        <v>1458.8973526473526</v>
      </c>
      <c r="AI22" s="133">
        <v>1884.9346187943263</v>
      </c>
      <c r="AJ22" s="131">
        <v>2070.3125</v>
      </c>
      <c r="AK22" s="128">
        <v>2117.0212765957449</v>
      </c>
      <c r="AL22" s="129">
        <v>2334.375</v>
      </c>
    </row>
    <row r="23" spans="1:38" x14ac:dyDescent="0.25">
      <c r="A23" s="106"/>
      <c r="B23" s="106" t="s">
        <v>133</v>
      </c>
      <c r="C23" s="108"/>
      <c r="D23" s="132"/>
      <c r="E23" s="133"/>
      <c r="F23" s="133"/>
      <c r="G23" s="133"/>
      <c r="H23" s="133"/>
      <c r="I23" s="126"/>
      <c r="J23" s="126"/>
      <c r="K23" s="132"/>
      <c r="L23" s="133"/>
      <c r="M23" s="133"/>
      <c r="N23" s="133"/>
      <c r="O23" s="127"/>
      <c r="P23" s="128"/>
      <c r="Q23" s="129"/>
      <c r="R23" s="132"/>
      <c r="S23" s="133"/>
      <c r="T23" s="133"/>
      <c r="U23" s="133"/>
      <c r="V23" s="127"/>
      <c r="W23" s="128"/>
      <c r="X23" s="129"/>
      <c r="Y23" s="132"/>
      <c r="Z23" s="133"/>
      <c r="AA23" s="133"/>
      <c r="AB23" s="133"/>
      <c r="AC23" s="127"/>
      <c r="AD23" s="128"/>
      <c r="AE23" s="129"/>
      <c r="AF23" s="132"/>
      <c r="AG23" s="133"/>
      <c r="AH23" s="133"/>
      <c r="AI23" s="133"/>
      <c r="AJ23" s="131"/>
      <c r="AK23" s="128"/>
      <c r="AL23" s="129"/>
    </row>
    <row r="24" spans="1:38" x14ac:dyDescent="0.25">
      <c r="A24" s="106"/>
      <c r="B24" s="106"/>
      <c r="C24" s="108" t="s">
        <v>134</v>
      </c>
      <c r="D24" s="132">
        <v>2283.2130079223102</v>
      </c>
      <c r="E24" s="133">
        <v>2493.3460820895525</v>
      </c>
      <c r="F24" s="133">
        <v>2784.4404287138586</v>
      </c>
      <c r="G24" s="133">
        <v>3391.7111111166669</v>
      </c>
      <c r="H24" s="133">
        <v>3600</v>
      </c>
      <c r="I24" s="126">
        <v>3785.4368932038833</v>
      </c>
      <c r="J24" s="126">
        <v>3991.5841584158416</v>
      </c>
      <c r="K24" s="132">
        <v>2025.9794776119404</v>
      </c>
      <c r="L24" s="133">
        <v>2161.2903225806454</v>
      </c>
      <c r="M24" s="133">
        <v>2463.7061403508774</v>
      </c>
      <c r="N24" s="133">
        <v>2868.3823529411766</v>
      </c>
      <c r="O24" s="127">
        <v>3127.536231884058</v>
      </c>
      <c r="P24" s="128">
        <v>3390.579710144928</v>
      </c>
      <c r="Q24" s="129">
        <v>3413.8461538461538</v>
      </c>
      <c r="R24" s="132">
        <v>2156.521739130435</v>
      </c>
      <c r="S24" s="133">
        <v>2333.3333333333335</v>
      </c>
      <c r="T24" s="133">
        <v>2482.7586206896549</v>
      </c>
      <c r="U24" s="133">
        <v>3447.8723404255315</v>
      </c>
      <c r="V24" s="127">
        <v>3845.6521739130435</v>
      </c>
      <c r="W24" s="128">
        <v>3893.75</v>
      </c>
      <c r="X24" s="129">
        <v>4046.666666666667</v>
      </c>
      <c r="Y24" s="132">
        <v>2093.181818181818</v>
      </c>
      <c r="Z24" s="133">
        <v>2241.25</v>
      </c>
      <c r="AA24" s="133">
        <v>2496.875</v>
      </c>
      <c r="AB24" s="133">
        <v>2896.195652173913</v>
      </c>
      <c r="AC24" s="127">
        <v>3118.6170212765956</v>
      </c>
      <c r="AD24" s="128">
        <v>3311.7021276595742</v>
      </c>
      <c r="AE24" s="129">
        <v>3398</v>
      </c>
      <c r="AF24" s="132">
        <v>1903.6111111111111</v>
      </c>
      <c r="AG24" s="133">
        <v>2134.3614718614717</v>
      </c>
      <c r="AH24" s="133">
        <v>2276.8317853457174</v>
      </c>
      <c r="AI24" s="133">
        <v>2916.666666666667</v>
      </c>
      <c r="AJ24" s="131">
        <v>3141.6666666666665</v>
      </c>
      <c r="AK24" s="128">
        <v>3228.7234042553191</v>
      </c>
      <c r="AL24" s="129">
        <v>3361.363636363636</v>
      </c>
    </row>
    <row r="25" spans="1:38" x14ac:dyDescent="0.25">
      <c r="A25" s="106"/>
      <c r="B25" s="106"/>
      <c r="C25" s="108" t="s">
        <v>135</v>
      </c>
      <c r="D25" s="132">
        <v>1514.85941751205</v>
      </c>
      <c r="E25" s="133">
        <v>1630.8711935849813</v>
      </c>
      <c r="F25" s="133">
        <v>1818.6903949015591</v>
      </c>
      <c r="G25" s="133">
        <v>2295.4976942969765</v>
      </c>
      <c r="H25" s="133">
        <v>2454.8056870040582</v>
      </c>
      <c r="I25" s="126">
        <v>2600.8174751922652</v>
      </c>
      <c r="J25" s="126">
        <v>2769.6391752577319</v>
      </c>
      <c r="K25" s="132">
        <v>1371.298618048618</v>
      </c>
      <c r="L25" s="133">
        <v>1450.3151054844693</v>
      </c>
      <c r="M25" s="133">
        <v>1551.2389495062121</v>
      </c>
      <c r="N25" s="133">
        <v>1897.0387510499449</v>
      </c>
      <c r="O25" s="127">
        <v>2142.7903680581044</v>
      </c>
      <c r="P25" s="128">
        <v>2418.1422176774927</v>
      </c>
      <c r="Q25" s="129">
        <v>2499.9253000668095</v>
      </c>
      <c r="R25" s="132">
        <v>1454.2566974088713</v>
      </c>
      <c r="S25" s="133">
        <v>1477.5641025641025</v>
      </c>
      <c r="T25" s="133">
        <v>1630.5656382335146</v>
      </c>
      <c r="U25" s="133">
        <v>2021.2765957446809</v>
      </c>
      <c r="V25" s="127">
        <v>2344.021739130435</v>
      </c>
      <c r="W25" s="128">
        <v>2369.8333333333335</v>
      </c>
      <c r="X25" s="129">
        <v>2425.5555555555557</v>
      </c>
      <c r="Y25" s="132">
        <v>1354.0565539112049</v>
      </c>
      <c r="Z25" s="133">
        <v>1430.625</v>
      </c>
      <c r="AA25" s="133">
        <v>1622.5841158059468</v>
      </c>
      <c r="AB25" s="133">
        <v>1992.1195652173913</v>
      </c>
      <c r="AC25" s="127">
        <v>2249.7340425531916</v>
      </c>
      <c r="AD25" s="128">
        <v>2472.6063829787236</v>
      </c>
      <c r="AE25" s="129">
        <v>2499.9375</v>
      </c>
      <c r="AF25" s="132">
        <v>1312.9058441558443</v>
      </c>
      <c r="AG25" s="133">
        <v>1409.994698990879</v>
      </c>
      <c r="AH25" s="133">
        <v>1495.0514069264068</v>
      </c>
      <c r="AI25" s="133">
        <v>1901.9725177304965</v>
      </c>
      <c r="AJ25" s="131">
        <v>2158.854166666667</v>
      </c>
      <c r="AK25" s="128">
        <v>2269.6808510638298</v>
      </c>
      <c r="AL25" s="129">
        <v>2401.7045454545455</v>
      </c>
    </row>
    <row r="26" spans="1:38" ht="15.75" thickBot="1" x14ac:dyDescent="0.3">
      <c r="A26" s="134"/>
      <c r="B26" s="134"/>
      <c r="C26" s="135"/>
      <c r="D26" s="136"/>
      <c r="E26" s="137"/>
      <c r="F26" s="137"/>
      <c r="G26" s="137"/>
      <c r="H26" s="137"/>
      <c r="I26" s="138"/>
      <c r="J26" s="139"/>
      <c r="K26" s="136"/>
      <c r="L26" s="137"/>
      <c r="M26" s="137"/>
      <c r="N26" s="137"/>
      <c r="O26" s="140"/>
      <c r="P26" s="141"/>
      <c r="Q26" s="142"/>
      <c r="R26" s="136"/>
      <c r="S26" s="137"/>
      <c r="T26" s="137"/>
      <c r="U26" s="137"/>
      <c r="V26" s="140"/>
      <c r="W26" s="141"/>
      <c r="X26" s="142"/>
      <c r="Y26" s="136"/>
      <c r="Z26" s="137"/>
      <c r="AA26" s="137"/>
      <c r="AB26" s="137"/>
      <c r="AC26" s="140"/>
      <c r="AD26" s="141"/>
      <c r="AE26" s="142"/>
      <c r="AF26" s="136"/>
      <c r="AG26" s="137"/>
      <c r="AH26" s="137"/>
      <c r="AI26" s="137"/>
      <c r="AJ26" s="143"/>
      <c r="AK26" s="141"/>
      <c r="AL26" s="141"/>
    </row>
    <row r="27" spans="1:38" ht="15.75" thickBot="1" x14ac:dyDescent="0.3">
      <c r="A27" s="94"/>
      <c r="B27" s="94"/>
      <c r="C27" s="94"/>
      <c r="D27" s="144"/>
      <c r="E27" s="144"/>
      <c r="F27" s="144"/>
      <c r="G27" s="144"/>
      <c r="H27" s="144"/>
      <c r="I27" s="144"/>
      <c r="J27" s="144"/>
      <c r="K27" s="144"/>
      <c r="L27" s="144"/>
      <c r="M27" s="144"/>
      <c r="N27" s="144"/>
      <c r="O27" s="144"/>
      <c r="P27" s="144"/>
      <c r="Q27" s="144"/>
      <c r="R27" s="144"/>
      <c r="S27" s="94"/>
      <c r="T27" s="145"/>
      <c r="U27" s="145"/>
      <c r="V27" s="145"/>
      <c r="W27" s="145"/>
      <c r="X27" s="146"/>
      <c r="Y27" s="146"/>
      <c r="Z27" s="146"/>
      <c r="AA27" s="146"/>
      <c r="AB27" s="146"/>
      <c r="AC27" s="146"/>
      <c r="AD27" s="146"/>
      <c r="AE27" s="146"/>
      <c r="AF27" s="146"/>
      <c r="AG27" s="146"/>
      <c r="AH27" s="23"/>
      <c r="AI27" s="23"/>
      <c r="AJ27" s="147"/>
      <c r="AK27" s="23"/>
      <c r="AL27" s="23"/>
    </row>
    <row r="28" spans="1:38" x14ac:dyDescent="0.25">
      <c r="A28" s="1842" t="s">
        <v>114</v>
      </c>
      <c r="B28" s="1843"/>
      <c r="C28" s="1844"/>
      <c r="D28" s="1848" t="s">
        <v>136</v>
      </c>
      <c r="E28" s="1849"/>
      <c r="F28" s="1849"/>
      <c r="G28" s="1849"/>
      <c r="H28" s="1849"/>
      <c r="I28" s="1849"/>
      <c r="J28" s="1850"/>
      <c r="K28" s="1848" t="s">
        <v>137</v>
      </c>
      <c r="L28" s="1849"/>
      <c r="M28" s="1849"/>
      <c r="N28" s="1849"/>
      <c r="O28" s="1849"/>
      <c r="P28" s="1849"/>
      <c r="Q28" s="1850"/>
      <c r="R28" s="1848" t="s">
        <v>138</v>
      </c>
      <c r="S28" s="1849"/>
      <c r="T28" s="1849"/>
      <c r="U28" s="1849"/>
      <c r="V28" s="1849"/>
      <c r="W28" s="1849"/>
      <c r="X28" s="1850"/>
      <c r="Y28" s="1848" t="s">
        <v>139</v>
      </c>
      <c r="Z28" s="1849"/>
      <c r="AA28" s="1849"/>
      <c r="AB28" s="1849"/>
      <c r="AC28" s="1849"/>
      <c r="AD28" s="1849"/>
      <c r="AE28" s="1850"/>
      <c r="AF28" s="1848" t="s">
        <v>140</v>
      </c>
      <c r="AG28" s="1849"/>
      <c r="AH28" s="1849"/>
      <c r="AI28" s="1849"/>
      <c r="AJ28" s="1849"/>
      <c r="AK28" s="1849"/>
      <c r="AL28" s="1849"/>
    </row>
    <row r="29" spans="1:38" ht="15.75" thickBot="1" x14ac:dyDescent="0.3">
      <c r="A29" s="1845"/>
      <c r="B29" s="1846"/>
      <c r="C29" s="1847"/>
      <c r="D29" s="98">
        <v>2019</v>
      </c>
      <c r="E29" s="99">
        <v>2020</v>
      </c>
      <c r="F29" s="100">
        <v>2021</v>
      </c>
      <c r="G29" s="99">
        <v>2022</v>
      </c>
      <c r="H29" s="100">
        <v>2023</v>
      </c>
      <c r="I29" s="100">
        <v>2024</v>
      </c>
      <c r="J29" s="101" t="s">
        <v>121</v>
      </c>
      <c r="K29" s="98">
        <v>2019</v>
      </c>
      <c r="L29" s="99">
        <v>2020</v>
      </c>
      <c r="M29" s="100">
        <v>2021</v>
      </c>
      <c r="N29" s="99">
        <v>2022</v>
      </c>
      <c r="O29" s="100">
        <v>2023</v>
      </c>
      <c r="P29" s="100">
        <v>2024</v>
      </c>
      <c r="Q29" s="101" t="s">
        <v>121</v>
      </c>
      <c r="R29" s="98">
        <v>2019</v>
      </c>
      <c r="S29" s="99">
        <v>2020</v>
      </c>
      <c r="T29" s="100">
        <v>2021</v>
      </c>
      <c r="U29" s="99">
        <v>2022</v>
      </c>
      <c r="V29" s="100">
        <v>2023</v>
      </c>
      <c r="W29" s="100">
        <v>2024</v>
      </c>
      <c r="X29" s="101" t="s">
        <v>121</v>
      </c>
      <c r="Y29" s="98">
        <v>2019</v>
      </c>
      <c r="Z29" s="99">
        <v>2020</v>
      </c>
      <c r="AA29" s="100">
        <v>2021</v>
      </c>
      <c r="AB29" s="102">
        <v>2022</v>
      </c>
      <c r="AC29" s="103">
        <v>2023</v>
      </c>
      <c r="AD29" s="103">
        <v>2024</v>
      </c>
      <c r="AE29" s="101" t="s">
        <v>120</v>
      </c>
      <c r="AF29" s="98">
        <v>2019</v>
      </c>
      <c r="AG29" s="99">
        <v>2020</v>
      </c>
      <c r="AH29" s="100">
        <v>2021</v>
      </c>
      <c r="AI29" s="99">
        <v>2022</v>
      </c>
      <c r="AJ29" s="100">
        <v>2023</v>
      </c>
      <c r="AK29" s="100">
        <v>2024</v>
      </c>
      <c r="AL29" s="101" t="s">
        <v>121</v>
      </c>
    </row>
    <row r="30" spans="1:38" x14ac:dyDescent="0.25">
      <c r="A30" s="106" t="s">
        <v>122</v>
      </c>
      <c r="B30" s="107"/>
      <c r="C30" s="108"/>
      <c r="D30" s="109"/>
      <c r="E30" s="110"/>
      <c r="F30" s="110"/>
      <c r="G30" s="110"/>
      <c r="H30" s="110"/>
      <c r="I30" s="148"/>
      <c r="J30" s="111"/>
      <c r="K30" s="109"/>
      <c r="L30" s="110"/>
      <c r="M30" s="110"/>
      <c r="N30" s="110"/>
      <c r="O30" s="110"/>
      <c r="P30" s="148"/>
      <c r="Q30" s="111"/>
      <c r="R30" s="109"/>
      <c r="S30" s="110"/>
      <c r="T30" s="110"/>
      <c r="U30" s="110"/>
      <c r="V30" s="110"/>
      <c r="W30" s="148"/>
      <c r="X30" s="111"/>
      <c r="Y30" s="109"/>
      <c r="Z30" s="110"/>
      <c r="AA30" s="110"/>
      <c r="AB30" s="112"/>
      <c r="AC30" s="113"/>
      <c r="AD30" s="113"/>
      <c r="AE30" s="111"/>
      <c r="AF30" s="109"/>
      <c r="AG30" s="110"/>
      <c r="AH30" s="110"/>
      <c r="AI30" s="110"/>
      <c r="AJ30" s="110"/>
      <c r="AK30" s="148"/>
      <c r="AL30" s="149"/>
    </row>
    <row r="31" spans="1:38" x14ac:dyDescent="0.25">
      <c r="A31" s="106"/>
      <c r="B31" s="106" t="s">
        <v>123</v>
      </c>
      <c r="C31" s="108"/>
      <c r="D31" s="116"/>
      <c r="E31" s="117"/>
      <c r="F31" s="117"/>
      <c r="G31" s="117"/>
      <c r="H31" s="117"/>
      <c r="I31" s="148"/>
      <c r="J31" s="118"/>
      <c r="K31" s="116"/>
      <c r="L31" s="117"/>
      <c r="M31" s="117"/>
      <c r="N31" s="117"/>
      <c r="O31" s="117"/>
      <c r="P31" s="148"/>
      <c r="Q31" s="118"/>
      <c r="R31" s="116"/>
      <c r="S31" s="117"/>
      <c r="T31" s="117"/>
      <c r="U31" s="117"/>
      <c r="V31" s="117"/>
      <c r="W31" s="148"/>
      <c r="X31" s="118"/>
      <c r="Y31" s="116"/>
      <c r="Z31" s="117"/>
      <c r="AA31" s="117"/>
      <c r="AB31" s="150"/>
      <c r="AC31" s="94"/>
      <c r="AD31" s="94"/>
      <c r="AE31" s="118"/>
      <c r="AF31" s="116"/>
      <c r="AG31" s="117"/>
      <c r="AH31" s="117"/>
      <c r="AI31" s="117"/>
      <c r="AJ31" s="117"/>
      <c r="AK31" s="148"/>
      <c r="AL31" s="151"/>
    </row>
    <row r="32" spans="1:38" x14ac:dyDescent="0.25">
      <c r="A32" s="106"/>
      <c r="B32" s="106"/>
      <c r="C32" s="123" t="s">
        <v>124</v>
      </c>
      <c r="D32" s="124">
        <v>1416.6666666666667</v>
      </c>
      <c r="E32" s="125">
        <v>1432.6136363636363</v>
      </c>
      <c r="F32" s="125">
        <v>1476.8973214285716</v>
      </c>
      <c r="G32" s="125">
        <v>1999.7443181818182</v>
      </c>
      <c r="H32" s="125">
        <v>2001.8939393939395</v>
      </c>
      <c r="I32" s="152">
        <v>1978.125</v>
      </c>
      <c r="J32" s="126">
        <v>1945.6439393939395</v>
      </c>
      <c r="K32" s="124">
        <v>1352.4481566820277</v>
      </c>
      <c r="L32" s="125">
        <v>1416.3718829479699</v>
      </c>
      <c r="M32" s="125">
        <v>1534.8349480749748</v>
      </c>
      <c r="N32" s="125">
        <v>1830.5366471280718</v>
      </c>
      <c r="O32" s="125">
        <v>2068.1862745098038</v>
      </c>
      <c r="P32" s="152">
        <v>2167.3513513513512</v>
      </c>
      <c r="Q32" s="126">
        <v>2314.3398268398264</v>
      </c>
      <c r="R32" s="124"/>
      <c r="S32" s="125"/>
      <c r="T32" s="125"/>
      <c r="U32" s="125"/>
      <c r="V32" s="125"/>
      <c r="W32" s="152"/>
      <c r="X32" s="126"/>
      <c r="Y32" s="124"/>
      <c r="Z32" s="125"/>
      <c r="AA32" s="125"/>
      <c r="AB32" s="153"/>
      <c r="AC32" s="154"/>
      <c r="AD32" s="154"/>
      <c r="AE32" s="155"/>
      <c r="AF32" s="124">
        <v>1321.4047101541951</v>
      </c>
      <c r="AG32" s="125">
        <v>1353.8878540671099</v>
      </c>
      <c r="AH32" s="125">
        <v>1419.3901721335701</v>
      </c>
      <c r="AI32" s="125">
        <v>1809.2345263444749</v>
      </c>
      <c r="AJ32" s="125">
        <f>AVERAGE(H9,O9,V9,AC9,AJ9,H32,O32,V32,AC32)</f>
        <v>1973.109070115336</v>
      </c>
      <c r="AK32" s="152">
        <v>1739.2572523030549</v>
      </c>
      <c r="AL32" s="128">
        <v>1839.5193082527185</v>
      </c>
    </row>
    <row r="33" spans="1:38" x14ac:dyDescent="0.25">
      <c r="A33" s="106"/>
      <c r="B33" s="106"/>
      <c r="C33" s="123" t="s">
        <v>125</v>
      </c>
      <c r="D33" s="124">
        <v>995.83333333333337</v>
      </c>
      <c r="E33" s="125">
        <v>1006.6666666666665</v>
      </c>
      <c r="F33" s="125">
        <v>1076.062925170068</v>
      </c>
      <c r="G33" s="125">
        <v>1612.9166666666667</v>
      </c>
      <c r="H33" s="125">
        <v>1573.4848484848483</v>
      </c>
      <c r="I33" s="152">
        <v>1520.8333333333335</v>
      </c>
      <c r="J33" s="126">
        <v>1613.1313131313134</v>
      </c>
      <c r="K33" s="124">
        <v>903.95343196701413</v>
      </c>
      <c r="L33" s="125">
        <v>988.48343685300199</v>
      </c>
      <c r="M33" s="125">
        <v>1082.0260869565218</v>
      </c>
      <c r="N33" s="125">
        <v>1513.2999164578112</v>
      </c>
      <c r="O33" s="125">
        <v>1496.0654344635373</v>
      </c>
      <c r="P33" s="152">
        <v>1647.1156674728104</v>
      </c>
      <c r="Q33" s="126">
        <v>1523.2422749664129</v>
      </c>
      <c r="R33" s="124"/>
      <c r="S33" s="125"/>
      <c r="T33" s="125"/>
      <c r="U33" s="125"/>
      <c r="V33" s="125"/>
      <c r="W33" s="152"/>
      <c r="X33" s="126"/>
      <c r="Y33" s="124"/>
      <c r="Z33" s="125"/>
      <c r="AA33" s="125"/>
      <c r="AB33" s="153"/>
      <c r="AC33" s="154"/>
      <c r="AD33" s="154"/>
      <c r="AE33" s="155"/>
      <c r="AF33" s="124">
        <v>946.93264422520906</v>
      </c>
      <c r="AG33" s="125">
        <v>998.6783303001539</v>
      </c>
      <c r="AH33" s="125">
        <v>1029.6350013298006</v>
      </c>
      <c r="AI33" s="125">
        <v>1369.3880240047979</v>
      </c>
      <c r="AJ33" s="125">
        <f>AVERAGE(H10,O10,V10,AC10,AJ10,H33,O33,V33,AC33)</f>
        <v>1419.0887829367973</v>
      </c>
      <c r="AK33" s="152">
        <v>1336.337269471391</v>
      </c>
      <c r="AL33" s="128">
        <v>1385.7988641225281</v>
      </c>
    </row>
    <row r="34" spans="1:38" x14ac:dyDescent="0.25">
      <c r="A34" s="106"/>
      <c r="B34" s="106" t="s">
        <v>126</v>
      </c>
      <c r="C34" s="108"/>
      <c r="D34" s="132"/>
      <c r="E34" s="133"/>
      <c r="F34" s="133"/>
      <c r="G34" s="133"/>
      <c r="H34" s="133"/>
      <c r="I34" s="156"/>
      <c r="J34" s="126"/>
      <c r="K34" s="132"/>
      <c r="L34" s="133"/>
      <c r="M34" s="133"/>
      <c r="N34" s="133"/>
      <c r="O34" s="133"/>
      <c r="P34" s="156"/>
      <c r="Q34" s="126"/>
      <c r="R34" s="132"/>
      <c r="S34" s="133"/>
      <c r="T34" s="133"/>
      <c r="U34" s="133"/>
      <c r="V34" s="133"/>
      <c r="W34" s="156"/>
      <c r="X34" s="126"/>
      <c r="Y34" s="132"/>
      <c r="Z34" s="133"/>
      <c r="AA34" s="133"/>
      <c r="AB34" s="153"/>
      <c r="AC34" s="154"/>
      <c r="AD34" s="154"/>
      <c r="AE34" s="155"/>
      <c r="AF34" s="132"/>
      <c r="AG34" s="133"/>
      <c r="AH34" s="133"/>
      <c r="AI34" s="133"/>
      <c r="AJ34" s="133"/>
      <c r="AK34" s="156"/>
      <c r="AL34" s="128"/>
    </row>
    <row r="35" spans="1:38" x14ac:dyDescent="0.25">
      <c r="A35" s="106"/>
      <c r="B35" s="106"/>
      <c r="C35" s="123" t="s">
        <v>124</v>
      </c>
      <c r="D35" s="124">
        <v>1096.8167701863354</v>
      </c>
      <c r="E35" s="125">
        <v>1207.7439513817221</v>
      </c>
      <c r="F35" s="125">
        <v>1591.0389957264958</v>
      </c>
      <c r="G35" s="125">
        <v>1883.7301587301588</v>
      </c>
      <c r="H35" s="125">
        <v>1884.1032608695652</v>
      </c>
      <c r="I35" s="152">
        <v>2173.4375</v>
      </c>
      <c r="J35" s="126">
        <v>2440.2138157894738</v>
      </c>
      <c r="K35" s="124"/>
      <c r="L35" s="125"/>
      <c r="M35" s="125"/>
      <c r="N35" s="125"/>
      <c r="O35" s="125"/>
      <c r="P35" s="152"/>
      <c r="Q35" s="126"/>
      <c r="R35" s="124"/>
      <c r="S35" s="125"/>
      <c r="T35" s="125"/>
      <c r="U35" s="125"/>
      <c r="V35" s="125"/>
      <c r="W35" s="152"/>
      <c r="X35" s="126"/>
      <c r="Y35" s="124"/>
      <c r="Z35" s="125"/>
      <c r="AA35" s="125"/>
      <c r="AB35" s="153"/>
      <c r="AC35" s="154"/>
      <c r="AD35" s="154"/>
      <c r="AE35" s="155"/>
      <c r="AF35" s="124">
        <v>1293.9604229146835</v>
      </c>
      <c r="AG35" s="125">
        <v>1335.6703229110508</v>
      </c>
      <c r="AH35" s="125">
        <v>1459.3259528488884</v>
      </c>
      <c r="AI35" s="125">
        <v>1884.7122638983653</v>
      </c>
      <c r="AJ35" s="125">
        <f>AVERAGE(H12,O12,V12,AC12,AJ12,H35,O35,V35,AC35)</f>
        <v>2060.7156149547536</v>
      </c>
      <c r="AK35" s="152">
        <v>1771.73879723393</v>
      </c>
      <c r="AL35" s="128">
        <v>1831.7561935071776</v>
      </c>
    </row>
    <row r="36" spans="1:38" x14ac:dyDescent="0.25">
      <c r="A36" s="106"/>
      <c r="B36" s="106"/>
      <c r="C36" s="123" t="s">
        <v>125</v>
      </c>
      <c r="D36" s="124">
        <v>1021.5810276679842</v>
      </c>
      <c r="E36" s="125">
        <v>1075</v>
      </c>
      <c r="F36" s="125">
        <v>1346.4444444444446</v>
      </c>
      <c r="G36" s="125">
        <v>1592.0833333333335</v>
      </c>
      <c r="H36" s="125">
        <v>1624.5531400966186</v>
      </c>
      <c r="I36" s="152">
        <v>1850</v>
      </c>
      <c r="J36" s="126">
        <v>2088.5416666666665</v>
      </c>
      <c r="K36" s="124"/>
      <c r="L36" s="125"/>
      <c r="M36" s="125"/>
      <c r="N36" s="125"/>
      <c r="O36" s="125"/>
      <c r="P36" s="152"/>
      <c r="Q36" s="126"/>
      <c r="R36" s="124"/>
      <c r="S36" s="125"/>
      <c r="T36" s="125"/>
      <c r="U36" s="125"/>
      <c r="V36" s="125"/>
      <c r="W36" s="152"/>
      <c r="X36" s="126"/>
      <c r="Y36" s="124"/>
      <c r="Z36" s="125"/>
      <c r="AA36" s="125"/>
      <c r="AB36" s="153"/>
      <c r="AC36" s="154"/>
      <c r="AD36" s="154"/>
      <c r="AE36" s="155"/>
      <c r="AF36" s="124">
        <v>995.19875438796907</v>
      </c>
      <c r="AG36" s="125">
        <v>1073.6386846785829</v>
      </c>
      <c r="AH36" s="125">
        <v>1167.3105405920369</v>
      </c>
      <c r="AI36" s="125">
        <v>1478.1627822738408</v>
      </c>
      <c r="AJ36" s="125">
        <f>AVERAGE(H13,O13,V13,AC13,AJ13,H36,O36,V36,AC36)</f>
        <v>1610.05982123123</v>
      </c>
      <c r="AK36" s="152">
        <v>1265.5811164144498</v>
      </c>
      <c r="AL36" s="128">
        <v>1407.0852690905044</v>
      </c>
    </row>
    <row r="37" spans="1:38" x14ac:dyDescent="0.25">
      <c r="A37" s="106"/>
      <c r="B37" s="106" t="s">
        <v>127</v>
      </c>
      <c r="C37" s="108"/>
      <c r="D37" s="132"/>
      <c r="E37" s="133"/>
      <c r="F37" s="133"/>
      <c r="G37" s="133"/>
      <c r="H37" s="133"/>
      <c r="I37" s="156"/>
      <c r="J37" s="126"/>
      <c r="K37" s="132"/>
      <c r="L37" s="133"/>
      <c r="M37" s="133"/>
      <c r="N37" s="133"/>
      <c r="O37" s="133"/>
      <c r="P37" s="156"/>
      <c r="Q37" s="126"/>
      <c r="R37" s="132"/>
      <c r="S37" s="133"/>
      <c r="T37" s="133"/>
      <c r="U37" s="133"/>
      <c r="V37" s="133"/>
      <c r="W37" s="156"/>
      <c r="X37" s="126"/>
      <c r="Y37" s="132"/>
      <c r="Z37" s="133"/>
      <c r="AA37" s="133"/>
      <c r="AB37" s="153"/>
      <c r="AC37" s="154"/>
      <c r="AD37" s="154"/>
      <c r="AE37" s="155"/>
      <c r="AF37" s="132"/>
      <c r="AG37" s="133"/>
      <c r="AH37" s="133"/>
      <c r="AI37" s="133"/>
      <c r="AJ37" s="133"/>
      <c r="AK37" s="156"/>
      <c r="AL37" s="128"/>
    </row>
    <row r="38" spans="1:38" x14ac:dyDescent="0.25">
      <c r="A38" s="106"/>
      <c r="B38" s="106"/>
      <c r="C38" s="123" t="s">
        <v>124</v>
      </c>
      <c r="D38" s="124">
        <v>1380</v>
      </c>
      <c r="E38" s="125">
        <v>1377.7777777777776</v>
      </c>
      <c r="F38" s="125">
        <v>1600.5952380952378</v>
      </c>
      <c r="G38" s="125">
        <v>2108.5714285714284</v>
      </c>
      <c r="H38" s="125">
        <v>2646.903820816864</v>
      </c>
      <c r="I38" s="152">
        <v>2897.9487179487182</v>
      </c>
      <c r="J38" s="126">
        <v>3095.3333333333335</v>
      </c>
      <c r="K38" s="124">
        <v>1634.4304665374643</v>
      </c>
      <c r="L38" s="125">
        <v>1704.2883178912591</v>
      </c>
      <c r="M38" s="125">
        <v>1765.3480210265923</v>
      </c>
      <c r="N38" s="125">
        <v>2322.2486742648034</v>
      </c>
      <c r="O38" s="125">
        <v>2700.0881727544138</v>
      </c>
      <c r="P38" s="152">
        <v>2877.6626687655175</v>
      </c>
      <c r="Q38" s="126">
        <v>3081.9258562955961</v>
      </c>
      <c r="R38" s="124">
        <v>1447.4548528080954</v>
      </c>
      <c r="S38" s="125">
        <v>1532.8341106176028</v>
      </c>
      <c r="T38" s="125">
        <v>1620.7769729201659</v>
      </c>
      <c r="U38" s="125">
        <v>2194.6507320897845</v>
      </c>
      <c r="V38" s="125">
        <v>2409.9655733261047</v>
      </c>
      <c r="W38" s="152">
        <v>2793.8697937330617</v>
      </c>
      <c r="X38" s="126">
        <v>3068.6624298842339</v>
      </c>
      <c r="Y38" s="124">
        <v>1317.6416720534367</v>
      </c>
      <c r="Z38" s="125">
        <v>1343.5567068125899</v>
      </c>
      <c r="AA38" s="125">
        <v>1426.9359283387462</v>
      </c>
      <c r="AB38" s="127">
        <v>2314.3123881131401</v>
      </c>
      <c r="AC38" s="128">
        <v>2280.3113553113553</v>
      </c>
      <c r="AD38" s="128">
        <v>2173.0769230769233</v>
      </c>
      <c r="AE38" s="126">
        <v>2455.1948051948052</v>
      </c>
      <c r="AF38" s="124">
        <v>1450.8339886509857</v>
      </c>
      <c r="AG38" s="125">
        <v>1498.311144598769</v>
      </c>
      <c r="AH38" s="125">
        <v>1626.5889493165575</v>
      </c>
      <c r="AI38" s="125">
        <v>2190.4575231459889</v>
      </c>
      <c r="AJ38" s="125">
        <f>AVERAGE(H15,O15,V15,AC15,AJ15,H38,O38,V38,AC38)</f>
        <v>2493.0950735346164</v>
      </c>
      <c r="AK38" s="152">
        <v>2611.4489233008376</v>
      </c>
      <c r="AL38" s="128">
        <v>2749.6889097229518</v>
      </c>
    </row>
    <row r="39" spans="1:38" x14ac:dyDescent="0.25">
      <c r="A39" s="106"/>
      <c r="B39" s="106" t="s">
        <v>128</v>
      </c>
      <c r="C39" s="108"/>
      <c r="D39" s="132"/>
      <c r="E39" s="133"/>
      <c r="F39" s="133"/>
      <c r="G39" s="133"/>
      <c r="H39" s="133"/>
      <c r="I39" s="156"/>
      <c r="J39" s="126"/>
      <c r="K39" s="132"/>
      <c r="L39" s="133"/>
      <c r="M39" s="133"/>
      <c r="N39" s="133"/>
      <c r="O39" s="133"/>
      <c r="P39" s="156"/>
      <c r="Q39" s="126"/>
      <c r="R39" s="132"/>
      <c r="S39" s="133"/>
      <c r="T39" s="133"/>
      <c r="U39" s="133"/>
      <c r="V39" s="133"/>
      <c r="W39" s="156"/>
      <c r="X39" s="126"/>
      <c r="Y39" s="132"/>
      <c r="Z39" s="133"/>
      <c r="AA39" s="133"/>
      <c r="AB39" s="127"/>
      <c r="AC39" s="128"/>
      <c r="AD39" s="128"/>
      <c r="AE39" s="126"/>
      <c r="AF39" s="132"/>
      <c r="AG39" s="133"/>
      <c r="AH39" s="133"/>
      <c r="AI39" s="133"/>
      <c r="AJ39" s="133"/>
      <c r="AK39" s="156"/>
      <c r="AL39" s="128"/>
    </row>
    <row r="40" spans="1:38" x14ac:dyDescent="0.25">
      <c r="A40" s="106"/>
      <c r="B40" s="106"/>
      <c r="C40" s="123" t="s">
        <v>124</v>
      </c>
      <c r="D40" s="124">
        <v>1445.8343200772579</v>
      </c>
      <c r="E40" s="125">
        <v>1398.4096434811941</v>
      </c>
      <c r="F40" s="125">
        <v>1578.918878336214</v>
      </c>
      <c r="G40" s="125">
        <v>2023.4947521279043</v>
      </c>
      <c r="H40" s="125">
        <v>2119.9776785714284</v>
      </c>
      <c r="I40" s="152">
        <v>2321.2131618381618</v>
      </c>
      <c r="J40" s="126">
        <v>2562.3748647186148</v>
      </c>
      <c r="K40" s="124">
        <v>1590.3970897045822</v>
      </c>
      <c r="L40" s="125">
        <v>1720.0056935817806</v>
      </c>
      <c r="M40" s="125">
        <v>1724.6935802383591</v>
      </c>
      <c r="N40" s="125">
        <v>2220.6710507209395</v>
      </c>
      <c r="O40" s="125">
        <v>2485.8478135595942</v>
      </c>
      <c r="P40" s="152">
        <v>2717.625980420728</v>
      </c>
      <c r="Q40" s="126">
        <v>2930.7782236233688</v>
      </c>
      <c r="R40" s="124">
        <v>1494.8027182324224</v>
      </c>
      <c r="S40" s="125">
        <v>1566.8957495044453</v>
      </c>
      <c r="T40" s="125">
        <v>1653.0702196735463</v>
      </c>
      <c r="U40" s="125">
        <v>2294.2428116396154</v>
      </c>
      <c r="V40" s="125">
        <v>2546.5792142826958</v>
      </c>
      <c r="W40" s="152">
        <v>2893.1646617764895</v>
      </c>
      <c r="X40" s="126">
        <v>3072.8549046404337</v>
      </c>
      <c r="Y40" s="124">
        <v>1576.7933294901309</v>
      </c>
      <c r="Z40" s="125">
        <v>1685.074328143729</v>
      </c>
      <c r="AA40" s="125">
        <v>1736.7463084746178</v>
      </c>
      <c r="AB40" s="127">
        <v>2392.8963318535334</v>
      </c>
      <c r="AC40" s="128">
        <v>2685.8935668859717</v>
      </c>
      <c r="AD40" s="128">
        <v>2597.1743697478992</v>
      </c>
      <c r="AE40" s="126">
        <v>2606.4606400543898</v>
      </c>
      <c r="AF40" s="124">
        <v>1491.9563795232598</v>
      </c>
      <c r="AG40" s="125">
        <v>1541.7832409742855</v>
      </c>
      <c r="AH40" s="125">
        <v>1617.2510752635894</v>
      </c>
      <c r="AI40" s="125">
        <v>2127.2724397337083</v>
      </c>
      <c r="AJ40" s="125">
        <f>AVERAGE(H17,O17,V17,AC17,AJ17,H40,O40,V40,AC40)</f>
        <v>2416.7906556762132</v>
      </c>
      <c r="AK40" s="152">
        <v>2540.6414436554951</v>
      </c>
      <c r="AL40" s="128">
        <v>2683.1032575194313</v>
      </c>
    </row>
    <row r="41" spans="1:38" x14ac:dyDescent="0.25">
      <c r="A41" s="106"/>
      <c r="B41" s="106"/>
      <c r="C41" s="123" t="s">
        <v>125</v>
      </c>
      <c r="D41" s="124">
        <v>1056.0526315789473</v>
      </c>
      <c r="E41" s="125">
        <v>1100.6944444444443</v>
      </c>
      <c r="F41" s="125">
        <v>1242.742117117117</v>
      </c>
      <c r="G41" s="125">
        <v>1652.0833333333333</v>
      </c>
      <c r="H41" s="125">
        <v>1763.6111111111111</v>
      </c>
      <c r="I41" s="152">
        <v>1864.3589743589744</v>
      </c>
      <c r="J41" s="126">
        <v>2191.5209790209788</v>
      </c>
      <c r="K41" s="124">
        <v>1093.3333333333333</v>
      </c>
      <c r="L41" s="125">
        <v>1336.1111111111111</v>
      </c>
      <c r="M41" s="125">
        <v>968.24305555555554</v>
      </c>
      <c r="N41" s="125">
        <v>2319.4444444444443</v>
      </c>
      <c r="O41" s="125">
        <v>2602.1568627450979</v>
      </c>
      <c r="P41" s="152">
        <v>2300</v>
      </c>
      <c r="Q41" s="126">
        <v>2575</v>
      </c>
      <c r="R41" s="124">
        <v>1042.7161654135339</v>
      </c>
      <c r="S41" s="125">
        <v>1087.706265238593</v>
      </c>
      <c r="T41" s="125">
        <v>1108.2963418160787</v>
      </c>
      <c r="U41" s="125">
        <v>1536.7311466218111</v>
      </c>
      <c r="V41" s="125">
        <v>1660.4395380434783</v>
      </c>
      <c r="W41" s="152">
        <v>1795.7307436220913</v>
      </c>
      <c r="X41" s="126">
        <v>1974.2607331336471</v>
      </c>
      <c r="Y41" s="124">
        <v>1295.8333333333333</v>
      </c>
      <c r="Z41" s="125">
        <v>1421.4035087719299</v>
      </c>
      <c r="AA41" s="125">
        <v>1495.8612292879534</v>
      </c>
      <c r="AB41" s="127">
        <v>2201.0718050065875</v>
      </c>
      <c r="AC41" s="128">
        <v>2485.2941176470586</v>
      </c>
      <c r="AD41" s="128">
        <v>2354.166666666667</v>
      </c>
      <c r="AE41" s="126">
        <v>2328.3424908424909</v>
      </c>
      <c r="AF41" s="124">
        <v>1189.5288659852768</v>
      </c>
      <c r="AG41" s="125">
        <v>1273.3355500024002</v>
      </c>
      <c r="AH41" s="125">
        <v>1175.3902327989838</v>
      </c>
      <c r="AI41" s="125">
        <v>1687.947495704153</v>
      </c>
      <c r="AJ41" s="125">
        <f>AVERAGE(H18,O18,V18,AC18,AJ18,H41,O41,V41,AC41)</f>
        <v>2013.7752878983565</v>
      </c>
      <c r="AK41" s="152">
        <v>1997.9106087976591</v>
      </c>
      <c r="AL41" s="128">
        <v>2206.978348513665</v>
      </c>
    </row>
    <row r="42" spans="1:38" x14ac:dyDescent="0.25">
      <c r="A42" s="106" t="s">
        <v>129</v>
      </c>
      <c r="B42" s="106"/>
      <c r="C42" s="108"/>
      <c r="D42" s="132"/>
      <c r="E42" s="133"/>
      <c r="F42" s="133"/>
      <c r="G42" s="133"/>
      <c r="H42" s="133"/>
      <c r="I42" s="156"/>
      <c r="J42" s="126"/>
      <c r="K42" s="132"/>
      <c r="L42" s="133"/>
      <c r="M42" s="133"/>
      <c r="N42" s="133"/>
      <c r="O42" s="133"/>
      <c r="P42" s="156"/>
      <c r="Q42" s="126"/>
      <c r="R42" s="132"/>
      <c r="S42" s="133"/>
      <c r="T42" s="133"/>
      <c r="U42" s="133"/>
      <c r="V42" s="133"/>
      <c r="W42" s="156"/>
      <c r="X42" s="126"/>
      <c r="Y42" s="132"/>
      <c r="Z42" s="133"/>
      <c r="AA42" s="133"/>
      <c r="AB42" s="127"/>
      <c r="AC42" s="128"/>
      <c r="AD42" s="128"/>
      <c r="AE42" s="126"/>
      <c r="AF42" s="132"/>
      <c r="AG42" s="133"/>
      <c r="AH42" s="133"/>
      <c r="AI42" s="133"/>
      <c r="AJ42" s="133"/>
      <c r="AK42" s="156"/>
      <c r="AL42" s="128"/>
    </row>
    <row r="43" spans="1:38" x14ac:dyDescent="0.25">
      <c r="A43" s="106"/>
      <c r="B43" s="106" t="s">
        <v>130</v>
      </c>
      <c r="C43" s="108"/>
      <c r="D43" s="132"/>
      <c r="E43" s="133"/>
      <c r="F43" s="133"/>
      <c r="G43" s="133"/>
      <c r="H43" s="133"/>
      <c r="I43" s="156"/>
      <c r="J43" s="126"/>
      <c r="K43" s="132"/>
      <c r="L43" s="133"/>
      <c r="M43" s="133"/>
      <c r="N43" s="133"/>
      <c r="O43" s="133"/>
      <c r="P43" s="156"/>
      <c r="Q43" s="126"/>
      <c r="R43" s="132"/>
      <c r="S43" s="133"/>
      <c r="T43" s="133"/>
      <c r="U43" s="133"/>
      <c r="V43" s="133"/>
      <c r="W43" s="156"/>
      <c r="X43" s="126"/>
      <c r="Y43" s="132"/>
      <c r="Z43" s="133"/>
      <c r="AA43" s="133"/>
      <c r="AB43" s="127"/>
      <c r="AC43" s="128"/>
      <c r="AD43" s="128"/>
      <c r="AE43" s="126"/>
      <c r="AF43" s="132"/>
      <c r="AG43" s="133"/>
      <c r="AH43" s="133"/>
      <c r="AI43" s="133"/>
      <c r="AJ43" s="133"/>
      <c r="AK43" s="156"/>
      <c r="AL43" s="128"/>
    </row>
    <row r="44" spans="1:38" x14ac:dyDescent="0.25">
      <c r="A44" s="106"/>
      <c r="B44" s="106"/>
      <c r="C44" s="108" t="s">
        <v>131</v>
      </c>
      <c r="D44" s="132">
        <v>1989.8936170212764</v>
      </c>
      <c r="E44" s="133">
        <v>2376.9551282051279</v>
      </c>
      <c r="F44" s="133">
        <v>2721.2575452716296</v>
      </c>
      <c r="G44" s="133">
        <v>3138.1427304964541</v>
      </c>
      <c r="H44" s="133">
        <v>3221.354166666667</v>
      </c>
      <c r="I44" s="156">
        <v>3382.9787234042551</v>
      </c>
      <c r="J44" s="126">
        <v>3622.9166666666665</v>
      </c>
      <c r="K44" s="132">
        <v>2351.4007092198581</v>
      </c>
      <c r="L44" s="133">
        <v>2466.550151975684</v>
      </c>
      <c r="M44" s="133">
        <v>2609.1941654710663</v>
      </c>
      <c r="N44" s="133">
        <v>3145.3441295546559</v>
      </c>
      <c r="O44" s="133">
        <v>3319.486659912192</v>
      </c>
      <c r="P44" s="156">
        <v>3479.2957746478874</v>
      </c>
      <c r="Q44" s="126">
        <v>3762.3303167420818</v>
      </c>
      <c r="R44" s="132">
        <v>1795.6281638288081</v>
      </c>
      <c r="S44" s="133">
        <v>2054.0125635234331</v>
      </c>
      <c r="T44" s="133">
        <v>2223.3913946471257</v>
      </c>
      <c r="U44" s="133">
        <v>2799.6781380027742</v>
      </c>
      <c r="V44" s="133">
        <v>3132.3830409356724</v>
      </c>
      <c r="W44" s="156">
        <v>3290.6887755102043</v>
      </c>
      <c r="X44" s="126">
        <v>3405.8143800440203</v>
      </c>
      <c r="Y44" s="132">
        <v>2198.3606557377047</v>
      </c>
      <c r="Z44" s="133">
        <v>2327.9661016949153</v>
      </c>
      <c r="AA44" s="133">
        <v>2503.5</v>
      </c>
      <c r="AB44" s="127">
        <v>3051.4285714285716</v>
      </c>
      <c r="AC44" s="128">
        <v>3348.550724637681</v>
      </c>
      <c r="AD44" s="128">
        <v>3443.3333333333335</v>
      </c>
      <c r="AE44" s="126">
        <v>3612.31884057971</v>
      </c>
      <c r="AF44" s="132">
        <v>2091.9449664169247</v>
      </c>
      <c r="AG44" s="133">
        <v>2281.2630507397785</v>
      </c>
      <c r="AH44" s="133">
        <v>2510.5796092682876</v>
      </c>
      <c r="AI44" s="133">
        <v>3036.8126657061948</v>
      </c>
      <c r="AJ44" s="133">
        <f>AVERAGE(H21,O21,V21,AC21,AJ21,H44,O44,V44,AC44)</f>
        <v>3285.4920089597258</v>
      </c>
      <c r="AK44" s="156">
        <v>3434.2436855494516</v>
      </c>
      <c r="AL44" s="128">
        <v>3582.1812738783524</v>
      </c>
    </row>
    <row r="45" spans="1:38" x14ac:dyDescent="0.25">
      <c r="A45" s="106"/>
      <c r="B45" s="106"/>
      <c r="C45" s="108" t="s">
        <v>132</v>
      </c>
      <c r="D45" s="132">
        <v>1302.2554219344229</v>
      </c>
      <c r="E45" s="133">
        <v>1440.4647435897436</v>
      </c>
      <c r="F45" s="133">
        <v>1632.8606056629633</v>
      </c>
      <c r="G45" s="133">
        <v>2001.9622093023256</v>
      </c>
      <c r="H45" s="133">
        <v>2151.8849206349205</v>
      </c>
      <c r="I45" s="156">
        <v>2202.1261627516801</v>
      </c>
      <c r="J45" s="126">
        <v>2362.8888888888887</v>
      </c>
      <c r="K45" s="132">
        <v>1538.2090563597258</v>
      </c>
      <c r="L45" s="133">
        <v>1694.7057581898007</v>
      </c>
      <c r="M45" s="133">
        <v>1579.5144654817145</v>
      </c>
      <c r="N45" s="133">
        <v>1953.2216905901114</v>
      </c>
      <c r="O45" s="133">
        <v>2102.8896791767556</v>
      </c>
      <c r="P45" s="156">
        <v>2105.0478466034301</v>
      </c>
      <c r="Q45" s="126">
        <v>2416.5770412642669</v>
      </c>
      <c r="R45" s="132">
        <v>1293.9066936431216</v>
      </c>
      <c r="S45" s="133">
        <v>1444.3531271221898</v>
      </c>
      <c r="T45" s="133">
        <v>1528.1852324263039</v>
      </c>
      <c r="U45" s="133">
        <v>2044.2370037151641</v>
      </c>
      <c r="V45" s="133">
        <v>2311.6900203766081</v>
      </c>
      <c r="W45" s="156">
        <v>2663.6632017176371</v>
      </c>
      <c r="X45" s="126">
        <v>2759.8317282360513</v>
      </c>
      <c r="Y45" s="132">
        <v>1424.1160140268848</v>
      </c>
      <c r="Z45" s="133">
        <v>1571.5169004480811</v>
      </c>
      <c r="AA45" s="133">
        <v>1643.2086297915507</v>
      </c>
      <c r="AB45" s="127">
        <v>2029.2857142857142</v>
      </c>
      <c r="AC45" s="128">
        <v>2181.340579710145</v>
      </c>
      <c r="AD45" s="128">
        <v>2359.5833333333335</v>
      </c>
      <c r="AE45" s="126">
        <v>2503.2608695652175</v>
      </c>
      <c r="AF45" s="132">
        <v>1387.9190415047942</v>
      </c>
      <c r="AG45" s="133">
        <v>1489.3020613224019</v>
      </c>
      <c r="AH45" s="133">
        <v>1598.1265413683723</v>
      </c>
      <c r="AI45" s="133">
        <v>2012.6154531180623</v>
      </c>
      <c r="AJ45" s="133">
        <f>AVERAGE(H22,O22,V22,AC22,AJ22,H45,O45,V45,AC45)</f>
        <v>2216.5194016324203</v>
      </c>
      <c r="AK45" s="156">
        <v>2347.8486643004589</v>
      </c>
      <c r="AL45" s="128">
        <v>2476.1541045222266</v>
      </c>
    </row>
    <row r="46" spans="1:38" x14ac:dyDescent="0.25">
      <c r="A46" s="106"/>
      <c r="B46" s="106" t="s">
        <v>133</v>
      </c>
      <c r="C46" s="108"/>
      <c r="D46" s="132"/>
      <c r="E46" s="133"/>
      <c r="F46" s="133"/>
      <c r="G46" s="133"/>
      <c r="H46" s="133"/>
      <c r="I46" s="156"/>
      <c r="J46" s="126"/>
      <c r="K46" s="132"/>
      <c r="L46" s="133"/>
      <c r="M46" s="133"/>
      <c r="N46" s="133"/>
      <c r="O46" s="133"/>
      <c r="P46" s="156"/>
      <c r="Q46" s="126"/>
      <c r="R46" s="132"/>
      <c r="S46" s="133"/>
      <c r="T46" s="133"/>
      <c r="U46" s="133"/>
      <c r="V46" s="133"/>
      <c r="W46" s="156"/>
      <c r="X46" s="126"/>
      <c r="Y46" s="132"/>
      <c r="Z46" s="133"/>
      <c r="AA46" s="133"/>
      <c r="AB46" s="127"/>
      <c r="AC46" s="128"/>
      <c r="AD46" s="128"/>
      <c r="AE46" s="126"/>
      <c r="AF46" s="132"/>
      <c r="AG46" s="133"/>
      <c r="AH46" s="133"/>
      <c r="AI46" s="133"/>
      <c r="AJ46" s="133"/>
      <c r="AK46" s="156"/>
      <c r="AL46" s="128"/>
    </row>
    <row r="47" spans="1:38" x14ac:dyDescent="0.25">
      <c r="A47" s="106"/>
      <c r="B47" s="106"/>
      <c r="C47" s="108" t="s">
        <v>134</v>
      </c>
      <c r="D47" s="132">
        <v>2067.0212765957449</v>
      </c>
      <c r="E47" s="133">
        <v>2336.3461538461538</v>
      </c>
      <c r="F47" s="133">
        <v>2676.5492957746478</v>
      </c>
      <c r="G47" s="133">
        <v>3094.0270390070923</v>
      </c>
      <c r="H47" s="133">
        <v>3229.166666666667</v>
      </c>
      <c r="I47" s="156">
        <v>3424.4680851063831</v>
      </c>
      <c r="J47" s="126">
        <v>3643.75</v>
      </c>
      <c r="K47" s="132">
        <v>2300.2377049180327</v>
      </c>
      <c r="L47" s="133">
        <v>2401.2462006079031</v>
      </c>
      <c r="M47" s="133">
        <v>2657.4366331898614</v>
      </c>
      <c r="N47" s="133">
        <v>3190.9649122807018</v>
      </c>
      <c r="O47" s="133">
        <v>3334.8024316109422</v>
      </c>
      <c r="P47" s="156">
        <v>3433.333333333333</v>
      </c>
      <c r="Q47" s="126">
        <v>3748.1964483906768</v>
      </c>
      <c r="R47" s="132">
        <v>1812.7038704965921</v>
      </c>
      <c r="S47" s="133">
        <v>2086.2528918449971</v>
      </c>
      <c r="T47" s="133">
        <v>2221.8991312741314</v>
      </c>
      <c r="U47" s="133">
        <v>2829.6699929971987</v>
      </c>
      <c r="V47" s="133">
        <v>3122.6565483008781</v>
      </c>
      <c r="W47" s="156">
        <v>3256.3545918367345</v>
      </c>
      <c r="X47" s="126">
        <v>3414.9027879677183</v>
      </c>
      <c r="Y47" s="132">
        <v>2178.688524590164</v>
      </c>
      <c r="Z47" s="133">
        <v>2319.3234950321448</v>
      </c>
      <c r="AA47" s="133">
        <v>2534.2828282828282</v>
      </c>
      <c r="AB47" s="127">
        <v>3130</v>
      </c>
      <c r="AC47" s="128">
        <v>3345.6521739130435</v>
      </c>
      <c r="AD47" s="128">
        <v>3382.5</v>
      </c>
      <c r="AE47" s="126">
        <v>3714.5780051150896</v>
      </c>
      <c r="AF47" s="132">
        <v>2091.2398367286828</v>
      </c>
      <c r="AG47" s="133">
        <v>2278.527772355133</v>
      </c>
      <c r="AH47" s="133">
        <v>2510.5310959579533</v>
      </c>
      <c r="AI47" s="133">
        <v>3085.0544519565501</v>
      </c>
      <c r="AJ47" s="133">
        <f>AVERAGE(H24,O24,V24,AC24,AJ24,H47,O47,V47,AC47)</f>
        <v>3318.4166571368778</v>
      </c>
      <c r="AK47" s="156">
        <v>3456.3164606155729</v>
      </c>
      <c r="AL47" s="128">
        <v>3636.9875396406428</v>
      </c>
    </row>
    <row r="48" spans="1:38" x14ac:dyDescent="0.25">
      <c r="A48" s="106"/>
      <c r="B48" s="106"/>
      <c r="C48" s="108" t="s">
        <v>132</v>
      </c>
      <c r="D48" s="132">
        <v>1336.7391304347825</v>
      </c>
      <c r="E48" s="133">
        <v>1437.3532388663969</v>
      </c>
      <c r="F48" s="133">
        <v>1588.400402414487</v>
      </c>
      <c r="G48" s="133">
        <v>2019.633152173913</v>
      </c>
      <c r="H48" s="133">
        <v>2132.3078397546483</v>
      </c>
      <c r="I48" s="156">
        <v>2237.8563213669599</v>
      </c>
      <c r="J48" s="126">
        <v>2377.8908268733849</v>
      </c>
      <c r="K48" s="132">
        <v>1543.8156083801525</v>
      </c>
      <c r="L48" s="133">
        <v>1650.8824501123297</v>
      </c>
      <c r="M48" s="133">
        <v>1666.2836084902501</v>
      </c>
      <c r="N48" s="133">
        <v>2024.0984041883762</v>
      </c>
      <c r="O48" s="133">
        <v>2198.838854382333</v>
      </c>
      <c r="P48" s="156">
        <v>2175.8519272278754</v>
      </c>
      <c r="Q48" s="126">
        <v>2526.5830046846213</v>
      </c>
      <c r="R48" s="132">
        <v>1303.1613215335972</v>
      </c>
      <c r="S48" s="133">
        <v>1449.493322487099</v>
      </c>
      <c r="T48" s="133">
        <v>1580.7223517087534</v>
      </c>
      <c r="U48" s="133">
        <v>2084.3308493265931</v>
      </c>
      <c r="V48" s="133">
        <v>2360.9743099309931</v>
      </c>
      <c r="W48" s="156">
        <v>2669.3834825606282</v>
      </c>
      <c r="X48" s="126">
        <v>2771.5071775879692</v>
      </c>
      <c r="Y48" s="132">
        <v>1372.6024590163934</v>
      </c>
      <c r="Z48" s="133">
        <v>1566.5298071303332</v>
      </c>
      <c r="AA48" s="133">
        <v>1654.4554455445543</v>
      </c>
      <c r="AB48" s="127">
        <v>2034.6428571428571</v>
      </c>
      <c r="AC48" s="128">
        <v>2212.5</v>
      </c>
      <c r="AD48" s="128">
        <v>2313.3333333333335</v>
      </c>
      <c r="AE48" s="126">
        <v>2496.920289855073</v>
      </c>
      <c r="AF48" s="132">
        <v>1395.966183377946</v>
      </c>
      <c r="AG48" s="133">
        <v>1500.4032132467323</v>
      </c>
      <c r="AH48" s="133">
        <v>1623.110257059076</v>
      </c>
      <c r="AI48" s="133">
        <v>2030.0678207634705</v>
      </c>
      <c r="AJ48" s="133">
        <f>AVERAGE(H25,O25,V25,AC25,AJ25,H48,O48,V48,AC48)</f>
        <v>2250.5363341644925</v>
      </c>
      <c r="AK48" s="156">
        <v>2391.9450360816045</v>
      </c>
      <c r="AL48" s="128">
        <v>2529.9625972595213</v>
      </c>
    </row>
    <row r="49" spans="1:38" ht="15.75" thickBot="1" x14ac:dyDescent="0.3">
      <c r="A49" s="134"/>
      <c r="B49" s="134"/>
      <c r="C49" s="135"/>
      <c r="D49" s="136"/>
      <c r="E49" s="137"/>
      <c r="F49" s="137"/>
      <c r="G49" s="137"/>
      <c r="H49" s="137"/>
      <c r="I49" s="138"/>
      <c r="J49" s="139"/>
      <c r="K49" s="136"/>
      <c r="L49" s="137"/>
      <c r="M49" s="137"/>
      <c r="N49" s="137"/>
      <c r="O49" s="137"/>
      <c r="P49" s="138"/>
      <c r="Q49" s="139"/>
      <c r="R49" s="136"/>
      <c r="S49" s="137"/>
      <c r="T49" s="137"/>
      <c r="U49" s="137"/>
      <c r="V49" s="137"/>
      <c r="W49" s="138"/>
      <c r="X49" s="139"/>
      <c r="Y49" s="136"/>
      <c r="Z49" s="137"/>
      <c r="AA49" s="137"/>
      <c r="AB49" s="157"/>
      <c r="AC49" s="158"/>
      <c r="AD49" s="158"/>
      <c r="AE49" s="139"/>
      <c r="AF49" s="136"/>
      <c r="AG49" s="137"/>
      <c r="AH49" s="137"/>
      <c r="AI49" s="137"/>
      <c r="AJ49" s="137"/>
      <c r="AK49" s="138"/>
      <c r="AL49" s="159"/>
    </row>
    <row r="50" spans="1:38" x14ac:dyDescent="0.25">
      <c r="A50" s="160" t="s">
        <v>106</v>
      </c>
      <c r="B50" s="161" t="s">
        <v>141</v>
      </c>
      <c r="C50" s="148"/>
      <c r="D50" s="162"/>
      <c r="E50" s="162"/>
      <c r="F50" s="162"/>
      <c r="G50" s="162"/>
      <c r="H50" s="162"/>
      <c r="I50" s="162"/>
      <c r="J50" s="162"/>
      <c r="K50" s="162"/>
      <c r="L50" s="162"/>
      <c r="M50" s="1841"/>
      <c r="N50" s="1841"/>
      <c r="O50" s="1841"/>
      <c r="P50" s="1841"/>
      <c r="Q50" s="1841"/>
      <c r="R50" s="94"/>
      <c r="S50" s="94"/>
      <c r="T50" s="146"/>
      <c r="U50" s="146"/>
      <c r="V50" s="146"/>
      <c r="W50" s="146"/>
      <c r="X50" s="146"/>
      <c r="Y50" s="146"/>
      <c r="Z50" s="146"/>
      <c r="AA50" s="146"/>
      <c r="AB50" s="146"/>
      <c r="AC50" s="146"/>
      <c r="AD50" s="146"/>
      <c r="AE50" s="146"/>
      <c r="AF50" s="146"/>
      <c r="AG50" s="146"/>
      <c r="AH50" s="120" t="s">
        <v>142</v>
      </c>
      <c r="AI50" s="113"/>
      <c r="AJ50" s="113"/>
      <c r="AK50" s="113"/>
      <c r="AL50" s="113"/>
    </row>
    <row r="51" spans="1:38" x14ac:dyDescent="0.25">
      <c r="A51" s="160" t="s">
        <v>109</v>
      </c>
      <c r="B51" s="161" t="s">
        <v>143</v>
      </c>
      <c r="C51" s="144"/>
      <c r="D51" s="162"/>
      <c r="E51" s="162"/>
      <c r="F51" s="162"/>
      <c r="G51" s="162"/>
      <c r="H51" s="162"/>
      <c r="I51" s="162"/>
      <c r="J51" s="162"/>
      <c r="K51" s="162"/>
      <c r="L51" s="162"/>
      <c r="M51" s="162"/>
      <c r="N51" s="162"/>
      <c r="O51" s="162"/>
      <c r="P51" s="162"/>
      <c r="Q51" s="162"/>
      <c r="R51" s="162"/>
      <c r="S51" s="163"/>
      <c r="T51" s="146"/>
      <c r="U51" s="146"/>
      <c r="V51" s="146"/>
      <c r="W51" s="146"/>
      <c r="X51" s="146"/>
      <c r="Y51" s="146"/>
      <c r="Z51" s="146"/>
      <c r="AA51" s="146"/>
      <c r="AB51" s="146"/>
      <c r="AC51" s="146"/>
      <c r="AD51" s="146"/>
      <c r="AE51" s="146"/>
      <c r="AF51" s="146"/>
      <c r="AG51" s="146"/>
      <c r="AH51" s="23"/>
      <c r="AI51" s="23"/>
      <c r="AJ51" s="23"/>
      <c r="AK51" s="23"/>
      <c r="AL51" s="23"/>
    </row>
    <row r="52" spans="1:38" x14ac:dyDescent="0.25">
      <c r="A52" s="160" t="s">
        <v>144</v>
      </c>
      <c r="B52" s="161" t="s">
        <v>145</v>
      </c>
      <c r="C52" s="144"/>
      <c r="D52" s="162"/>
      <c r="E52" s="162"/>
      <c r="F52" s="162"/>
      <c r="G52" s="162"/>
      <c r="H52" s="162"/>
      <c r="I52" s="162"/>
      <c r="J52" s="162"/>
      <c r="K52" s="162"/>
      <c r="L52" s="162"/>
      <c r="M52" s="162"/>
      <c r="N52" s="144"/>
      <c r="O52" s="144"/>
      <c r="P52" s="144"/>
      <c r="Q52" s="144"/>
      <c r="R52" s="162"/>
      <c r="S52" s="163"/>
      <c r="T52" s="146"/>
      <c r="U52" s="146"/>
      <c r="V52" s="146"/>
      <c r="W52" s="146"/>
      <c r="X52" s="146"/>
      <c r="Y52" s="146"/>
      <c r="Z52" s="146"/>
      <c r="AA52" s="146"/>
      <c r="AB52" s="146"/>
      <c r="AC52" s="146"/>
      <c r="AD52" s="146"/>
      <c r="AE52" s="146"/>
      <c r="AF52" s="146"/>
      <c r="AG52" s="146"/>
      <c r="AH52" s="23"/>
      <c r="AI52" s="23"/>
      <c r="AJ52" s="23"/>
      <c r="AK52" s="23"/>
      <c r="AL52" s="23"/>
    </row>
    <row r="53" spans="1:38" x14ac:dyDescent="0.25">
      <c r="A53" s="160" t="s">
        <v>146</v>
      </c>
      <c r="B53" s="161" t="s">
        <v>147</v>
      </c>
      <c r="C53" s="144"/>
      <c r="D53" s="120"/>
      <c r="E53" s="162"/>
      <c r="F53" s="162"/>
      <c r="G53" s="164"/>
      <c r="H53" s="164"/>
      <c r="I53" s="164"/>
      <c r="J53" s="162"/>
      <c r="K53" s="162"/>
      <c r="L53" s="162"/>
      <c r="M53" s="162"/>
      <c r="N53" s="144"/>
      <c r="O53" s="144"/>
      <c r="P53" s="144"/>
      <c r="Q53" s="144"/>
      <c r="R53" s="162"/>
      <c r="S53" s="163"/>
      <c r="T53" s="145"/>
      <c r="U53" s="145"/>
      <c r="V53" s="145"/>
      <c r="W53" s="145"/>
      <c r="X53" s="165"/>
      <c r="Y53" s="165"/>
      <c r="Z53" s="165"/>
      <c r="AA53" s="165"/>
      <c r="AB53" s="165"/>
      <c r="AC53" s="165"/>
      <c r="AD53" s="165"/>
      <c r="AE53" s="165"/>
      <c r="AF53" s="165"/>
      <c r="AG53" s="165"/>
    </row>
  </sheetData>
  <mergeCells count="14">
    <mergeCell ref="Y28:AE28"/>
    <mergeCell ref="AF28:AL28"/>
    <mergeCell ref="A3:AL3"/>
    <mergeCell ref="A5:C6"/>
    <mergeCell ref="D5:J5"/>
    <mergeCell ref="K5:Q5"/>
    <mergeCell ref="R5:X5"/>
    <mergeCell ref="Y5:AE5"/>
    <mergeCell ref="AF5:AL5"/>
    <mergeCell ref="M50:Q50"/>
    <mergeCell ref="A28:C29"/>
    <mergeCell ref="D28:J28"/>
    <mergeCell ref="K28:Q28"/>
    <mergeCell ref="R28:X28"/>
  </mergeCells>
  <hyperlinks>
    <hyperlink ref="AL2" location="Contents!A1" display="Back to Contents" xr:uid="{3B32D8E4-845A-4370-B318-93DE10098634}"/>
  </hyperlinks>
  <pageMargins left="0.7" right="0.7" top="0.75" bottom="0.75" header="0.3" footer="0.3"/>
  <pageSetup paperSize="9" scale="42" orientation="landscape" r:id="rId1"/>
  <headerFooter>
    <oddHeader xml:space="preserve">&amp;L&amp;"Aptos"&amp;10&amp;K000000 [Limited Sharing]&amp;1#_x000D_&amp;"Aptos Narrow"&amp;11&amp;K000000&amp;"Calibri"&amp;11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5CE7D-D03E-466C-A6EA-27CFB0DACD6C}">
  <sheetPr codeName="Sheet55">
    <pageSetUpPr fitToPage="1"/>
  </sheetPr>
  <dimension ref="A1:AA31"/>
  <sheetViews>
    <sheetView zoomScaleNormal="100" zoomScaleSheetLayoutView="100" workbookViewId="0">
      <selection activeCell="A26" sqref="A26"/>
    </sheetView>
  </sheetViews>
  <sheetFormatPr defaultColWidth="9.140625" defaultRowHeight="12.75" x14ac:dyDescent="0.2"/>
  <cols>
    <col min="1" max="1" width="56.7109375" style="1457" customWidth="1"/>
    <col min="2" max="11" width="12.85546875" style="1457" customWidth="1"/>
    <col min="12" max="12" width="12.42578125" style="1457" customWidth="1"/>
    <col min="13" max="13" width="7.85546875" style="1457" customWidth="1"/>
    <col min="14" max="14" width="8.7109375" style="1457" customWidth="1"/>
    <col min="15" max="15" width="6.85546875" style="1457" customWidth="1"/>
    <col min="16" max="16" width="9.140625" style="1457"/>
    <col min="17" max="17" width="6.140625" style="1457" customWidth="1"/>
    <col min="18" max="16384" width="9.140625" style="1457"/>
  </cols>
  <sheetData>
    <row r="1" spans="1:27" s="1454" customFormat="1" ht="15.75" x14ac:dyDescent="0.25">
      <c r="A1" s="1100" t="s">
        <v>60</v>
      </c>
      <c r="B1" s="1101"/>
      <c r="C1" s="1101"/>
      <c r="D1" s="1101"/>
      <c r="E1" s="1101"/>
      <c r="F1" s="1101"/>
      <c r="G1" s="1101"/>
      <c r="K1" s="1455"/>
      <c r="L1" s="1455" t="s">
        <v>1458</v>
      </c>
    </row>
    <row r="2" spans="1:27" s="1454" customFormat="1" ht="15.75" x14ac:dyDescent="0.25">
      <c r="A2" s="1101"/>
      <c r="B2" s="1101"/>
      <c r="C2" s="1101"/>
      <c r="D2" s="1101"/>
      <c r="E2" s="1101"/>
      <c r="F2" s="1101"/>
      <c r="G2" s="1101"/>
      <c r="K2" s="1480"/>
      <c r="L2" s="405" t="s">
        <v>62</v>
      </c>
    </row>
    <row r="3" spans="1:27" s="1454" customFormat="1" ht="24.75" customHeight="1" x14ac:dyDescent="0.25">
      <c r="A3" s="1610" t="s">
        <v>1459</v>
      </c>
      <c r="B3" s="1610"/>
      <c r="C3" s="1610"/>
      <c r="D3" s="1610"/>
      <c r="E3" s="1610"/>
      <c r="F3" s="1610"/>
      <c r="G3" s="1610"/>
      <c r="H3" s="1610"/>
      <c r="I3" s="1610"/>
      <c r="J3" s="1610"/>
      <c r="K3" s="1610"/>
    </row>
    <row r="4" spans="1:27" ht="13.5" thickBot="1" x14ac:dyDescent="0.25">
      <c r="K4" s="1458"/>
      <c r="L4" s="1458" t="s">
        <v>1384</v>
      </c>
    </row>
    <row r="5" spans="1:27" ht="18" customHeight="1" thickBot="1" x14ac:dyDescent="0.25">
      <c r="A5" s="1459" t="s">
        <v>237</v>
      </c>
      <c r="B5" s="1107">
        <v>2015</v>
      </c>
      <c r="C5" s="1108">
        <v>2016</v>
      </c>
      <c r="D5" s="1108">
        <v>2017</v>
      </c>
      <c r="E5" s="1108">
        <v>2018</v>
      </c>
      <c r="F5" s="1108">
        <v>2019</v>
      </c>
      <c r="G5" s="1108">
        <v>2020</v>
      </c>
      <c r="H5" s="1108">
        <v>2021</v>
      </c>
      <c r="I5" s="1108">
        <v>2022</v>
      </c>
      <c r="J5" s="1108" t="s">
        <v>1154</v>
      </c>
      <c r="K5" s="1108" t="s">
        <v>1155</v>
      </c>
      <c r="L5" s="1460" t="s">
        <v>823</v>
      </c>
    </row>
    <row r="6" spans="1:27" ht="18" customHeight="1" x14ac:dyDescent="0.2">
      <c r="A6" s="1113" t="s">
        <v>1449</v>
      </c>
      <c r="B6" s="1544"/>
      <c r="C6" s="1544"/>
      <c r="D6" s="1544"/>
      <c r="E6" s="1544"/>
      <c r="F6" s="1544"/>
      <c r="G6" s="1544"/>
      <c r="H6" s="1544"/>
      <c r="I6" s="1544"/>
      <c r="J6" s="1545"/>
      <c r="K6" s="1545"/>
      <c r="L6" s="1546"/>
    </row>
    <row r="7" spans="1:27" ht="7.5" customHeight="1" x14ac:dyDescent="0.2">
      <c r="A7" s="1483"/>
      <c r="B7" s="1544"/>
      <c r="C7" s="1544"/>
      <c r="D7" s="1544"/>
      <c r="E7" s="1544"/>
      <c r="F7" s="1544"/>
      <c r="G7" s="1544"/>
      <c r="H7" s="1544"/>
      <c r="I7" s="1544"/>
      <c r="J7" s="1545"/>
      <c r="K7" s="1545"/>
      <c r="L7" s="1546"/>
    </row>
    <row r="8" spans="1:27" ht="18" customHeight="1" x14ac:dyDescent="0.2">
      <c r="A8" s="1547" t="s">
        <v>1450</v>
      </c>
      <c r="B8" s="1469">
        <v>11566987.4</v>
      </c>
      <c r="C8" s="1469">
        <v>12812974.760000002</v>
      </c>
      <c r="D8" s="1469">
        <v>14387319.000209682</v>
      </c>
      <c r="E8" s="1469">
        <v>15351933.460999999</v>
      </c>
      <c r="F8" s="1469">
        <v>15910975.599999998</v>
      </c>
      <c r="G8" s="1469">
        <v>15646253.786968023</v>
      </c>
      <c r="H8" s="1469">
        <v>17612370.437614113</v>
      </c>
      <c r="I8" s="1469">
        <v>24063161.651223015</v>
      </c>
      <c r="J8" s="1470">
        <v>27539080.101678707</v>
      </c>
      <c r="K8" s="1470">
        <v>30095824.985347107</v>
      </c>
      <c r="L8" s="1471">
        <v>32750843.826608513</v>
      </c>
    </row>
    <row r="9" spans="1:27" ht="7.5" customHeight="1" x14ac:dyDescent="0.2">
      <c r="A9" s="1548"/>
      <c r="B9" s="1526"/>
      <c r="C9" s="1526"/>
      <c r="D9" s="1526"/>
      <c r="E9" s="1526"/>
      <c r="F9" s="1526"/>
      <c r="G9" s="1526"/>
      <c r="H9" s="1526"/>
      <c r="I9" s="1526"/>
      <c r="J9" s="1549"/>
      <c r="K9" s="1549"/>
      <c r="L9" s="1534"/>
    </row>
    <row r="10" spans="1:27" ht="18" customHeight="1" x14ac:dyDescent="0.25">
      <c r="A10" s="1550" t="s">
        <v>1451</v>
      </c>
      <c r="B10" s="1469">
        <v>3125930.5635257815</v>
      </c>
      <c r="C10" s="1469">
        <v>3414337.5750834839</v>
      </c>
      <c r="D10" s="1469">
        <v>3872520.9667377826</v>
      </c>
      <c r="E10" s="1469">
        <v>4354291.6294012349</v>
      </c>
      <c r="F10" s="1469">
        <v>4391746.3727002982</v>
      </c>
      <c r="G10" s="1469">
        <v>3384516.0928185121</v>
      </c>
      <c r="H10" s="1469">
        <v>4281113.688990429</v>
      </c>
      <c r="I10" s="1469">
        <v>6045399.0640060222</v>
      </c>
      <c r="J10" s="1470">
        <v>6264628.4280283228</v>
      </c>
      <c r="K10" s="1470">
        <v>6730519.6732765138</v>
      </c>
      <c r="L10" s="1471">
        <v>7480824.2891727351</v>
      </c>
      <c r="Q10" s="1553"/>
      <c r="R10" s="1553"/>
      <c r="S10" s="1553"/>
      <c r="T10" s="1553"/>
      <c r="U10" s="1553"/>
      <c r="V10" s="1553"/>
      <c r="W10" s="1553"/>
      <c r="X10" s="1553"/>
      <c r="Y10" s="1553"/>
      <c r="Z10" s="1553"/>
      <c r="AA10" s="1553"/>
    </row>
    <row r="11" spans="1:27" ht="7.5" customHeight="1" x14ac:dyDescent="0.2">
      <c r="A11" s="1548"/>
      <c r="B11" s="1469"/>
      <c r="C11" s="1469"/>
      <c r="D11" s="1469"/>
      <c r="E11" s="1469"/>
      <c r="F11" s="1469"/>
      <c r="G11" s="1469"/>
      <c r="H11" s="1469"/>
      <c r="I11" s="1469"/>
      <c r="J11" s="1470"/>
      <c r="K11" s="1470"/>
      <c r="L11" s="1471"/>
    </row>
    <row r="12" spans="1:27" s="1472" customFormat="1" ht="18" customHeight="1" x14ac:dyDescent="0.2">
      <c r="A12" s="1551" t="s">
        <v>1429</v>
      </c>
      <c r="B12" s="1465">
        <v>14692917.963525781</v>
      </c>
      <c r="C12" s="1465">
        <v>16227312.335083485</v>
      </c>
      <c r="D12" s="1465">
        <v>18259839.966947466</v>
      </c>
      <c r="E12" s="1465">
        <v>19706225.090401232</v>
      </c>
      <c r="F12" s="1465">
        <v>20302721.972700298</v>
      </c>
      <c r="G12" s="1465">
        <v>19030769.879786536</v>
      </c>
      <c r="H12" s="1465">
        <v>21893484.126604542</v>
      </c>
      <c r="I12" s="1465">
        <v>30108560.715229038</v>
      </c>
      <c r="J12" s="1465">
        <v>33803708.529707029</v>
      </c>
      <c r="K12" s="1465">
        <v>36826344.658623621</v>
      </c>
      <c r="L12" s="1467">
        <v>40231668.115781248</v>
      </c>
    </row>
    <row r="13" spans="1:27" ht="14.25" customHeight="1" x14ac:dyDescent="0.2">
      <c r="A13" s="1483"/>
      <c r="B13" s="1469"/>
      <c r="C13" s="1469"/>
      <c r="D13" s="1469"/>
      <c r="E13" s="1469"/>
      <c r="F13" s="1469"/>
      <c r="G13" s="1469"/>
      <c r="H13" s="1469"/>
      <c r="I13" s="1469"/>
      <c r="J13" s="1470"/>
      <c r="K13" s="1470"/>
      <c r="L13" s="1471"/>
    </row>
    <row r="14" spans="1:27" ht="18" customHeight="1" x14ac:dyDescent="0.2">
      <c r="A14" s="1113" t="s">
        <v>1452</v>
      </c>
      <c r="B14" s="1469"/>
      <c r="C14" s="1469"/>
      <c r="D14" s="1469"/>
      <c r="E14" s="1469"/>
      <c r="F14" s="1469"/>
      <c r="G14" s="1469"/>
      <c r="H14" s="1469"/>
      <c r="I14" s="1469"/>
      <c r="J14" s="1470"/>
      <c r="K14" s="1470"/>
      <c r="L14" s="1471"/>
    </row>
    <row r="15" spans="1:27" ht="7.5" customHeight="1" x14ac:dyDescent="0.2">
      <c r="A15" s="1552"/>
      <c r="B15" s="1469"/>
      <c r="C15" s="1469"/>
      <c r="D15" s="1469"/>
      <c r="E15" s="1469"/>
      <c r="F15" s="1469"/>
      <c r="G15" s="1469"/>
      <c r="H15" s="1469"/>
      <c r="I15" s="1469"/>
      <c r="J15" s="1470"/>
      <c r="K15" s="1470"/>
      <c r="L15" s="1471"/>
    </row>
    <row r="16" spans="1:27" ht="18" customHeight="1" x14ac:dyDescent="0.2">
      <c r="A16" s="1547" t="s">
        <v>1453</v>
      </c>
      <c r="B16" s="1469">
        <v>8427175.4507705085</v>
      </c>
      <c r="C16" s="1469">
        <v>9016544.2146736234</v>
      </c>
      <c r="D16" s="1469">
        <v>9634522.7196546923</v>
      </c>
      <c r="E16" s="1469">
        <v>10571360.532566765</v>
      </c>
      <c r="F16" s="1469">
        <v>11403355.787025906</v>
      </c>
      <c r="G16" s="1469">
        <v>11469128.958565822</v>
      </c>
      <c r="H16" s="1469">
        <v>12443651.314055987</v>
      </c>
      <c r="I16" s="1469">
        <v>18358203.199920002</v>
      </c>
      <c r="J16" s="1470">
        <v>21446173.729651067</v>
      </c>
      <c r="K16" s="1470">
        <v>22951363.392853964</v>
      </c>
      <c r="L16" s="1471">
        <v>24310572.290039595</v>
      </c>
    </row>
    <row r="17" spans="1:12" ht="7.5" customHeight="1" x14ac:dyDescent="0.2">
      <c r="A17" s="1548"/>
      <c r="B17" s="1469"/>
      <c r="C17" s="1469"/>
      <c r="D17" s="1469"/>
      <c r="E17" s="1469"/>
      <c r="F17" s="1469"/>
      <c r="G17" s="1469"/>
      <c r="H17" s="1469"/>
      <c r="I17" s="1469"/>
      <c r="J17" s="1470"/>
      <c r="K17" s="1470"/>
      <c r="L17" s="1471"/>
    </row>
    <row r="18" spans="1:12" ht="18" customHeight="1" x14ac:dyDescent="0.2">
      <c r="A18" s="1550" t="s">
        <v>1454</v>
      </c>
      <c r="B18" s="1469">
        <v>3268671.4096877626</v>
      </c>
      <c r="C18" s="1469">
        <v>3855308.8198126964</v>
      </c>
      <c r="D18" s="1469">
        <v>4546419.845219302</v>
      </c>
      <c r="E18" s="1469">
        <v>4719485.7165097175</v>
      </c>
      <c r="F18" s="1469">
        <v>4541973.7895432562</v>
      </c>
      <c r="G18" s="1469">
        <v>3999817.9809655389</v>
      </c>
      <c r="H18" s="1469">
        <v>4640108.3119603219</v>
      </c>
      <c r="I18" s="1469">
        <v>5754499.4400246833</v>
      </c>
      <c r="J18" s="1470">
        <v>5002451.0807224121</v>
      </c>
      <c r="K18" s="1470">
        <v>5743102.7970917113</v>
      </c>
      <c r="L18" s="1471">
        <v>6803199.1390994247</v>
      </c>
    </row>
    <row r="19" spans="1:12" ht="7.5" customHeight="1" x14ac:dyDescent="0.2">
      <c r="A19" s="1548"/>
      <c r="B19" s="1469"/>
      <c r="C19" s="1469"/>
      <c r="D19" s="1469"/>
      <c r="E19" s="1469"/>
      <c r="F19" s="1469"/>
      <c r="G19" s="1469"/>
      <c r="H19" s="1469"/>
      <c r="I19" s="1469"/>
      <c r="J19" s="1470"/>
      <c r="K19" s="1470"/>
      <c r="L19" s="1471"/>
    </row>
    <row r="20" spans="1:12" ht="18" customHeight="1" x14ac:dyDescent="0.2">
      <c r="A20" s="1547" t="s">
        <v>1455</v>
      </c>
      <c r="B20" s="1469">
        <v>696005.90929803287</v>
      </c>
      <c r="C20" s="1469">
        <v>815410.565959631</v>
      </c>
      <c r="D20" s="1469">
        <v>1169177.223748964</v>
      </c>
      <c r="E20" s="1469">
        <v>1122965.0242090034</v>
      </c>
      <c r="F20" s="1469">
        <v>885055.70962432504</v>
      </c>
      <c r="G20" s="1469">
        <v>1143281.369311569</v>
      </c>
      <c r="H20" s="1469">
        <v>1829461.0469253145</v>
      </c>
      <c r="I20" s="1469">
        <v>807945.7089276606</v>
      </c>
      <c r="J20" s="1470">
        <v>1682163.1017192276</v>
      </c>
      <c r="K20" s="1470">
        <v>2186154.0820702212</v>
      </c>
      <c r="L20" s="1471">
        <v>2905919.8116305196</v>
      </c>
    </row>
    <row r="21" spans="1:12" ht="7.5" customHeight="1" x14ac:dyDescent="0.2">
      <c r="A21" s="1548"/>
      <c r="B21" s="1469"/>
      <c r="C21" s="1469"/>
      <c r="D21" s="1469"/>
      <c r="E21" s="1469"/>
      <c r="F21" s="1469"/>
      <c r="G21" s="1469"/>
      <c r="H21" s="1469"/>
      <c r="I21" s="1469"/>
      <c r="J21" s="1470"/>
      <c r="K21" s="1470"/>
      <c r="L21" s="1471"/>
    </row>
    <row r="22" spans="1:12" ht="18" customHeight="1" x14ac:dyDescent="0.2">
      <c r="A22" s="1550" t="s">
        <v>1456</v>
      </c>
      <c r="B22" s="1469">
        <v>2301065.1937694782</v>
      </c>
      <c r="C22" s="1469">
        <v>2540048.7346375324</v>
      </c>
      <c r="D22" s="1469">
        <v>2909720.1783245066</v>
      </c>
      <c r="E22" s="1469">
        <v>3292413.8171157474</v>
      </c>
      <c r="F22" s="1469">
        <v>3472336.6865068097</v>
      </c>
      <c r="G22" s="1469">
        <v>2418541.5709436042</v>
      </c>
      <c r="H22" s="1469">
        <v>2980263.4536629156</v>
      </c>
      <c r="I22" s="1469">
        <v>5187912.3663566913</v>
      </c>
      <c r="J22" s="1470">
        <v>5672920.6176143223</v>
      </c>
      <c r="K22" s="1470">
        <v>5945724.3866077261</v>
      </c>
      <c r="L22" s="1471">
        <v>6211976.8750117114</v>
      </c>
    </row>
    <row r="23" spans="1:12" ht="7.5" customHeight="1" x14ac:dyDescent="0.2">
      <c r="A23" s="1548"/>
      <c r="B23" s="1469"/>
      <c r="C23" s="1469"/>
      <c r="D23" s="1469"/>
      <c r="E23" s="1469"/>
      <c r="F23" s="1469"/>
      <c r="G23" s="1469"/>
      <c r="H23" s="1469"/>
      <c r="I23" s="1469"/>
      <c r="J23" s="1470"/>
      <c r="K23" s="1470"/>
      <c r="L23" s="1471"/>
    </row>
    <row r="24" spans="1:12" s="1472" customFormat="1" ht="18" customHeight="1" x14ac:dyDescent="0.2">
      <c r="A24" s="1551" t="s">
        <v>1429</v>
      </c>
      <c r="B24" s="1465">
        <v>14692917.963525783</v>
      </c>
      <c r="C24" s="1465">
        <v>16227312.335083483</v>
      </c>
      <c r="D24" s="1465">
        <v>18259839.966947462</v>
      </c>
      <c r="E24" s="1465">
        <v>19706225.090401232</v>
      </c>
      <c r="F24" s="1465">
        <v>20302721.972700298</v>
      </c>
      <c r="G24" s="1465">
        <v>19030769.879786532</v>
      </c>
      <c r="H24" s="1465">
        <v>21893484.126604538</v>
      </c>
      <c r="I24" s="1465">
        <v>30108560.715229042</v>
      </c>
      <c r="J24" s="1465">
        <v>33803708.529707029</v>
      </c>
      <c r="K24" s="1465">
        <v>36826344.658623621</v>
      </c>
      <c r="L24" s="1467">
        <v>40231668.115781248</v>
      </c>
    </row>
    <row r="25" spans="1:12" ht="7.5" customHeight="1" thickBot="1" x14ac:dyDescent="0.25">
      <c r="A25" s="1479"/>
      <c r="B25" s="1474"/>
      <c r="C25" s="1474"/>
      <c r="D25" s="1474"/>
      <c r="E25" s="1474"/>
      <c r="F25" s="1474"/>
      <c r="G25" s="1474"/>
      <c r="H25" s="1475"/>
      <c r="I25" s="1474"/>
      <c r="J25" s="1476"/>
      <c r="K25" s="1476"/>
      <c r="L25" s="1477"/>
    </row>
    <row r="26" spans="1:12" ht="18" customHeight="1" x14ac:dyDescent="0.2">
      <c r="A26" s="1142" t="s">
        <v>1212</v>
      </c>
      <c r="B26" s="1142"/>
      <c r="C26" s="1142"/>
      <c r="D26" s="1142"/>
      <c r="E26" s="1142"/>
      <c r="F26" s="1142"/>
      <c r="G26" s="1142"/>
      <c r="L26" s="1144" t="s">
        <v>1446</v>
      </c>
    </row>
    <row r="27" spans="1:12" ht="18" customHeight="1" x14ac:dyDescent="0.2">
      <c r="A27" s="1112" t="s">
        <v>691</v>
      </c>
      <c r="B27" s="1112"/>
      <c r="C27" s="1112"/>
      <c r="D27" s="1112"/>
      <c r="E27" s="1112"/>
      <c r="F27" s="1112"/>
      <c r="G27" s="1112"/>
      <c r="L27" s="1105" t="s">
        <v>1457</v>
      </c>
    </row>
    <row r="28" spans="1:12" ht="18" customHeight="1" x14ac:dyDescent="0.2">
      <c r="A28" s="1112" t="s">
        <v>692</v>
      </c>
      <c r="B28" s="1112"/>
      <c r="C28" s="1112"/>
      <c r="D28" s="1112"/>
      <c r="E28" s="1112"/>
      <c r="F28" s="1112"/>
      <c r="G28" s="1112"/>
      <c r="H28" s="1478"/>
      <c r="L28" s="1478"/>
    </row>
    <row r="30" spans="1:12" x14ac:dyDescent="0.2">
      <c r="B30" s="1554"/>
      <c r="C30" s="1554"/>
      <c r="D30" s="1554"/>
      <c r="E30" s="1554"/>
      <c r="F30" s="1554"/>
      <c r="G30" s="1554"/>
      <c r="H30" s="1554"/>
      <c r="I30" s="1554"/>
      <c r="J30" s="1554"/>
      <c r="K30" s="1554"/>
      <c r="L30" s="1554"/>
    </row>
    <row r="31" spans="1:12" x14ac:dyDescent="0.2">
      <c r="B31" s="1554"/>
      <c r="C31" s="1554"/>
      <c r="D31" s="1554"/>
      <c r="E31" s="1554"/>
      <c r="F31" s="1554"/>
      <c r="G31" s="1554"/>
      <c r="H31" s="1554"/>
      <c r="I31" s="1554"/>
      <c r="J31" s="1554"/>
      <c r="K31" s="1554"/>
      <c r="L31" s="1554"/>
    </row>
  </sheetData>
  <mergeCells count="1">
    <mergeCell ref="A3:K3"/>
  </mergeCells>
  <hyperlinks>
    <hyperlink ref="L2" location="Contents!A1" display="Back to Contents ç" xr:uid="{B3D20774-AA10-46CA-8F58-D740F6D87358}"/>
  </hyperlinks>
  <pageMargins left="0.25" right="0.25" top="0.75" bottom="0.75" header="0.3" footer="0.3"/>
  <pageSetup paperSize="9" scale="53" firstPageNumber="0" orientation="portrait" r:id="rId1"/>
  <headerFooter alignWithMargins="0">
    <oddHeader>&amp;L&amp;"Calibri"&amp;10&amp;K000000 [Limited Sharing]&amp;1#_x000D_</oddHeader>
    <oddFooter>&amp;L&amp;"Century Gothic,Italic"&amp;8NA &amp;D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05CA2-1A9F-4D4F-80EC-3C22A80B67F3}">
  <sheetPr codeName="Sheet54">
    <pageSetUpPr fitToPage="1"/>
  </sheetPr>
  <dimension ref="A1:L28"/>
  <sheetViews>
    <sheetView zoomScaleNormal="100" zoomScaleSheetLayoutView="100" workbookViewId="0">
      <selection activeCell="L2" sqref="L2"/>
    </sheetView>
  </sheetViews>
  <sheetFormatPr defaultColWidth="9.140625" defaultRowHeight="12.75" x14ac:dyDescent="0.2"/>
  <cols>
    <col min="1" max="1" width="56.7109375" style="1457" customWidth="1"/>
    <col min="2" max="11" width="12.85546875" style="1457" customWidth="1"/>
    <col min="12" max="12" width="12.28515625" style="1457" customWidth="1"/>
    <col min="13" max="13" width="7.85546875" style="1457" customWidth="1"/>
    <col min="14" max="14" width="8.7109375" style="1457" customWidth="1"/>
    <col min="15" max="15" width="6.85546875" style="1457" customWidth="1"/>
    <col min="16" max="16" width="9.140625" style="1457"/>
    <col min="17" max="17" width="6.140625" style="1457" customWidth="1"/>
    <col min="18" max="16384" width="9.140625" style="1457"/>
  </cols>
  <sheetData>
    <row r="1" spans="1:12" s="1454" customFormat="1" ht="15.75" x14ac:dyDescent="0.25">
      <c r="A1" s="1100" t="s">
        <v>60</v>
      </c>
      <c r="B1" s="1101"/>
      <c r="C1" s="1101"/>
      <c r="D1" s="1101"/>
      <c r="E1" s="1101"/>
      <c r="F1" s="1101"/>
      <c r="G1" s="1101"/>
      <c r="K1" s="1455"/>
      <c r="L1" s="1455" t="s">
        <v>1447</v>
      </c>
    </row>
    <row r="2" spans="1:12" s="1454" customFormat="1" ht="15.75" x14ac:dyDescent="0.25">
      <c r="H2" s="1456"/>
      <c r="I2" s="1456"/>
      <c r="J2" s="1456"/>
      <c r="K2" s="1480"/>
      <c r="L2" s="405" t="s">
        <v>62</v>
      </c>
    </row>
    <row r="3" spans="1:12" s="1454" customFormat="1" ht="24.75" customHeight="1" x14ac:dyDescent="0.25">
      <c r="A3" s="1610" t="s">
        <v>1448</v>
      </c>
      <c r="B3" s="1610"/>
      <c r="C3" s="1610"/>
      <c r="D3" s="1610"/>
      <c r="E3" s="1610"/>
      <c r="F3" s="1610"/>
      <c r="G3" s="1610"/>
      <c r="H3" s="1610"/>
      <c r="I3" s="1610"/>
      <c r="J3" s="1610"/>
      <c r="K3" s="1610"/>
      <c r="L3" s="1610"/>
    </row>
    <row r="4" spans="1:12" ht="13.5" thickBot="1" x14ac:dyDescent="0.25">
      <c r="L4" s="1458" t="s">
        <v>1384</v>
      </c>
    </row>
    <row r="5" spans="1:12" ht="18" customHeight="1" thickBot="1" x14ac:dyDescent="0.25">
      <c r="A5" s="1459" t="s">
        <v>237</v>
      </c>
      <c r="B5" s="1107">
        <v>2015</v>
      </c>
      <c r="C5" s="1108">
        <v>2016</v>
      </c>
      <c r="D5" s="1108">
        <v>2017</v>
      </c>
      <c r="E5" s="1108">
        <v>2018</v>
      </c>
      <c r="F5" s="1108">
        <v>2019</v>
      </c>
      <c r="G5" s="1108">
        <v>2020</v>
      </c>
      <c r="H5" s="1108">
        <v>2021</v>
      </c>
      <c r="I5" s="1108">
        <v>2022</v>
      </c>
      <c r="J5" s="1108" t="s">
        <v>1154</v>
      </c>
      <c r="K5" s="1108" t="s">
        <v>1155</v>
      </c>
      <c r="L5" s="1460" t="s">
        <v>823</v>
      </c>
    </row>
    <row r="6" spans="1:12" ht="18" customHeight="1" x14ac:dyDescent="0.2">
      <c r="A6" s="1113" t="s">
        <v>1449</v>
      </c>
      <c r="B6" s="1544"/>
      <c r="C6" s="1544"/>
      <c r="D6" s="1544"/>
      <c r="E6" s="1544"/>
      <c r="F6" s="1544"/>
      <c r="G6" s="1544"/>
      <c r="H6" s="1544"/>
      <c r="I6" s="1544"/>
      <c r="J6" s="1545"/>
      <c r="K6" s="1545"/>
      <c r="L6" s="1546"/>
    </row>
    <row r="7" spans="1:12" ht="7.5" customHeight="1" x14ac:dyDescent="0.2">
      <c r="A7" s="1483"/>
      <c r="B7" s="1544"/>
      <c r="C7" s="1544"/>
      <c r="D7" s="1544"/>
      <c r="E7" s="1544"/>
      <c r="F7" s="1544"/>
      <c r="G7" s="1544"/>
      <c r="H7" s="1544"/>
      <c r="I7" s="1544"/>
      <c r="J7" s="1545"/>
      <c r="K7" s="1545"/>
      <c r="L7" s="1546"/>
    </row>
    <row r="8" spans="1:12" ht="18" customHeight="1" x14ac:dyDescent="0.2">
      <c r="A8" s="1547" t="s">
        <v>1450</v>
      </c>
      <c r="B8" s="1469">
        <v>11566987.399999999</v>
      </c>
      <c r="C8" s="1469">
        <v>12151539.521093998</v>
      </c>
      <c r="D8" s="1469">
        <v>12936611.801100999</v>
      </c>
      <c r="E8" s="1469">
        <v>13235458.398731001</v>
      </c>
      <c r="F8" s="1469">
        <v>13206276.300825998</v>
      </c>
      <c r="G8" s="1469">
        <v>12595550.10297036</v>
      </c>
      <c r="H8" s="1469">
        <v>13125504.912983395</v>
      </c>
      <c r="I8" s="1469">
        <v>12160886.21008859</v>
      </c>
      <c r="J8" s="1470">
        <v>11914150.381754592</v>
      </c>
      <c r="K8" s="1470">
        <v>12508954.348831546</v>
      </c>
      <c r="L8" s="1471">
        <v>13128577.135508627</v>
      </c>
    </row>
    <row r="9" spans="1:12" ht="7.5" customHeight="1" x14ac:dyDescent="0.2">
      <c r="A9" s="1548"/>
      <c r="B9" s="1526"/>
      <c r="C9" s="1526"/>
      <c r="D9" s="1526"/>
      <c r="E9" s="1526"/>
      <c r="F9" s="1526"/>
      <c r="G9" s="1526"/>
      <c r="H9" s="1526"/>
      <c r="I9" s="1526"/>
      <c r="J9" s="1549"/>
      <c r="K9" s="1549"/>
      <c r="L9" s="1534"/>
    </row>
    <row r="10" spans="1:12" ht="18" customHeight="1" x14ac:dyDescent="0.2">
      <c r="A10" s="1550" t="s">
        <v>1451</v>
      </c>
      <c r="B10" s="1469">
        <v>3125930.5635257815</v>
      </c>
      <c r="C10" s="1469">
        <v>3344405.4079833608</v>
      </c>
      <c r="D10" s="1469">
        <v>3569488.5294570909</v>
      </c>
      <c r="E10" s="1469">
        <v>3685940.4926280309</v>
      </c>
      <c r="F10" s="1469">
        <v>3556741.7264256757</v>
      </c>
      <c r="G10" s="1469">
        <v>2842981.0790191605</v>
      </c>
      <c r="H10" s="1469">
        <v>2959493.2386981361</v>
      </c>
      <c r="I10" s="1469">
        <v>2371411.7431304213</v>
      </c>
      <c r="J10" s="1470">
        <v>2583592.3452136312</v>
      </c>
      <c r="K10" s="1470">
        <v>3140815.3543406166</v>
      </c>
      <c r="L10" s="1471">
        <v>3481429.9726996468</v>
      </c>
    </row>
    <row r="11" spans="1:12" ht="7.5" customHeight="1" x14ac:dyDescent="0.2">
      <c r="A11" s="1548"/>
      <c r="B11" s="1469"/>
      <c r="C11" s="1469"/>
      <c r="D11" s="1469"/>
      <c r="E11" s="1469"/>
      <c r="F11" s="1469"/>
      <c r="G11" s="1469"/>
      <c r="H11" s="1469"/>
      <c r="I11" s="1469"/>
      <c r="J11" s="1470"/>
      <c r="K11" s="1470"/>
      <c r="L11" s="1471"/>
    </row>
    <row r="12" spans="1:12" s="1472" customFormat="1" ht="18" customHeight="1" x14ac:dyDescent="0.2">
      <c r="A12" s="1551" t="s">
        <v>1429</v>
      </c>
      <c r="B12" s="1465">
        <f>B8+B10</f>
        <v>14692917.96352578</v>
      </c>
      <c r="C12" s="1465">
        <f t="shared" ref="C12:L12" si="0">C8+C10</f>
        <v>15495944.929077359</v>
      </c>
      <c r="D12" s="1465">
        <f t="shared" si="0"/>
        <v>16506100.33055809</v>
      </c>
      <c r="E12" s="1465">
        <f t="shared" si="0"/>
        <v>16921398.891359031</v>
      </c>
      <c r="F12" s="1465">
        <f t="shared" si="0"/>
        <v>16763018.027251674</v>
      </c>
      <c r="G12" s="1465">
        <f t="shared" si="0"/>
        <v>15438531.181989521</v>
      </c>
      <c r="H12" s="1465">
        <f t="shared" si="0"/>
        <v>16084998.151681531</v>
      </c>
      <c r="I12" s="1465">
        <f t="shared" si="0"/>
        <v>14532297.953219011</v>
      </c>
      <c r="J12" s="1466">
        <f t="shared" si="0"/>
        <v>14497742.726968223</v>
      </c>
      <c r="K12" s="1466">
        <f t="shared" si="0"/>
        <v>15649769.703172162</v>
      </c>
      <c r="L12" s="1467">
        <f t="shared" si="0"/>
        <v>16610007.108208273</v>
      </c>
    </row>
    <row r="13" spans="1:12" ht="14.25" customHeight="1" x14ac:dyDescent="0.2">
      <c r="A13" s="1483"/>
      <c r="B13" s="1469"/>
      <c r="C13" s="1469"/>
      <c r="D13" s="1469"/>
      <c r="E13" s="1469"/>
      <c r="F13" s="1469"/>
      <c r="G13" s="1469"/>
      <c r="H13" s="1469"/>
      <c r="I13" s="1469"/>
      <c r="J13" s="1470"/>
      <c r="K13" s="1470"/>
      <c r="L13" s="1471"/>
    </row>
    <row r="14" spans="1:12" ht="18" customHeight="1" x14ac:dyDescent="0.2">
      <c r="A14" s="1113" t="s">
        <v>1452</v>
      </c>
      <c r="B14" s="1469"/>
      <c r="C14" s="1469"/>
      <c r="D14" s="1469"/>
      <c r="E14" s="1469"/>
      <c r="F14" s="1469"/>
      <c r="G14" s="1469"/>
      <c r="H14" s="1469"/>
      <c r="I14" s="1469"/>
      <c r="J14" s="1470"/>
      <c r="K14" s="1470"/>
      <c r="L14" s="1471"/>
    </row>
    <row r="15" spans="1:12" ht="7.5" customHeight="1" x14ac:dyDescent="0.2">
      <c r="A15" s="1552"/>
      <c r="B15" s="1469"/>
      <c r="C15" s="1469"/>
      <c r="D15" s="1469"/>
      <c r="E15" s="1469"/>
      <c r="F15" s="1469"/>
      <c r="G15" s="1469"/>
      <c r="H15" s="1469"/>
      <c r="I15" s="1469"/>
      <c r="J15" s="1470"/>
      <c r="K15" s="1470"/>
      <c r="L15" s="1471"/>
    </row>
    <row r="16" spans="1:12" ht="18" customHeight="1" x14ac:dyDescent="0.2">
      <c r="A16" s="1547" t="s">
        <v>1453</v>
      </c>
      <c r="B16" s="1469">
        <v>8427175.4507705048</v>
      </c>
      <c r="C16" s="1469">
        <v>8641469.6215567496</v>
      </c>
      <c r="D16" s="1469">
        <v>8652184.8689698391</v>
      </c>
      <c r="E16" s="1469">
        <v>9213783.9526448324</v>
      </c>
      <c r="F16" s="1469">
        <v>9601525.6173994448</v>
      </c>
      <c r="G16" s="1469">
        <v>9127603.7778431512</v>
      </c>
      <c r="H16" s="1469">
        <v>9297802.1315949801</v>
      </c>
      <c r="I16" s="1469">
        <v>9411643.7091817744</v>
      </c>
      <c r="J16" s="1470">
        <v>9255209.6102974191</v>
      </c>
      <c r="K16" s="1470">
        <v>9621964.3167407662</v>
      </c>
      <c r="L16" s="1471">
        <v>10134482.235704418</v>
      </c>
    </row>
    <row r="17" spans="1:12" ht="7.5" customHeight="1" x14ac:dyDescent="0.2">
      <c r="A17" s="1548"/>
      <c r="B17" s="1469"/>
      <c r="C17" s="1469"/>
      <c r="D17" s="1469"/>
      <c r="E17" s="1469"/>
      <c r="F17" s="1469"/>
      <c r="G17" s="1469"/>
      <c r="H17" s="1469"/>
      <c r="I17" s="1469"/>
      <c r="J17" s="1470"/>
      <c r="K17" s="1470"/>
      <c r="L17" s="1471"/>
    </row>
    <row r="18" spans="1:12" ht="18" customHeight="1" x14ac:dyDescent="0.2">
      <c r="A18" s="1550" t="s">
        <v>1454</v>
      </c>
      <c r="B18" s="1469">
        <v>3268670.9456208209</v>
      </c>
      <c r="C18" s="1469">
        <v>3705155.226065509</v>
      </c>
      <c r="D18" s="1469">
        <v>4152197.2634802433</v>
      </c>
      <c r="E18" s="1469">
        <v>4178612.5799800376</v>
      </c>
      <c r="F18" s="1469">
        <v>3737726.8239869359</v>
      </c>
      <c r="G18" s="1469">
        <v>3416754.5770407803</v>
      </c>
      <c r="H18" s="1469">
        <v>3653260.068282383</v>
      </c>
      <c r="I18" s="1469">
        <v>2762805.5216445364</v>
      </c>
      <c r="J18" s="1470">
        <v>2561737.6503840769</v>
      </c>
      <c r="K18" s="1470">
        <v>3053952.3025977369</v>
      </c>
      <c r="L18" s="1471">
        <v>3472196.2219068957</v>
      </c>
    </row>
    <row r="19" spans="1:12" ht="7.5" customHeight="1" x14ac:dyDescent="0.2">
      <c r="A19" s="1548"/>
      <c r="B19" s="1469"/>
      <c r="C19" s="1469"/>
      <c r="D19" s="1469"/>
      <c r="E19" s="1469"/>
      <c r="F19" s="1469"/>
      <c r="G19" s="1469"/>
      <c r="H19" s="1469"/>
      <c r="I19" s="1469"/>
      <c r="J19" s="1470"/>
      <c r="K19" s="1470"/>
      <c r="L19" s="1471"/>
    </row>
    <row r="20" spans="1:12" ht="18" customHeight="1" x14ac:dyDescent="0.2">
      <c r="A20" s="1547" t="s">
        <v>1455</v>
      </c>
      <c r="B20" s="1469">
        <v>696006.37336497603</v>
      </c>
      <c r="C20" s="1469">
        <v>736096.81527731556</v>
      </c>
      <c r="D20" s="1469">
        <v>1103655.5429381393</v>
      </c>
      <c r="E20" s="1469">
        <v>791292.32575871341</v>
      </c>
      <c r="F20" s="1469">
        <v>639400.04926387512</v>
      </c>
      <c r="G20" s="1469">
        <v>932832.23206104501</v>
      </c>
      <c r="H20" s="1469">
        <v>974175.67671296536</v>
      </c>
      <c r="I20" s="1469">
        <v>-13057.562213647718</v>
      </c>
      <c r="J20" s="1470">
        <v>7600.8526612396454</v>
      </c>
      <c r="K20" s="1470">
        <v>-30728.201344947513</v>
      </c>
      <c r="L20" s="1471">
        <v>-153270.5762559961</v>
      </c>
    </row>
    <row r="21" spans="1:12" ht="7.5" customHeight="1" x14ac:dyDescent="0.2">
      <c r="A21" s="1548"/>
      <c r="B21" s="1469"/>
      <c r="C21" s="1469"/>
      <c r="D21" s="1469"/>
      <c r="E21" s="1469"/>
      <c r="F21" s="1469"/>
      <c r="G21" s="1469"/>
      <c r="H21" s="1469"/>
      <c r="I21" s="1469"/>
      <c r="J21" s="1470"/>
      <c r="K21" s="1470"/>
      <c r="L21" s="1471"/>
    </row>
    <row r="22" spans="1:12" ht="18" customHeight="1" x14ac:dyDescent="0.2">
      <c r="A22" s="1550" t="s">
        <v>1456</v>
      </c>
      <c r="B22" s="1469">
        <v>2301065.1937694782</v>
      </c>
      <c r="C22" s="1469">
        <v>2413223.2661777851</v>
      </c>
      <c r="D22" s="1469">
        <v>2598062.6551698693</v>
      </c>
      <c r="E22" s="1469">
        <v>2737710.0329754478</v>
      </c>
      <c r="F22" s="1469">
        <v>2784365.5366014186</v>
      </c>
      <c r="G22" s="1469">
        <v>1961340.5950445442</v>
      </c>
      <c r="H22" s="1469">
        <v>2159760.2750912029</v>
      </c>
      <c r="I22" s="1469">
        <v>2370906.2846063492</v>
      </c>
      <c r="J22" s="1470">
        <v>2673194.6136254864</v>
      </c>
      <c r="K22" s="1470">
        <v>3004581.285178605</v>
      </c>
      <c r="L22" s="1471">
        <v>3156599.2268529553</v>
      </c>
    </row>
    <row r="23" spans="1:12" ht="7.5" customHeight="1" x14ac:dyDescent="0.2">
      <c r="A23" s="1548"/>
      <c r="B23" s="1469"/>
      <c r="C23" s="1469"/>
      <c r="D23" s="1469"/>
      <c r="E23" s="1469"/>
      <c r="F23" s="1469"/>
      <c r="G23" s="1469"/>
      <c r="H23" s="1469"/>
      <c r="I23" s="1469"/>
      <c r="J23" s="1470"/>
      <c r="K23" s="1470"/>
      <c r="L23" s="1471"/>
    </row>
    <row r="24" spans="1:12" s="1472" customFormat="1" ht="18" customHeight="1" x14ac:dyDescent="0.2">
      <c r="A24" s="1551" t="s">
        <v>1429</v>
      </c>
      <c r="B24" s="1465">
        <f>B16+B18+B20+B22</f>
        <v>14692917.96352578</v>
      </c>
      <c r="C24" s="1465">
        <f t="shared" ref="C24:L24" si="1">C16+C18+C20+C22</f>
        <v>15495944.929077359</v>
      </c>
      <c r="D24" s="1465">
        <f t="shared" si="1"/>
        <v>16506100.33055809</v>
      </c>
      <c r="E24" s="1465">
        <f t="shared" si="1"/>
        <v>16921398.891359031</v>
      </c>
      <c r="F24" s="1465">
        <f t="shared" si="1"/>
        <v>16763018.027251676</v>
      </c>
      <c r="G24" s="1465">
        <f t="shared" si="1"/>
        <v>15438531.181989521</v>
      </c>
      <c r="H24" s="1465">
        <f t="shared" si="1"/>
        <v>16084998.151681531</v>
      </c>
      <c r="I24" s="1465">
        <f t="shared" si="1"/>
        <v>14532297.953219011</v>
      </c>
      <c r="J24" s="1466">
        <f>J16+J18+J20+J22</f>
        <v>14497742.726968221</v>
      </c>
      <c r="K24" s="1466">
        <f t="shared" si="1"/>
        <v>15649769.70317216</v>
      </c>
      <c r="L24" s="1467">
        <f t="shared" si="1"/>
        <v>16610007.108208274</v>
      </c>
    </row>
    <row r="25" spans="1:12" ht="7.5" customHeight="1" thickBot="1" x14ac:dyDescent="0.25">
      <c r="A25" s="1479"/>
      <c r="B25" s="1474"/>
      <c r="C25" s="1474"/>
      <c r="D25" s="1474"/>
      <c r="E25" s="1474"/>
      <c r="F25" s="1474"/>
      <c r="G25" s="1474"/>
      <c r="H25" s="1475"/>
      <c r="I25" s="1474"/>
      <c r="J25" s="1476"/>
      <c r="K25" s="1476"/>
      <c r="L25" s="1477"/>
    </row>
    <row r="26" spans="1:12" s="1112" customFormat="1" ht="18" customHeight="1" x14ac:dyDescent="0.25">
      <c r="A26" s="1142" t="s">
        <v>1212</v>
      </c>
      <c r="B26" s="1142"/>
      <c r="C26" s="1142"/>
      <c r="D26" s="1142"/>
      <c r="E26" s="1142"/>
      <c r="F26" s="1142"/>
      <c r="G26" s="1142"/>
      <c r="L26" s="1144" t="s">
        <v>1446</v>
      </c>
    </row>
    <row r="27" spans="1:12" s="1112" customFormat="1" ht="18" customHeight="1" x14ac:dyDescent="0.25">
      <c r="A27" s="1112" t="s">
        <v>691</v>
      </c>
      <c r="L27" s="1105" t="s">
        <v>1457</v>
      </c>
    </row>
    <row r="28" spans="1:12" s="1112" customFormat="1" ht="18" customHeight="1" x14ac:dyDescent="0.25">
      <c r="A28" s="1112" t="s">
        <v>692</v>
      </c>
      <c r="H28" s="1510"/>
      <c r="L28" s="1510"/>
    </row>
  </sheetData>
  <mergeCells count="1">
    <mergeCell ref="A3:L3"/>
  </mergeCells>
  <hyperlinks>
    <hyperlink ref="L2" location="Contents!A1" display="Back to Contents ç" xr:uid="{E84429D2-2326-4B48-B9FC-330A9D7A0D32}"/>
  </hyperlinks>
  <pageMargins left="0.25" right="0.25" top="0.75" bottom="0.75" header="0.3" footer="0.3"/>
  <pageSetup paperSize="9" scale="53" firstPageNumber="0" orientation="portrait" r:id="rId1"/>
  <headerFooter alignWithMargins="0">
    <oddHeader>&amp;L&amp;"Calibri"&amp;10&amp;K000000 [Limited Sharing]&amp;1#_x000D_</oddHeader>
    <oddFooter>&amp;L&amp;"Century Gothic,Italic"&amp;8NA &amp;D &amp;T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90906-1F9B-4369-B61B-3F6BFFB14683}">
  <sheetPr codeName="Sheet3">
    <pageSetUpPr fitToPage="1"/>
  </sheetPr>
  <dimension ref="A1:N31"/>
  <sheetViews>
    <sheetView zoomScaleNormal="100" zoomScaleSheetLayoutView="100" workbookViewId="0">
      <selection activeCell="L2" sqref="L2"/>
    </sheetView>
  </sheetViews>
  <sheetFormatPr defaultColWidth="9.140625" defaultRowHeight="12.75" x14ac:dyDescent="0.2"/>
  <cols>
    <col min="1" max="1" width="56.7109375" style="1457" customWidth="1"/>
    <col min="2" max="9" width="12.85546875" style="1457" customWidth="1"/>
    <col min="10" max="10" width="12.5703125" style="1457" customWidth="1"/>
    <col min="11" max="11" width="12.85546875" style="1457" customWidth="1"/>
    <col min="12" max="12" width="12.5703125" style="1457" customWidth="1"/>
    <col min="13" max="13" width="7.85546875" style="1457" customWidth="1"/>
    <col min="14" max="14" width="8.7109375" style="1457" customWidth="1"/>
    <col min="15" max="15" width="6.85546875" style="1457" customWidth="1"/>
    <col min="16" max="16" width="9.140625" style="1457"/>
    <col min="17" max="17" width="6.140625" style="1457" customWidth="1"/>
    <col min="18" max="16384" width="9.140625" style="1457"/>
  </cols>
  <sheetData>
    <row r="1" spans="1:12" s="1454" customFormat="1" ht="15.75" x14ac:dyDescent="0.25">
      <c r="A1" s="1100" t="s">
        <v>60</v>
      </c>
      <c r="B1" s="1101"/>
      <c r="C1" s="1101"/>
      <c r="D1" s="1101"/>
      <c r="E1" s="1101"/>
      <c r="F1" s="1101"/>
      <c r="G1" s="1101"/>
      <c r="J1" s="1103"/>
      <c r="L1" s="1103" t="s">
        <v>1432</v>
      </c>
    </row>
    <row r="2" spans="1:12" s="1102" customFormat="1" ht="15.75" x14ac:dyDescent="0.25">
      <c r="J2" s="405"/>
      <c r="L2" s="405" t="s">
        <v>62</v>
      </c>
    </row>
    <row r="3" spans="1:12" s="1102" customFormat="1" ht="24.75" customHeight="1" x14ac:dyDescent="0.25">
      <c r="A3" s="1610" t="s">
        <v>1433</v>
      </c>
      <c r="B3" s="1610"/>
      <c r="C3" s="1610"/>
      <c r="D3" s="1610"/>
      <c r="E3" s="1610"/>
      <c r="F3" s="1610"/>
      <c r="G3" s="1610"/>
      <c r="H3" s="1610"/>
      <c r="I3" s="1610"/>
      <c r="J3" s="1610"/>
      <c r="K3" s="1610"/>
      <c r="L3" s="1610"/>
    </row>
    <row r="4" spans="1:12" s="1112" customFormat="1" ht="13.5" thickBot="1" x14ac:dyDescent="0.3">
      <c r="H4" s="1136"/>
      <c r="J4" s="1105"/>
      <c r="L4" s="1105" t="s">
        <v>1384</v>
      </c>
    </row>
    <row r="5" spans="1:12" s="1112" customFormat="1" ht="18" customHeight="1" thickBot="1" x14ac:dyDescent="0.3">
      <c r="A5" s="1106" t="s">
        <v>237</v>
      </c>
      <c r="B5" s="1107">
        <v>2015</v>
      </c>
      <c r="C5" s="1108">
        <v>2016</v>
      </c>
      <c r="D5" s="1108">
        <v>2017</v>
      </c>
      <c r="E5" s="1108">
        <v>2018</v>
      </c>
      <c r="F5" s="1108">
        <v>2019</v>
      </c>
      <c r="G5" s="1108">
        <v>2020</v>
      </c>
      <c r="H5" s="1108">
        <v>2021</v>
      </c>
      <c r="I5" s="1108">
        <v>2022</v>
      </c>
      <c r="J5" s="1108" t="s">
        <v>1434</v>
      </c>
      <c r="K5" s="1108" t="s">
        <v>1155</v>
      </c>
      <c r="L5" s="1460" t="s">
        <v>823</v>
      </c>
    </row>
    <row r="6" spans="1:12" s="1112" customFormat="1" ht="18" customHeight="1" x14ac:dyDescent="0.25">
      <c r="A6" s="1113" t="s">
        <v>1435</v>
      </c>
      <c r="B6" s="1523">
        <v>11566987.4</v>
      </c>
      <c r="C6" s="1461">
        <v>12812974.760000002</v>
      </c>
      <c r="D6" s="1461">
        <v>14387319.000209682</v>
      </c>
      <c r="E6" s="1461">
        <v>15351933.460999999</v>
      </c>
      <c r="F6" s="1461">
        <v>15910975.599999998</v>
      </c>
      <c r="G6" s="1461">
        <v>15646253.786968023</v>
      </c>
      <c r="H6" s="1461">
        <v>17612370.437614113</v>
      </c>
      <c r="I6" s="1461">
        <v>24063161.651223015</v>
      </c>
      <c r="J6" s="1461">
        <v>27539080.101678707</v>
      </c>
      <c r="K6" s="1461">
        <v>30095824.985347107</v>
      </c>
      <c r="L6" s="1463">
        <v>32750843.826608513</v>
      </c>
    </row>
    <row r="7" spans="1:12" s="1112" customFormat="1" ht="7.5" customHeight="1" x14ac:dyDescent="0.25">
      <c r="A7" s="1524"/>
      <c r="B7" s="1525"/>
      <c r="C7" s="1526"/>
      <c r="D7" s="1526"/>
      <c r="E7" s="1526"/>
      <c r="F7" s="1526"/>
      <c r="G7" s="1526"/>
      <c r="H7" s="1527"/>
      <c r="I7" s="1527"/>
      <c r="J7" s="1527"/>
      <c r="K7" s="1527"/>
      <c r="L7" s="1528"/>
    </row>
    <row r="8" spans="1:12" s="1112" customFormat="1" ht="18" customHeight="1" x14ac:dyDescent="0.25">
      <c r="A8" s="1529" t="s">
        <v>1436</v>
      </c>
      <c r="B8" s="1525">
        <v>17253.425663906495</v>
      </c>
      <c r="C8" s="1527">
        <v>18499.414187278333</v>
      </c>
      <c r="D8" s="1527">
        <v>26394.128090309681</v>
      </c>
      <c r="E8" s="1527">
        <v>40203.673782961283</v>
      </c>
      <c r="F8" s="1527">
        <v>44988.994548044575</v>
      </c>
      <c r="G8" s="1527">
        <v>36766.345425254236</v>
      </c>
      <c r="H8" s="1527">
        <v>22964.607805924607</v>
      </c>
      <c r="I8" s="1527">
        <v>90402.199135119052</v>
      </c>
      <c r="J8" s="1527">
        <v>150293.69175561125</v>
      </c>
      <c r="K8" s="1527">
        <v>183401.18348151117</v>
      </c>
      <c r="L8" s="1528">
        <v>186988.39353751854</v>
      </c>
    </row>
    <row r="9" spans="1:12" s="1112" customFormat="1" ht="7.5" customHeight="1" x14ac:dyDescent="0.25">
      <c r="A9" s="1529"/>
      <c r="B9" s="1530"/>
      <c r="C9" s="1531"/>
      <c r="D9" s="1531"/>
      <c r="E9" s="1531"/>
      <c r="F9" s="1531"/>
      <c r="G9" s="1531"/>
      <c r="H9" s="1531"/>
      <c r="I9" s="1531"/>
      <c r="J9" s="1531"/>
      <c r="K9" s="1531"/>
      <c r="L9" s="1532"/>
    </row>
    <row r="10" spans="1:12" s="1112" customFormat="1" ht="18" customHeight="1" x14ac:dyDescent="0.25">
      <c r="A10" s="1529" t="s">
        <v>1437</v>
      </c>
      <c r="B10" s="1525">
        <v>291993.81052027905</v>
      </c>
      <c r="C10" s="1527">
        <v>338151.46947218687</v>
      </c>
      <c r="D10" s="1527">
        <v>379250.28408875508</v>
      </c>
      <c r="E10" s="1527">
        <v>429804.583061388</v>
      </c>
      <c r="F10" s="1527">
        <v>486382.88904649718</v>
      </c>
      <c r="G10" s="1527">
        <v>459828.94281934795</v>
      </c>
      <c r="H10" s="1527">
        <v>418503.69277007435</v>
      </c>
      <c r="I10" s="1527">
        <v>707460.32609798468</v>
      </c>
      <c r="J10" s="1527">
        <v>983893.42744054436</v>
      </c>
      <c r="K10" s="1527">
        <v>968195.87460084946</v>
      </c>
      <c r="L10" s="1528">
        <v>795636.4378460861</v>
      </c>
    </row>
    <row r="11" spans="1:12" s="1112" customFormat="1" ht="7.5" customHeight="1" x14ac:dyDescent="0.25">
      <c r="A11" s="1524"/>
      <c r="B11" s="1525"/>
      <c r="C11" s="1526"/>
      <c r="D11" s="1526"/>
      <c r="E11" s="1526"/>
      <c r="F11" s="1526"/>
      <c r="G11" s="1526"/>
      <c r="H11" s="1527"/>
      <c r="I11" s="1527"/>
      <c r="J11" s="1527"/>
      <c r="K11" s="1527"/>
      <c r="L11" s="1528"/>
    </row>
    <row r="12" spans="1:12" s="1112" customFormat="1" ht="18" customHeight="1" x14ac:dyDescent="0.25">
      <c r="A12" s="1113" t="s">
        <v>1438</v>
      </c>
      <c r="B12" s="1523">
        <v>11292247.015143629</v>
      </c>
      <c r="C12" s="1496">
        <v>12493322.704715094</v>
      </c>
      <c r="D12" s="1496">
        <v>14034462.844211236</v>
      </c>
      <c r="E12" s="1496">
        <v>14962332.551721573</v>
      </c>
      <c r="F12" s="1496">
        <v>15469581.705501545</v>
      </c>
      <c r="G12" s="1496">
        <v>15223191.189573929</v>
      </c>
      <c r="H12" s="1496">
        <v>17216831.352649964</v>
      </c>
      <c r="I12" s="1496">
        <v>23446103.524260148</v>
      </c>
      <c r="J12" s="1496">
        <v>26705480.365993775</v>
      </c>
      <c r="K12" s="1496">
        <v>29311030.294227768</v>
      </c>
      <c r="L12" s="1497">
        <v>32142195.782299943</v>
      </c>
    </row>
    <row r="13" spans="1:12" s="1112" customFormat="1" ht="7.5" customHeight="1" x14ac:dyDescent="0.25">
      <c r="A13" s="1524"/>
      <c r="B13" s="1525"/>
      <c r="C13" s="1526"/>
      <c r="D13" s="1526"/>
      <c r="E13" s="1526"/>
      <c r="F13" s="1526"/>
      <c r="G13" s="1526"/>
      <c r="H13" s="1527"/>
      <c r="I13" s="1527"/>
      <c r="J13" s="1527"/>
      <c r="K13" s="1527"/>
      <c r="L13" s="1528"/>
    </row>
    <row r="14" spans="1:12" s="1112" customFormat="1" ht="18" customHeight="1" x14ac:dyDescent="0.25">
      <c r="A14" s="1529" t="s">
        <v>1439</v>
      </c>
      <c r="B14" s="1533">
        <v>952567.56010422227</v>
      </c>
      <c r="C14" s="1527">
        <v>1057280.7156540656</v>
      </c>
      <c r="D14" s="1527">
        <v>1093606.6114293346</v>
      </c>
      <c r="E14" s="1527">
        <v>1139324.4819212854</v>
      </c>
      <c r="F14" s="1527">
        <v>1202333.8656235626</v>
      </c>
      <c r="G14" s="1527">
        <v>1319377.4262479595</v>
      </c>
      <c r="H14" s="1527">
        <v>1088387.8490891499</v>
      </c>
      <c r="I14" s="1527">
        <v>1253676.6394953239</v>
      </c>
      <c r="J14" s="1527">
        <v>1957222.0557320069</v>
      </c>
      <c r="K14" s="1527">
        <v>1986789.2711259744</v>
      </c>
      <c r="L14" s="1528">
        <v>2433610.951466904</v>
      </c>
    </row>
    <row r="15" spans="1:12" s="1112" customFormat="1" ht="7.5" customHeight="1" x14ac:dyDescent="0.25">
      <c r="A15" s="1529"/>
      <c r="B15" s="1530"/>
      <c r="C15" s="1531"/>
      <c r="D15" s="1531"/>
      <c r="E15" s="1531"/>
      <c r="F15" s="1531"/>
      <c r="G15" s="1531"/>
      <c r="H15" s="1531"/>
      <c r="I15" s="1531"/>
      <c r="J15" s="1531"/>
      <c r="K15" s="1531"/>
      <c r="L15" s="1532"/>
    </row>
    <row r="16" spans="1:12" s="1112" customFormat="1" ht="18" customHeight="1" x14ac:dyDescent="0.25">
      <c r="A16" s="1529" t="s">
        <v>1440</v>
      </c>
      <c r="B16" s="1533">
        <v>110485.98110406242</v>
      </c>
      <c r="C16" s="1527">
        <v>117498.48241625997</v>
      </c>
      <c r="D16" s="1527">
        <v>129290.83861862477</v>
      </c>
      <c r="E16" s="1527">
        <v>139820.98025610385</v>
      </c>
      <c r="F16" s="1527">
        <v>171643.89464433084</v>
      </c>
      <c r="G16" s="1527">
        <v>168588.7940432083</v>
      </c>
      <c r="H16" s="1527">
        <v>53693.63555956565</v>
      </c>
      <c r="I16" s="1527">
        <v>94272.337609475391</v>
      </c>
      <c r="J16" s="1527">
        <v>50389.358299852778</v>
      </c>
      <c r="K16" s="1527">
        <v>44106.11170665751</v>
      </c>
      <c r="L16" s="1528">
        <v>39152.319922638912</v>
      </c>
    </row>
    <row r="17" spans="1:14" s="1112" customFormat="1" ht="7.5" customHeight="1" x14ac:dyDescent="0.25">
      <c r="A17" s="1524"/>
      <c r="B17" s="1525"/>
      <c r="C17" s="1526"/>
      <c r="D17" s="1526"/>
      <c r="E17" s="1526"/>
      <c r="F17" s="1526"/>
      <c r="G17" s="1526"/>
      <c r="H17" s="1526"/>
      <c r="I17" s="1526"/>
      <c r="J17" s="1526"/>
      <c r="K17" s="1526"/>
      <c r="L17" s="1534"/>
    </row>
    <row r="18" spans="1:14" s="1112" customFormat="1" ht="18" customHeight="1" x14ac:dyDescent="0.25">
      <c r="A18" s="1113" t="s">
        <v>1441</v>
      </c>
      <c r="B18" s="1523">
        <v>12134328.594143789</v>
      </c>
      <c r="C18" s="1494">
        <v>13433104.9379529</v>
      </c>
      <c r="D18" s="1494">
        <v>14998778.617021944</v>
      </c>
      <c r="E18" s="1494">
        <v>15961836.053386755</v>
      </c>
      <c r="F18" s="1494">
        <v>16500271.676480778</v>
      </c>
      <c r="G18" s="1494">
        <v>16373979.821778681</v>
      </c>
      <c r="H18" s="1494">
        <v>18251525.566179547</v>
      </c>
      <c r="I18" s="1496">
        <v>24605507.826145999</v>
      </c>
      <c r="J18" s="1494">
        <v>28612313.063425932</v>
      </c>
      <c r="K18" s="1496">
        <v>31253713.453647085</v>
      </c>
      <c r="L18" s="1497">
        <v>34536654.413844205</v>
      </c>
    </row>
    <row r="19" spans="1:14" s="1112" customFormat="1" ht="7.5" customHeight="1" x14ac:dyDescent="0.25">
      <c r="A19" s="1524"/>
      <c r="B19" s="1525"/>
      <c r="C19" s="1526"/>
      <c r="D19" s="1526"/>
      <c r="E19" s="1526"/>
      <c r="F19" s="1526"/>
      <c r="G19" s="1526"/>
      <c r="H19" s="1527"/>
      <c r="I19" s="1527"/>
      <c r="J19" s="1527"/>
      <c r="K19" s="1527"/>
      <c r="L19" s="1528"/>
    </row>
    <row r="20" spans="1:14" s="1112" customFormat="1" ht="18" customHeight="1" x14ac:dyDescent="0.25">
      <c r="A20" s="1529" t="s">
        <v>1442</v>
      </c>
      <c r="B20" s="1533">
        <v>8427175.4507705085</v>
      </c>
      <c r="C20" s="1527">
        <v>9016544.2146736234</v>
      </c>
      <c r="D20" s="1527">
        <v>9634522.7196546923</v>
      </c>
      <c r="E20" s="1527">
        <v>10571360.532566765</v>
      </c>
      <c r="F20" s="1527">
        <v>11403355.787025906</v>
      </c>
      <c r="G20" s="1527">
        <v>11469128.958565822</v>
      </c>
      <c r="H20" s="1535">
        <v>12443651.314055987</v>
      </c>
      <c r="I20" s="1527">
        <v>18358203.199920002</v>
      </c>
      <c r="J20" s="1535">
        <v>21446173.729651067</v>
      </c>
      <c r="K20" s="1527">
        <v>22951363.392853964</v>
      </c>
      <c r="L20" s="1528">
        <v>24310572.290039599</v>
      </c>
    </row>
    <row r="21" spans="1:14" s="1112" customFormat="1" ht="7.5" customHeight="1" x14ac:dyDescent="0.25">
      <c r="A21" s="1524"/>
      <c r="B21" s="1530"/>
      <c r="C21" s="1531"/>
      <c r="D21" s="1531"/>
      <c r="E21" s="1531"/>
      <c r="F21" s="1531"/>
      <c r="G21" s="1531"/>
      <c r="H21" s="1531"/>
      <c r="I21" s="1526"/>
      <c r="J21" s="1531"/>
      <c r="K21" s="1526"/>
      <c r="L21" s="1534"/>
    </row>
    <row r="22" spans="1:14" s="1112" customFormat="1" ht="18" customHeight="1" x14ac:dyDescent="0.25">
      <c r="A22" s="1113" t="s">
        <v>1443</v>
      </c>
      <c r="B22" s="1523">
        <v>3707153.1433732808</v>
      </c>
      <c r="C22" s="1494">
        <v>4416560.7232792769</v>
      </c>
      <c r="D22" s="1494">
        <v>5364255.897367252</v>
      </c>
      <c r="E22" s="1494">
        <v>5390475.52081999</v>
      </c>
      <c r="F22" s="1494">
        <v>5096915.8894548714</v>
      </c>
      <c r="G22" s="1494">
        <v>4904850.8632128593</v>
      </c>
      <c r="H22" s="1494">
        <v>5807874.2521235608</v>
      </c>
      <c r="I22" s="1496">
        <v>6247304.6262259968</v>
      </c>
      <c r="J22" s="1494">
        <v>7166139.3337748647</v>
      </c>
      <c r="K22" s="1496">
        <v>8302350.0607931204</v>
      </c>
      <c r="L22" s="1497">
        <v>10226082.123804606</v>
      </c>
    </row>
    <row r="23" spans="1:14" s="1112" customFormat="1" ht="7.5" customHeight="1" x14ac:dyDescent="0.25">
      <c r="A23" s="1524"/>
      <c r="B23" s="1525"/>
      <c r="C23" s="1526"/>
      <c r="D23" s="1526"/>
      <c r="E23" s="1526"/>
      <c r="F23" s="1526"/>
      <c r="G23" s="1526"/>
      <c r="H23" s="1527"/>
      <c r="I23" s="1527"/>
      <c r="J23" s="1527"/>
      <c r="K23" s="1527"/>
      <c r="L23" s="1528"/>
    </row>
    <row r="24" spans="1:14" s="1112" customFormat="1" ht="18" customHeight="1" x14ac:dyDescent="0.25">
      <c r="A24" s="1529" t="s">
        <v>1444</v>
      </c>
      <c r="B24" s="1536">
        <v>257524.17561251903</v>
      </c>
      <c r="C24" s="1537">
        <v>254158.66249305103</v>
      </c>
      <c r="D24" s="1537">
        <v>351341.17160101421</v>
      </c>
      <c r="E24" s="1537">
        <v>451975.21989873052</v>
      </c>
      <c r="F24" s="1537">
        <v>330113.60971270967</v>
      </c>
      <c r="G24" s="1537">
        <v>238248.48706424888</v>
      </c>
      <c r="H24" s="1537">
        <v>661695.1067620758</v>
      </c>
      <c r="I24" s="1537">
        <v>315140.52272634674</v>
      </c>
      <c r="J24" s="1537">
        <v>-481525.15133322001</v>
      </c>
      <c r="K24" s="1537">
        <v>-373093.18163118791</v>
      </c>
      <c r="L24" s="1538">
        <v>-516963.17307466269</v>
      </c>
    </row>
    <row r="25" spans="1:14" s="1112" customFormat="1" ht="7.5" customHeight="1" x14ac:dyDescent="0.25">
      <c r="A25" s="1539"/>
      <c r="B25" s="1525"/>
      <c r="C25" s="1526"/>
      <c r="D25" s="1526"/>
      <c r="E25" s="1526"/>
      <c r="F25" s="1526"/>
      <c r="G25" s="1526"/>
      <c r="H25" s="1527"/>
      <c r="I25" s="1527"/>
      <c r="J25" s="1527"/>
      <c r="K25" s="1527"/>
      <c r="L25" s="1528"/>
    </row>
    <row r="26" spans="1:14" s="1112" customFormat="1" ht="18" customHeight="1" x14ac:dyDescent="0.25">
      <c r="A26" s="1113" t="s">
        <v>1445</v>
      </c>
      <c r="B26" s="1523">
        <v>3964677.3189857998</v>
      </c>
      <c r="C26" s="1494">
        <v>4670719.3857723279</v>
      </c>
      <c r="D26" s="1494">
        <v>5715597.0689682662</v>
      </c>
      <c r="E26" s="1494">
        <v>5842450.7407187205</v>
      </c>
      <c r="F26" s="1494">
        <v>5427029.4991675811</v>
      </c>
      <c r="G26" s="1494">
        <v>5143099.3502771081</v>
      </c>
      <c r="H26" s="1494">
        <v>6469569.3588856366</v>
      </c>
      <c r="I26" s="1494">
        <v>6562445.1489523435</v>
      </c>
      <c r="J26" s="1494">
        <v>6684614.1824416397</v>
      </c>
      <c r="K26" s="1494">
        <v>7929256.8791619325</v>
      </c>
      <c r="L26" s="1540">
        <v>9709118.9507299438</v>
      </c>
    </row>
    <row r="27" spans="1:14" s="1112" customFormat="1" ht="7.5" customHeight="1" thickBot="1" x14ac:dyDescent="0.3">
      <c r="A27" s="1541"/>
      <c r="B27" s="1542"/>
      <c r="C27" s="1543"/>
      <c r="D27" s="1543"/>
      <c r="E27" s="1543"/>
      <c r="F27" s="1543"/>
      <c r="G27" s="1543"/>
      <c r="H27" s="1519"/>
      <c r="I27" s="1519"/>
      <c r="J27" s="1519"/>
      <c r="K27" s="1519"/>
      <c r="L27" s="1520"/>
    </row>
    <row r="28" spans="1:14" s="1112" customFormat="1" ht="18" customHeight="1" x14ac:dyDescent="0.25">
      <c r="A28" s="1112" t="s">
        <v>1212</v>
      </c>
      <c r="J28" s="1144"/>
      <c r="L28" s="1144" t="s">
        <v>1446</v>
      </c>
    </row>
    <row r="29" spans="1:14" s="1112" customFormat="1" ht="18" customHeight="1" x14ac:dyDescent="0.25">
      <c r="A29" s="1112" t="s">
        <v>691</v>
      </c>
      <c r="J29" s="1105"/>
      <c r="L29" s="1105" t="s">
        <v>1431</v>
      </c>
    </row>
    <row r="30" spans="1:14" s="1112" customFormat="1" ht="18" customHeight="1" x14ac:dyDescent="0.2">
      <c r="A30" s="1112" t="s">
        <v>692</v>
      </c>
      <c r="B30" s="1457"/>
      <c r="C30" s="1457"/>
      <c r="D30" s="1457"/>
      <c r="E30" s="1457"/>
      <c r="F30" s="1457"/>
      <c r="G30" s="1457"/>
      <c r="H30" s="1457"/>
      <c r="I30" s="1457"/>
      <c r="J30" s="1457"/>
      <c r="K30" s="1457"/>
      <c r="L30" s="1457"/>
      <c r="M30" s="1457"/>
      <c r="N30" s="1457"/>
    </row>
    <row r="31" spans="1:14" s="1112" customFormat="1" ht="18" customHeight="1" x14ac:dyDescent="0.2">
      <c r="A31" s="1112" t="s">
        <v>1214</v>
      </c>
      <c r="B31" s="1457"/>
      <c r="C31" s="1457"/>
      <c r="D31" s="1457"/>
      <c r="E31" s="1457"/>
      <c r="F31" s="1457"/>
      <c r="G31" s="1457"/>
      <c r="H31" s="1457"/>
      <c r="I31" s="1457"/>
      <c r="J31" s="1457"/>
      <c r="K31" s="1457"/>
      <c r="L31" s="1457"/>
      <c r="M31" s="1457"/>
      <c r="N31" s="1457"/>
    </row>
  </sheetData>
  <mergeCells count="1">
    <mergeCell ref="A3:L3"/>
  </mergeCells>
  <hyperlinks>
    <hyperlink ref="L2" location="Contents!A1" display="Back to Contents ç" xr:uid="{C35EBF27-B7CB-4B87-807A-D7D3F4B3EF09}"/>
  </hyperlinks>
  <pageMargins left="0.25" right="0.25" top="0.75" bottom="0.75" header="0.3" footer="0.3"/>
  <pageSetup paperSize="9" scale="53" firstPageNumber="0" orientation="portrait" r:id="rId1"/>
  <headerFooter alignWithMargins="0">
    <oddHeader>&amp;L&amp;"Calibri"&amp;10&amp;K000000 [Limited Sharing]&amp;1#_x000D_</oddHeader>
    <oddFooter>&amp;L&amp;"Century Gothic,Italic"&amp;8NA &amp;D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E40D-FD09-466E-B357-CBEC3FEE6708}">
  <sheetPr codeName="Sheet4">
    <pageSetUpPr fitToPage="1"/>
  </sheetPr>
  <dimension ref="A1:T24"/>
  <sheetViews>
    <sheetView zoomScaleNormal="100" zoomScaleSheetLayoutView="100" workbookViewId="0">
      <pane xSplit="1" topLeftCell="I1" activePane="topRight" state="frozen"/>
      <selection activeCell="S22" sqref="S22"/>
      <selection pane="topRight" activeCell="L2" sqref="L2"/>
    </sheetView>
  </sheetViews>
  <sheetFormatPr defaultColWidth="9.140625" defaultRowHeight="12.75" x14ac:dyDescent="0.25"/>
  <cols>
    <col min="1" max="1" width="61.28515625" style="1112" customWidth="1"/>
    <col min="2" max="11" width="12.42578125" style="1112" customWidth="1"/>
    <col min="12" max="12" width="11.28515625" style="1112" customWidth="1"/>
    <col min="13" max="13" width="15.42578125" style="1490" bestFit="1" customWidth="1"/>
    <col min="14" max="14" width="21" style="1112" customWidth="1"/>
    <col min="15" max="15" width="14.42578125" style="1112" customWidth="1"/>
    <col min="16" max="16" width="14" style="1112" customWidth="1"/>
    <col min="17" max="17" width="9.7109375" style="1112" customWidth="1"/>
    <col min="18" max="22" width="10.42578125" style="1112" customWidth="1"/>
    <col min="23" max="23" width="7.85546875" style="1112" customWidth="1"/>
    <col min="24" max="24" width="8.7109375" style="1112" customWidth="1"/>
    <col min="25" max="25" width="6.85546875" style="1112" customWidth="1"/>
    <col min="26" max="26" width="11.28515625" style="1112" bestFit="1" customWidth="1"/>
    <col min="27" max="27" width="6.140625" style="1112" customWidth="1"/>
    <col min="28" max="28" width="10.28515625" style="1112" bestFit="1" customWidth="1"/>
    <col min="29" max="29" width="11.28515625" style="1112" bestFit="1" customWidth="1"/>
    <col min="30" max="30" width="11.85546875" style="1112" bestFit="1" customWidth="1"/>
    <col min="31" max="16384" width="9.140625" style="1112"/>
  </cols>
  <sheetData>
    <row r="1" spans="1:20" s="1102" customFormat="1" ht="15.75" x14ac:dyDescent="0.25">
      <c r="A1" s="1100" t="s">
        <v>60</v>
      </c>
      <c r="K1" s="1103"/>
      <c r="L1" s="1103" t="s">
        <v>1415</v>
      </c>
      <c r="M1" s="1491"/>
    </row>
    <row r="2" spans="1:20" s="1102" customFormat="1" ht="15.75" x14ac:dyDescent="0.25">
      <c r="K2" s="1480"/>
      <c r="L2" s="405" t="s">
        <v>62</v>
      </c>
      <c r="M2" s="1491"/>
    </row>
    <row r="3" spans="1:20" s="1102" customFormat="1" ht="24.75" customHeight="1" x14ac:dyDescent="0.25">
      <c r="A3" s="1610" t="s">
        <v>1416</v>
      </c>
      <c r="B3" s="1610"/>
      <c r="C3" s="1610"/>
      <c r="D3" s="1610"/>
      <c r="E3" s="1610"/>
      <c r="F3" s="1610"/>
      <c r="G3" s="1610"/>
      <c r="H3" s="1610"/>
      <c r="I3" s="1610"/>
      <c r="J3" s="1610"/>
      <c r="K3" s="1610"/>
      <c r="L3" s="1610"/>
      <c r="M3" s="1491"/>
      <c r="P3" s="1492"/>
      <c r="Q3" s="1492"/>
      <c r="R3" s="1612"/>
      <c r="S3" s="1612"/>
      <c r="T3" s="1612"/>
    </row>
    <row r="4" spans="1:20" ht="13.5" thickBot="1" x14ac:dyDescent="0.3">
      <c r="G4" s="1105"/>
      <c r="L4" s="1105" t="s">
        <v>1384</v>
      </c>
    </row>
    <row r="5" spans="1:20" ht="18" customHeight="1" thickBot="1" x14ac:dyDescent="0.3">
      <c r="A5" s="1459" t="s">
        <v>237</v>
      </c>
      <c r="B5" s="1493">
        <v>2015</v>
      </c>
      <c r="C5" s="1108">
        <v>2016</v>
      </c>
      <c r="D5" s="1108">
        <v>2017</v>
      </c>
      <c r="E5" s="1108">
        <v>2018</v>
      </c>
      <c r="F5" s="1108">
        <v>2019</v>
      </c>
      <c r="G5" s="1108">
        <v>2020</v>
      </c>
      <c r="H5" s="1108">
        <v>2021</v>
      </c>
      <c r="I5" s="1108">
        <v>2022</v>
      </c>
      <c r="J5" s="1108" t="s">
        <v>1154</v>
      </c>
      <c r="K5" s="1108" t="s">
        <v>1155</v>
      </c>
      <c r="L5" s="1460" t="s">
        <v>823</v>
      </c>
    </row>
    <row r="6" spans="1:20" ht="18" customHeight="1" x14ac:dyDescent="0.25">
      <c r="A6" s="1113" t="s">
        <v>1417</v>
      </c>
      <c r="B6" s="1494"/>
      <c r="C6" s="1495"/>
      <c r="D6" s="1495"/>
      <c r="E6" s="1495"/>
      <c r="F6" s="1496"/>
      <c r="G6" s="1495"/>
      <c r="H6" s="1496"/>
      <c r="I6" s="1496"/>
      <c r="J6" s="1495"/>
      <c r="K6" s="1495"/>
      <c r="L6" s="1497"/>
    </row>
    <row r="7" spans="1:20" ht="7.5" customHeight="1" x14ac:dyDescent="0.25">
      <c r="A7" s="1464"/>
      <c r="B7" s="1494"/>
      <c r="C7" s="1495"/>
      <c r="D7" s="1495"/>
      <c r="E7" s="1495"/>
      <c r="F7" s="1496"/>
      <c r="G7" s="1495"/>
      <c r="H7" s="1496"/>
      <c r="I7" s="1496"/>
      <c r="J7" s="1495"/>
      <c r="K7" s="1495"/>
      <c r="L7" s="1497"/>
      <c r="M7" s="1498"/>
      <c r="N7" s="1499"/>
      <c r="O7" s="1499"/>
      <c r="P7" s="1499"/>
      <c r="Q7" s="1499"/>
      <c r="R7" s="1500"/>
      <c r="S7" s="1500"/>
      <c r="T7" s="1500"/>
    </row>
    <row r="8" spans="1:20" ht="18" customHeight="1" x14ac:dyDescent="0.25">
      <c r="A8" s="1501" t="s">
        <v>1418</v>
      </c>
      <c r="B8" s="1502">
        <v>3268671.4096877621</v>
      </c>
      <c r="C8" s="1503">
        <v>3855308.819812696</v>
      </c>
      <c r="D8" s="1503">
        <v>4546419.845219302</v>
      </c>
      <c r="E8" s="1503">
        <v>4719485.7165097175</v>
      </c>
      <c r="F8" s="1503">
        <v>4541973.7895432562</v>
      </c>
      <c r="G8" s="1503">
        <v>3999817.9809655389</v>
      </c>
      <c r="H8" s="1504">
        <v>4640108.3119603219</v>
      </c>
      <c r="I8" s="1504">
        <v>5754499.4399494501</v>
      </c>
      <c r="J8" s="1504">
        <v>5002451.0807224121</v>
      </c>
      <c r="K8" s="1504">
        <v>5743102.7970917113</v>
      </c>
      <c r="L8" s="1505">
        <v>6803199.1390994238</v>
      </c>
      <c r="M8" s="1112"/>
      <c r="Q8" s="1506"/>
      <c r="R8" s="1507"/>
      <c r="S8" s="1507"/>
      <c r="T8" s="1507"/>
    </row>
    <row r="9" spans="1:20" ht="18" customHeight="1" x14ac:dyDescent="0.25">
      <c r="A9" s="1508" t="s">
        <v>1419</v>
      </c>
      <c r="B9" s="1502">
        <v>2048516.31831</v>
      </c>
      <c r="C9" s="1503">
        <v>2534593.6896137772</v>
      </c>
      <c r="D9" s="1503">
        <v>3170105.2136957147</v>
      </c>
      <c r="E9" s="1503">
        <v>3118556.9067702745</v>
      </c>
      <c r="F9" s="1503">
        <v>2990077.8717622333</v>
      </c>
      <c r="G9" s="1503">
        <v>2658054.9898916925</v>
      </c>
      <c r="H9" s="1504">
        <v>3035657.8917422784</v>
      </c>
      <c r="I9" s="1504">
        <v>3738518.1175186089</v>
      </c>
      <c r="J9" s="1504">
        <v>2876619.3386112312</v>
      </c>
      <c r="K9" s="1504">
        <v>3302180.5767067471</v>
      </c>
      <c r="L9" s="1505">
        <v>3708010.5276874639</v>
      </c>
      <c r="M9" s="1498"/>
      <c r="N9" s="1509"/>
      <c r="O9" s="1506"/>
      <c r="P9" s="1506"/>
      <c r="Q9" s="1506"/>
      <c r="R9" s="1507"/>
      <c r="S9" s="1507"/>
      <c r="T9" s="1507"/>
    </row>
    <row r="10" spans="1:20" ht="18" customHeight="1" x14ac:dyDescent="0.25">
      <c r="A10" s="1508" t="s">
        <v>1420</v>
      </c>
      <c r="B10" s="1502">
        <v>683152.1524614204</v>
      </c>
      <c r="C10" s="1503">
        <v>780509.86401763768</v>
      </c>
      <c r="D10" s="1503">
        <v>814825.43182115885</v>
      </c>
      <c r="E10" s="1503">
        <v>827881.73424807366</v>
      </c>
      <c r="F10" s="1503">
        <v>863802.53541991976</v>
      </c>
      <c r="G10" s="1503">
        <v>787256.98026310629</v>
      </c>
      <c r="H10" s="1504">
        <v>977506.00911262631</v>
      </c>
      <c r="I10" s="1504">
        <v>1269989.1920205997</v>
      </c>
      <c r="J10" s="1504">
        <v>1269018.5846329632</v>
      </c>
      <c r="K10" s="1504">
        <v>1472571.9841497145</v>
      </c>
      <c r="L10" s="1505">
        <v>1598383.9977302535</v>
      </c>
      <c r="M10" s="1498"/>
      <c r="N10" s="1509"/>
      <c r="O10" s="1506"/>
      <c r="P10" s="1506"/>
      <c r="Q10" s="1506"/>
      <c r="R10" s="1507"/>
      <c r="S10" s="1507"/>
      <c r="T10" s="1507"/>
    </row>
    <row r="11" spans="1:20" ht="18" customHeight="1" x14ac:dyDescent="0.25">
      <c r="A11" s="1508" t="s">
        <v>1421</v>
      </c>
      <c r="B11" s="1502">
        <v>299773.65786124248</v>
      </c>
      <c r="C11" s="1503">
        <v>242134.10471407225</v>
      </c>
      <c r="D11" s="1503">
        <v>234580.96181526815</v>
      </c>
      <c r="E11" s="1503">
        <v>403714.78533776058</v>
      </c>
      <c r="F11" s="1503">
        <v>281176.8568439628</v>
      </c>
      <c r="G11" s="1503">
        <v>146170.28725883123</v>
      </c>
      <c r="H11" s="1504">
        <v>112383.20140089889</v>
      </c>
      <c r="I11" s="1504">
        <v>114169.27391181437</v>
      </c>
      <c r="J11" s="1504">
        <v>113938.79047496209</v>
      </c>
      <c r="K11" s="1504">
        <v>148061.72616643278</v>
      </c>
      <c r="L11" s="1505">
        <v>570103.55572291592</v>
      </c>
      <c r="M11" s="1498"/>
      <c r="N11" s="1509"/>
      <c r="O11" s="1506"/>
      <c r="P11" s="1506"/>
      <c r="Q11" s="1506"/>
      <c r="R11" s="1507"/>
      <c r="S11" s="1507"/>
      <c r="T11" s="1507"/>
    </row>
    <row r="12" spans="1:20" ht="18" customHeight="1" x14ac:dyDescent="0.25">
      <c r="A12" s="1508" t="s">
        <v>1422</v>
      </c>
      <c r="B12" s="1502">
        <v>70703.78651177042</v>
      </c>
      <c r="C12" s="1503">
        <v>88855.031584141412</v>
      </c>
      <c r="D12" s="1503">
        <v>84235.804825480707</v>
      </c>
      <c r="E12" s="1503">
        <v>102097.32425875103</v>
      </c>
      <c r="F12" s="1503">
        <v>107690.30669548189</v>
      </c>
      <c r="G12" s="1503">
        <v>83173.60784741299</v>
      </c>
      <c r="H12" s="1504">
        <v>102848.57478498585</v>
      </c>
      <c r="I12" s="1504">
        <v>75960.541009726381</v>
      </c>
      <c r="J12" s="1504">
        <v>94858.976406784102</v>
      </c>
      <c r="K12" s="1504">
        <v>124607.26958310463</v>
      </c>
      <c r="L12" s="1505">
        <v>153843.72704622961</v>
      </c>
      <c r="M12" s="1498"/>
      <c r="N12" s="1509"/>
      <c r="O12" s="1506"/>
      <c r="P12" s="1506"/>
      <c r="Q12" s="1506"/>
      <c r="R12" s="1507"/>
      <c r="S12" s="1507"/>
      <c r="T12" s="1507"/>
    </row>
    <row r="13" spans="1:20" ht="18" customHeight="1" x14ac:dyDescent="0.25">
      <c r="A13" s="1508" t="s">
        <v>1423</v>
      </c>
      <c r="B13" s="1502">
        <v>22182.951628439125</v>
      </c>
      <c r="C13" s="1503">
        <v>21929.84442179968</v>
      </c>
      <c r="D13" s="1503">
        <v>22873.740570065969</v>
      </c>
      <c r="E13" s="1503">
        <v>19236.960633731229</v>
      </c>
      <c r="F13" s="1503">
        <v>15568.446957087383</v>
      </c>
      <c r="G13" s="1503">
        <v>15002.613590528144</v>
      </c>
      <c r="H13" s="1504">
        <v>18023.056748664403</v>
      </c>
      <c r="I13" s="1504">
        <v>20935.322035291185</v>
      </c>
      <c r="J13" s="1504">
        <v>21067.726179251898</v>
      </c>
      <c r="K13" s="1504">
        <v>19871.514365827148</v>
      </c>
      <c r="L13" s="1505">
        <v>24906.499352089755</v>
      </c>
      <c r="M13" s="1498"/>
      <c r="N13" s="1509"/>
      <c r="O13" s="1506"/>
      <c r="P13" s="1506"/>
      <c r="Q13" s="1506"/>
      <c r="R13" s="1507"/>
      <c r="S13" s="1507"/>
      <c r="T13" s="1507"/>
    </row>
    <row r="14" spans="1:20" ht="18" customHeight="1" x14ac:dyDescent="0.25">
      <c r="A14" s="1508" t="s">
        <v>1424</v>
      </c>
      <c r="B14" s="1502">
        <v>129362.87938</v>
      </c>
      <c r="C14" s="1503">
        <v>171268.16697345252</v>
      </c>
      <c r="D14" s="1503">
        <v>203725.46294019662</v>
      </c>
      <c r="E14" s="1503">
        <v>228573.35861471409</v>
      </c>
      <c r="F14" s="1503">
        <v>265345.9707697772</v>
      </c>
      <c r="G14" s="1503">
        <v>295737.18770508305</v>
      </c>
      <c r="H14" s="1504">
        <v>376800.43827390583</v>
      </c>
      <c r="I14" s="1504">
        <v>516042.90529307583</v>
      </c>
      <c r="J14" s="1504">
        <v>607252.066276873</v>
      </c>
      <c r="K14" s="1504">
        <v>652039.59167370608</v>
      </c>
      <c r="L14" s="1505">
        <v>715424.04072663793</v>
      </c>
      <c r="M14" s="1498"/>
      <c r="N14" s="1509"/>
      <c r="O14" s="1506"/>
      <c r="P14" s="1506"/>
      <c r="Q14" s="1506"/>
      <c r="R14" s="1507"/>
      <c r="S14" s="1507"/>
      <c r="T14" s="1507"/>
    </row>
    <row r="15" spans="1:20" ht="18" customHeight="1" x14ac:dyDescent="0.25">
      <c r="A15" s="1508" t="s">
        <v>1425</v>
      </c>
      <c r="B15" s="1502">
        <v>14979.663534889778</v>
      </c>
      <c r="C15" s="1503">
        <v>16018.118487815571</v>
      </c>
      <c r="D15" s="1503">
        <v>16073.229551417793</v>
      </c>
      <c r="E15" s="1503">
        <v>19424.646646411737</v>
      </c>
      <c r="F15" s="1503">
        <v>18311.801094794177</v>
      </c>
      <c r="G15" s="1503">
        <v>14422.314408884595</v>
      </c>
      <c r="H15" s="1504">
        <v>16889.13989696301</v>
      </c>
      <c r="I15" s="1504">
        <v>18884.088160335465</v>
      </c>
      <c r="J15" s="1504">
        <v>19695.598140348073</v>
      </c>
      <c r="K15" s="1504">
        <v>23770.134446179989</v>
      </c>
      <c r="L15" s="1505">
        <v>32526.790833833667</v>
      </c>
      <c r="M15" s="1498"/>
      <c r="N15" s="1509"/>
      <c r="O15" s="1506"/>
      <c r="P15" s="1506"/>
      <c r="Q15" s="1506"/>
      <c r="R15" s="1507"/>
      <c r="S15" s="1507"/>
      <c r="T15" s="1507"/>
    </row>
    <row r="16" spans="1:20" ht="18" customHeight="1" x14ac:dyDescent="0.25">
      <c r="A16" s="1501" t="s">
        <v>1426</v>
      </c>
      <c r="B16" s="1502">
        <v>696005.90929803287</v>
      </c>
      <c r="C16" s="1503">
        <v>815410.565959631</v>
      </c>
      <c r="D16" s="1503">
        <v>1169177.223748964</v>
      </c>
      <c r="E16" s="1503">
        <v>1122965.0242090034</v>
      </c>
      <c r="F16" s="1503">
        <v>885055.70962432504</v>
      </c>
      <c r="G16" s="1503">
        <v>1143281.369311569</v>
      </c>
      <c r="H16" s="1504">
        <v>1829460.9989253108</v>
      </c>
      <c r="I16" s="1504">
        <v>807945.7089276606</v>
      </c>
      <c r="J16" s="1504">
        <v>1682163.1017192276</v>
      </c>
      <c r="K16" s="1504">
        <v>2186154.0820702212</v>
      </c>
      <c r="L16" s="1505">
        <v>2905919.8116305196</v>
      </c>
      <c r="M16" s="1498"/>
      <c r="N16" s="1509"/>
      <c r="O16" s="1506"/>
      <c r="P16" s="1506"/>
      <c r="Q16" s="1510"/>
      <c r="R16" s="1507"/>
      <c r="S16" s="1507"/>
      <c r="T16" s="1507"/>
    </row>
    <row r="17" spans="1:12" ht="18" customHeight="1" x14ac:dyDescent="0.25">
      <c r="A17" s="1508" t="s">
        <v>1427</v>
      </c>
      <c r="B17" s="1502">
        <v>646278.30929803289</v>
      </c>
      <c r="C17" s="1503">
        <v>693690.81591973826</v>
      </c>
      <c r="D17" s="1503">
        <v>989992.14328894578</v>
      </c>
      <c r="E17" s="1503">
        <v>973920.55657073297</v>
      </c>
      <c r="F17" s="1503">
        <v>828914.62404492497</v>
      </c>
      <c r="G17" s="1503">
        <v>1057644.7730324101</v>
      </c>
      <c r="H17" s="1504">
        <v>1741987.357964423</v>
      </c>
      <c r="I17" s="1504">
        <v>703235.91950597614</v>
      </c>
      <c r="J17" s="1504">
        <v>1545954.3424143828</v>
      </c>
      <c r="K17" s="1504">
        <v>2052487.9388884194</v>
      </c>
      <c r="L17" s="1505">
        <v>2780244.60772039</v>
      </c>
    </row>
    <row r="18" spans="1:12" ht="18" customHeight="1" x14ac:dyDescent="0.25">
      <c r="A18" s="1508" t="s">
        <v>1428</v>
      </c>
      <c r="B18" s="1502">
        <v>49727.6</v>
      </c>
      <c r="C18" s="1503">
        <v>121719.75003989275</v>
      </c>
      <c r="D18" s="1503">
        <v>179185.08046001827</v>
      </c>
      <c r="E18" s="1503">
        <v>149044.46763827043</v>
      </c>
      <c r="F18" s="1503">
        <v>56141.085579400118</v>
      </c>
      <c r="G18" s="1503">
        <v>85636.596279159028</v>
      </c>
      <c r="H18" s="1504">
        <v>87473.640960887729</v>
      </c>
      <c r="I18" s="1504">
        <v>104709.78942168447</v>
      </c>
      <c r="J18" s="1504">
        <v>136208.75930484466</v>
      </c>
      <c r="K18" s="1504">
        <v>133666.14318180201</v>
      </c>
      <c r="L18" s="1505">
        <v>125675.20391012954</v>
      </c>
    </row>
    <row r="19" spans="1:12" ht="7.5" customHeight="1" x14ac:dyDescent="0.25">
      <c r="A19" s="1511"/>
      <c r="B19" s="1494"/>
      <c r="C19" s="1496"/>
      <c r="D19" s="1496"/>
      <c r="E19" s="1496"/>
      <c r="F19" s="1496"/>
      <c r="G19" s="1496"/>
      <c r="H19" s="1495"/>
      <c r="I19" s="1495"/>
      <c r="J19" s="1495"/>
      <c r="K19" s="1495"/>
      <c r="L19" s="1505"/>
    </row>
    <row r="20" spans="1:12" ht="18" customHeight="1" x14ac:dyDescent="0.25">
      <c r="A20" s="1113" t="s">
        <v>1429</v>
      </c>
      <c r="B20" s="1512">
        <v>3964677.3189857951</v>
      </c>
      <c r="C20" s="1513">
        <v>4670719.385772327</v>
      </c>
      <c r="D20" s="1513">
        <v>5715597.0689682662</v>
      </c>
      <c r="E20" s="1513">
        <v>5842450.7407187205</v>
      </c>
      <c r="F20" s="1513">
        <v>5427029.4991675811</v>
      </c>
      <c r="G20" s="1513">
        <v>5143099.3502771081</v>
      </c>
      <c r="H20" s="1514">
        <v>6469569.3108856324</v>
      </c>
      <c r="I20" s="1514">
        <v>6562445.1488771103</v>
      </c>
      <c r="J20" s="1514">
        <v>6684614.1824416397</v>
      </c>
      <c r="K20" s="1514">
        <v>7929256.8791619325</v>
      </c>
      <c r="L20" s="1515">
        <v>9709118.9507299438</v>
      </c>
    </row>
    <row r="21" spans="1:12" ht="6.75" customHeight="1" thickBot="1" x14ac:dyDescent="0.3">
      <c r="A21" s="1516"/>
      <c r="B21" s="1517"/>
      <c r="C21" s="1518"/>
      <c r="D21" s="1518"/>
      <c r="E21" s="1518"/>
      <c r="F21" s="1519"/>
      <c r="G21" s="1518"/>
      <c r="H21" s="1519"/>
      <c r="I21" s="1519"/>
      <c r="J21" s="1518"/>
      <c r="K21" s="1518"/>
      <c r="L21" s="1520"/>
    </row>
    <row r="22" spans="1:12" ht="18" customHeight="1" x14ac:dyDescent="0.25">
      <c r="A22" s="1142" t="s">
        <v>1212</v>
      </c>
      <c r="B22" s="1142"/>
      <c r="C22" s="1142"/>
      <c r="D22" s="1142"/>
      <c r="E22" s="1142"/>
      <c r="F22" s="1142"/>
      <c r="G22" s="1521"/>
      <c r="H22" s="1142"/>
      <c r="L22" s="1144" t="s">
        <v>1430</v>
      </c>
    </row>
    <row r="23" spans="1:12" ht="18" customHeight="1" x14ac:dyDescent="0.25">
      <c r="A23" s="1112" t="s">
        <v>691</v>
      </c>
      <c r="L23" s="1105" t="s">
        <v>1431</v>
      </c>
    </row>
    <row r="24" spans="1:12" ht="18" customHeight="1" x14ac:dyDescent="0.25">
      <c r="A24" s="1112" t="s">
        <v>692</v>
      </c>
      <c r="B24" s="1145"/>
      <c r="C24" s="1145"/>
      <c r="D24" s="1145"/>
      <c r="E24" s="1145"/>
      <c r="F24" s="1145"/>
      <c r="G24" s="1145"/>
      <c r="H24" s="1522"/>
      <c r="I24" s="1522"/>
      <c r="J24" s="1522"/>
      <c r="K24" s="1522"/>
      <c r="L24" s="1522"/>
    </row>
  </sheetData>
  <mergeCells count="2">
    <mergeCell ref="A3:L3"/>
    <mergeCell ref="R3:T3"/>
  </mergeCells>
  <hyperlinks>
    <hyperlink ref="L2" location="Contents!A1" display="Back to Contents ç" xr:uid="{745224B6-8546-4101-8B77-F6F26CDAB232}"/>
  </hyperlinks>
  <pageMargins left="0.59027777777777801" right="0.196527777777778" top="0.39374999999999999" bottom="0.39305555555555599" header="0.51180555555555596" footer="0.196527777777778"/>
  <pageSetup paperSize="9" scale="51" firstPageNumber="0" orientation="portrait" r:id="rId1"/>
  <headerFooter alignWithMargins="0">
    <oddHeader>&amp;L&amp;"Calibri"&amp;10&amp;K000000 [Limited Sharing]&amp;1#_x000D_</oddHeader>
    <oddFooter>&amp;L&amp;"Century Gothic,Italic"&amp;8NA &amp;D &amp;T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50</vt:i4>
      </vt:variant>
    </vt:vector>
  </HeadingPairs>
  <TitlesOfParts>
    <vt:vector size="108" baseType="lpstr">
      <vt:lpstr>Contents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23</vt:lpstr>
      <vt:lpstr>TABLE 24</vt:lpstr>
      <vt:lpstr>TABLE 25</vt:lpstr>
      <vt:lpstr>TABLE 26</vt:lpstr>
      <vt:lpstr>TABLE 27</vt:lpstr>
      <vt:lpstr>TABLE 28</vt:lpstr>
      <vt:lpstr>TABLE 29</vt:lpstr>
      <vt:lpstr>TABLE 30</vt:lpstr>
      <vt:lpstr>TABLE 31</vt:lpstr>
      <vt:lpstr>TABLE 32</vt:lpstr>
      <vt:lpstr>TABLE 33</vt:lpstr>
      <vt:lpstr>TABLE 34</vt:lpstr>
      <vt:lpstr>TABLE 35</vt:lpstr>
      <vt:lpstr>TABLE 36</vt:lpstr>
      <vt:lpstr>TABLE 37</vt:lpstr>
      <vt:lpstr>TABLE 38</vt:lpstr>
      <vt:lpstr>TABLE 39</vt:lpstr>
      <vt:lpstr>TABLE 40</vt:lpstr>
      <vt:lpstr>TABLE 41</vt:lpstr>
      <vt:lpstr>TABLE 42</vt:lpstr>
      <vt:lpstr>TABLE 43</vt:lpstr>
      <vt:lpstr>TABLE 44</vt:lpstr>
      <vt:lpstr>TABLE 45</vt:lpstr>
      <vt:lpstr>TABLE 46</vt:lpstr>
      <vt:lpstr>TABLE 47</vt:lpstr>
      <vt:lpstr>TABLE 48</vt:lpstr>
      <vt:lpstr>TABLE 49</vt:lpstr>
      <vt:lpstr>TABLE 50</vt:lpstr>
      <vt:lpstr>TABLE 51</vt:lpstr>
      <vt:lpstr>TABLE 52</vt:lpstr>
      <vt:lpstr>TABLE 53</vt:lpstr>
      <vt:lpstr>TABLE 54</vt:lpstr>
      <vt:lpstr>TABLE 55</vt:lpstr>
      <vt:lpstr>TABLE 56</vt:lpstr>
      <vt:lpstr>TABLE 57</vt:lpstr>
      <vt:lpstr>'TABLE 12'!Excel_BuiltIn_Print_Area_1_1</vt:lpstr>
      <vt:lpstr>'TABLE 13'!Excel_BuiltIn_Print_Area_2_1</vt:lpstr>
      <vt:lpstr>'TABLE 14'!Excel_BuiltIn_Print_Area_3_1</vt:lpstr>
      <vt:lpstr>'TABLE 17'!Excel_BuiltIn_Print_Area_6_1</vt:lpstr>
      <vt:lpstr>'TABLE 17'!Excel_BuiltIn_Print_Area_6_1_1</vt:lpstr>
      <vt:lpstr>'TABLE 19'!Excel_BuiltIn_Print_Area_7_1</vt:lpstr>
      <vt:lpstr>'TABLE 19'!Excel_BuiltIn_Print_Area_7_1_1</vt:lpstr>
      <vt:lpstr>'TABLE 1'!Print_Area</vt:lpstr>
      <vt:lpstr>'TABLE 10'!Print_Area</vt:lpstr>
      <vt:lpstr>'TABLE 11'!Print_Area</vt:lpstr>
      <vt:lpstr>'TABLE 12'!Print_Area</vt:lpstr>
      <vt:lpstr>'TABLE 13'!Print_Area</vt:lpstr>
      <vt:lpstr>'TABLE 14'!Print_Area</vt:lpstr>
      <vt:lpstr>'TABLE 15'!Print_Area</vt:lpstr>
      <vt:lpstr>'TABLE 16'!Print_Area</vt:lpstr>
      <vt:lpstr>'TABLE 17'!Print_Area</vt:lpstr>
      <vt:lpstr>'TABLE 18'!Print_Area</vt:lpstr>
      <vt:lpstr>'TABLE 19'!Print_Area</vt:lpstr>
      <vt:lpstr>'TABLE 2'!Print_Area</vt:lpstr>
      <vt:lpstr>'TABLE 20'!Print_Area</vt:lpstr>
      <vt:lpstr>'TABLE 22'!Print_Area</vt:lpstr>
      <vt:lpstr>'TABLE 23'!Print_Area</vt:lpstr>
      <vt:lpstr>'TABLE 24'!Print_Area</vt:lpstr>
      <vt:lpstr>'TABLE 25'!Print_Area</vt:lpstr>
      <vt:lpstr>'TABLE 26'!Print_Area</vt:lpstr>
      <vt:lpstr>'TABLE 27'!Print_Area</vt:lpstr>
      <vt:lpstr>'TABLE 28'!Print_Area</vt:lpstr>
      <vt:lpstr>'TABLE 29'!Print_Area</vt:lpstr>
      <vt:lpstr>'TABLE 30'!Print_Area</vt:lpstr>
      <vt:lpstr>'TABLE 31'!Print_Area</vt:lpstr>
      <vt:lpstr>'TABLE 32'!Print_Area</vt:lpstr>
      <vt:lpstr>'TABLE 33'!Print_Area</vt:lpstr>
      <vt:lpstr>'TABLE 34'!Print_Area</vt:lpstr>
      <vt:lpstr>'TABLE 35'!Print_Area</vt:lpstr>
      <vt:lpstr>'TABLE 36'!Print_Area</vt:lpstr>
      <vt:lpstr>'TABLE 37'!Print_Area</vt:lpstr>
      <vt:lpstr>'TABLE 38'!Print_Area</vt:lpstr>
      <vt:lpstr>'TABLE 39'!Print_Area</vt:lpstr>
      <vt:lpstr>'TABLE 4'!Print_Area</vt:lpstr>
      <vt:lpstr>'TABLE 40'!Print_Area</vt:lpstr>
      <vt:lpstr>'TABLE 41'!Print_Area</vt:lpstr>
      <vt:lpstr>'TABLE 42'!Print_Area</vt:lpstr>
      <vt:lpstr>'TABLE 43'!Print_Area</vt:lpstr>
      <vt:lpstr>'TABLE 44'!Print_Area</vt:lpstr>
      <vt:lpstr>'TABLE 45'!Print_Area</vt:lpstr>
      <vt:lpstr>'TABLE 5'!Print_Area</vt:lpstr>
      <vt:lpstr>'TABLE 6'!Print_Area</vt:lpstr>
      <vt:lpstr>'TABLE 7'!Print_Area</vt:lpstr>
      <vt:lpstr>'TABLE 8'!Print_Area</vt:lpstr>
      <vt:lpstr>'TABLE 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Jayaweera JRST</dc:creator>
  <cp:lastModifiedBy>Samarasekara UKUDA</cp:lastModifiedBy>
  <dcterms:created xsi:type="dcterms:W3CDTF">2026-03-29T05:33:28Z</dcterms:created>
  <dcterms:modified xsi:type="dcterms:W3CDTF">2026-04-20T10:47:11Z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3c4ab6a-b8f9-4a41-a9e3-9d9b3c522aed_Enabled">
    <vt:lpwstr>true</vt:lpwstr>
  </property>
  <property fmtid="{D5CDD505-2E9C-101B-9397-08002B2CF9AE}" pid="3" name="MSIP_Label_83c4ab6a-b8f9-4a41-a9e3-9d9b3c522aed_SetDate">
    <vt:lpwstr>2026-04-07T13:17:06Z</vt:lpwstr>
  </property>
  <property fmtid="{D5CDD505-2E9C-101B-9397-08002B2CF9AE}" pid="4" name="MSIP_Label_83c4ab6a-b8f9-4a41-a9e3-9d9b3c522aed_Method">
    <vt:lpwstr>Standard</vt:lpwstr>
  </property>
  <property fmtid="{D5CDD505-2E9C-101B-9397-08002B2CF9AE}" pid="5" name="MSIP_Label_83c4ab6a-b8f9-4a41-a9e3-9d9b3c522aed_Name">
    <vt:lpwstr>83c4ab6a-b8f9-4a41-a9e3-9d9b3c522aed</vt:lpwstr>
  </property>
  <property fmtid="{D5CDD505-2E9C-101B-9397-08002B2CF9AE}" pid="6" name="MSIP_Label_83c4ab6a-b8f9-4a41-a9e3-9d9b3c522aed_SiteId">
    <vt:lpwstr>deb56736-e31c-4f83-a094-a8aee555a992</vt:lpwstr>
  </property>
  <property fmtid="{D5CDD505-2E9C-101B-9397-08002B2CF9AE}" pid="7" name="MSIP_Label_83c4ab6a-b8f9-4a41-a9e3-9d9b3c522aed_ActionId">
    <vt:lpwstr>ef8c54b2-4dde-4d61-b4bb-3429534b99cf</vt:lpwstr>
  </property>
  <property fmtid="{D5CDD505-2E9C-101B-9397-08002B2CF9AE}" pid="8" name="MSIP_Label_83c4ab6a-b8f9-4a41-a9e3-9d9b3c522aed_ContentBits">
    <vt:lpwstr>1</vt:lpwstr>
  </property>
  <property fmtid="{D5CDD505-2E9C-101B-9397-08002B2CF9AE}" pid="9" name="MSIP_Label_83c4ab6a-b8f9-4a41-a9e3-9d9b3c522aed_Tag">
    <vt:lpwstr>10, 3, 0, 1</vt:lpwstr>
  </property>
</Properties>
</file>