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atastore-a\erd$\ERD_COMMON\Annual Economic Review Tamil 2023\Final Versions\"/>
    </mc:Choice>
  </mc:AlternateContent>
  <bookViews>
    <workbookView xWindow="-120" yWindow="-120" windowWidth="24240" windowHeight="13140" tabRatio="816"/>
  </bookViews>
  <sheets>
    <sheet name="உள்ளடக்கம்" sheetId="4" r:id="rId1"/>
    <sheet name="98" sheetId="1" r:id="rId2"/>
    <sheet name="99" sheetId="2" r:id="rId3"/>
    <sheet name="100" sheetId="3" r:id="rId4"/>
    <sheet name="101" sheetId="5" r:id="rId5"/>
    <sheet name="102" sheetId="6" r:id="rId6"/>
    <sheet name="103" sheetId="7" r:id="rId7"/>
    <sheet name="104" sheetId="8" r:id="rId8"/>
    <sheet name="105" sheetId="9" r:id="rId9"/>
    <sheet name="106" sheetId="10" r:id="rId10"/>
    <sheet name="107" sheetId="11" r:id="rId11"/>
    <sheet name="108" sheetId="12" r:id="rId12"/>
    <sheet name="109" sheetId="13" r:id="rId13"/>
    <sheet name="110" sheetId="14" r:id="rId14"/>
    <sheet name="111" sheetId="15" r:id="rId15"/>
    <sheet name="112" sheetId="16" r:id="rId16"/>
    <sheet name="113" sheetId="17" r:id="rId17"/>
    <sheet name="114" sheetId="18" r:id="rId18"/>
    <sheet name="115" sheetId="19" r:id="rId19"/>
    <sheet name="116" sheetId="20" r:id="rId20"/>
    <sheet name="117" sheetId="21" r:id="rId21"/>
  </sheets>
  <externalReferences>
    <externalReference r:id="rId22"/>
  </externalReferences>
  <definedNames>
    <definedName name="_mj169" localSheetId="3">[1]Mins!#REF!</definedName>
    <definedName name="_mj169" localSheetId="4">[1]Mins!#REF!</definedName>
    <definedName name="_mj169" localSheetId="5">[1]Mins!#REF!</definedName>
    <definedName name="_mj169" localSheetId="6">[1]Mins!#REF!</definedName>
    <definedName name="_mj169" localSheetId="7">[1]Mins!#REF!</definedName>
    <definedName name="_mj169" localSheetId="8">[1]Mins!#REF!</definedName>
    <definedName name="_mj169" localSheetId="9">[1]Mins!#REF!</definedName>
    <definedName name="_mj169" localSheetId="10">[1]Mins!#REF!</definedName>
    <definedName name="_mj169" localSheetId="11">[1]Mins!#REF!</definedName>
    <definedName name="_mj169" localSheetId="12">[1]Mins!#REF!</definedName>
    <definedName name="_mj169" localSheetId="13">[1]Mins!#REF!</definedName>
    <definedName name="_mj169" localSheetId="14">[1]Mins!#REF!</definedName>
    <definedName name="_mj169" localSheetId="15">[1]Mins!#REF!</definedName>
    <definedName name="_mj169" localSheetId="16">[1]Mins!#REF!</definedName>
    <definedName name="_mj169" localSheetId="17">[1]Mins!#REF!</definedName>
    <definedName name="_mj169" localSheetId="18">[1]Mins!#REF!</definedName>
    <definedName name="_mj169" localSheetId="19">[1]Mins!#REF!</definedName>
    <definedName name="_mj169" localSheetId="20">[1]Mins!#REF!</definedName>
    <definedName name="_mj169" localSheetId="1">[1]Mins!#REF!</definedName>
    <definedName name="_mj169" localSheetId="2">[1]Mins!#REF!</definedName>
    <definedName name="_mj169">[1]Mins!#REF!</definedName>
    <definedName name="bf" localSheetId="3">[1]Mins!#REF!</definedName>
    <definedName name="bf" localSheetId="4">[1]Mins!#REF!</definedName>
    <definedName name="bf" localSheetId="5">[1]Mins!#REF!</definedName>
    <definedName name="bf" localSheetId="6">[1]Mins!#REF!</definedName>
    <definedName name="bf" localSheetId="7">[1]Mins!#REF!</definedName>
    <definedName name="bf" localSheetId="8">[1]Mins!#REF!</definedName>
    <definedName name="bf" localSheetId="9">[1]Mins!#REF!</definedName>
    <definedName name="bf" localSheetId="10">[1]Mins!#REF!</definedName>
    <definedName name="bf" localSheetId="11">[1]Mins!#REF!</definedName>
    <definedName name="bf" localSheetId="12">[1]Mins!#REF!</definedName>
    <definedName name="bf" localSheetId="13">[1]Mins!#REF!</definedName>
    <definedName name="bf" localSheetId="14">[1]Mins!#REF!</definedName>
    <definedName name="bf" localSheetId="15">[1]Mins!#REF!</definedName>
    <definedName name="bf" localSheetId="16">[1]Mins!#REF!</definedName>
    <definedName name="bf" localSheetId="17">[1]Mins!#REF!</definedName>
    <definedName name="bf" localSheetId="18">[1]Mins!#REF!</definedName>
    <definedName name="bf" localSheetId="19">[1]Mins!#REF!</definedName>
    <definedName name="bf" localSheetId="20">[1]Mins!#REF!</definedName>
    <definedName name="bf" localSheetId="1">[1]Mins!#REF!</definedName>
    <definedName name="bf" localSheetId="2">[1]Mins!#REF!</definedName>
    <definedName name="bf">[1]Mins!#REF!</definedName>
    <definedName name="_xlnm.Print_Area" localSheetId="3">'100'!$A$2:$I$40</definedName>
    <definedName name="_xlnm.Print_Area" localSheetId="8">'105'!$A$2:$K$68</definedName>
    <definedName name="_xlnm.Print_Area" localSheetId="9">'106'!$A$1:$F$34</definedName>
    <definedName name="_xlnm.Print_Area" localSheetId="10">'107'!$A$1:$F$41</definedName>
    <definedName name="_xlnm.Print_Area" localSheetId="11">'108'!$A$1:$G$33</definedName>
    <definedName name="_xlnm.Print_Area" localSheetId="12">'109'!$A$1:$F$36</definedName>
    <definedName name="_xlnm.Print_Area" localSheetId="14">'111'!$A$1:$F$48</definedName>
    <definedName name="_xlnm.Print_Area" localSheetId="15">'112'!$A$1:$E$44</definedName>
    <definedName name="_xlnm.Print_Area" localSheetId="16">'113'!$A$1:$F$39</definedName>
    <definedName name="_xlnm.Print_Area" localSheetId="17">'114'!$A$1:$F$52</definedName>
    <definedName name="_xlnm.Print_Area" localSheetId="19">'116'!$A$2:$I$42</definedName>
    <definedName name="_xlnm.Print_Area" localSheetId="20">'117'!$A$1:$J$62</definedName>
    <definedName name="_xlnm.Print_Area" localSheetId="1">'98'!$A$2:$J$27</definedName>
    <definedName name="_xlnm.Print_Area" localSheetId="2">'99'!$A$2:$J$51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21" l="1"/>
  <c r="G53" i="21"/>
  <c r="F53" i="21"/>
  <c r="E53" i="21"/>
  <c r="D53" i="21"/>
  <c r="G52" i="21"/>
  <c r="F52" i="21"/>
  <c r="E52" i="21"/>
  <c r="D52" i="21"/>
  <c r="G51" i="21"/>
  <c r="F51" i="21"/>
  <c r="E51" i="21"/>
  <c r="D51" i="21"/>
  <c r="G50" i="21"/>
  <c r="F50" i="21"/>
  <c r="E50" i="21"/>
  <c r="D50" i="21"/>
  <c r="G49" i="21"/>
  <c r="F49" i="21"/>
  <c r="E49" i="21"/>
  <c r="D49" i="21"/>
  <c r="G48" i="21"/>
  <c r="F48" i="21"/>
  <c r="E48" i="21"/>
  <c r="D48" i="21"/>
  <c r="G47" i="21"/>
  <c r="F47" i="21"/>
  <c r="E47" i="21"/>
  <c r="D47" i="21"/>
  <c r="F30" i="17" l="1"/>
  <c r="F25" i="17"/>
  <c r="F24" i="17"/>
  <c r="F37" i="16"/>
  <c r="F36" i="16"/>
  <c r="E36" i="16"/>
  <c r="D36" i="16"/>
  <c r="C36" i="16"/>
  <c r="B36" i="16"/>
  <c r="F28" i="16"/>
  <c r="E28" i="16"/>
  <c r="D28" i="16"/>
  <c r="C28" i="16"/>
  <c r="B28" i="16"/>
  <c r="F7" i="13" l="1"/>
  <c r="G10" i="12"/>
  <c r="G7" i="12"/>
  <c r="J66" i="9"/>
  <c r="J71" i="8"/>
  <c r="D38" i="7"/>
  <c r="C38" i="7"/>
  <c r="C37" i="7"/>
  <c r="D36" i="7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G38" i="6"/>
  <c r="D38" i="6"/>
  <c r="F37" i="6"/>
  <c r="H37" i="6" s="1"/>
  <c r="E37" i="6"/>
  <c r="F36" i="6"/>
  <c r="H36" i="6" s="1"/>
  <c r="E36" i="6"/>
  <c r="F35" i="6"/>
  <c r="H35" i="6" s="1"/>
  <c r="E35" i="6"/>
  <c r="F34" i="6"/>
  <c r="H34" i="6" s="1"/>
  <c r="E34" i="6"/>
  <c r="C34" i="6"/>
  <c r="F33" i="6"/>
  <c r="H33" i="6" s="1"/>
  <c r="C33" i="6"/>
  <c r="E33" i="6" s="1"/>
  <c r="F32" i="6"/>
  <c r="H32" i="6" s="1"/>
  <c r="C32" i="6"/>
  <c r="E32" i="6" s="1"/>
  <c r="F31" i="6"/>
  <c r="H31" i="6" s="1"/>
  <c r="C31" i="6"/>
  <c r="E31" i="6" s="1"/>
  <c r="F30" i="6"/>
  <c r="H30" i="6" s="1"/>
  <c r="C30" i="6"/>
  <c r="E30" i="6" s="1"/>
  <c r="F29" i="6"/>
  <c r="H29" i="6" s="1"/>
  <c r="E29" i="6"/>
  <c r="C29" i="6"/>
  <c r="F28" i="6"/>
  <c r="H28" i="6" s="1"/>
  <c r="C28" i="6"/>
  <c r="E28" i="6" s="1"/>
  <c r="F27" i="6"/>
  <c r="H27" i="6" s="1"/>
  <c r="C27" i="6"/>
  <c r="E27" i="6" s="1"/>
  <c r="F26" i="6"/>
  <c r="H26" i="6" s="1"/>
  <c r="C26" i="6"/>
  <c r="E26" i="6" s="1"/>
  <c r="F25" i="6"/>
  <c r="H25" i="6" s="1"/>
  <c r="E25" i="6"/>
  <c r="C25" i="6"/>
  <c r="F24" i="6"/>
  <c r="H24" i="6" s="1"/>
  <c r="C24" i="6"/>
  <c r="E24" i="6" s="1"/>
  <c r="F23" i="6"/>
  <c r="H23" i="6" s="1"/>
  <c r="C23" i="6"/>
  <c r="E23" i="6" s="1"/>
  <c r="H22" i="6"/>
  <c r="C22" i="6"/>
  <c r="E22" i="6" s="1"/>
  <c r="H21" i="6"/>
  <c r="C21" i="6"/>
  <c r="E21" i="6" s="1"/>
  <c r="H20" i="6"/>
  <c r="C20" i="6"/>
  <c r="E20" i="6" s="1"/>
  <c r="H19" i="6"/>
  <c r="C19" i="6"/>
  <c r="E19" i="6" s="1"/>
  <c r="H18" i="6"/>
  <c r="C18" i="6"/>
  <c r="E18" i="6" s="1"/>
  <c r="H17" i="6"/>
  <c r="C17" i="6"/>
  <c r="E17" i="6" s="1"/>
  <c r="H16" i="6"/>
  <c r="C16" i="6"/>
  <c r="E16" i="6" s="1"/>
  <c r="H15" i="6"/>
  <c r="C15" i="6"/>
  <c r="E15" i="6" s="1"/>
  <c r="H14" i="6"/>
  <c r="C14" i="6"/>
  <c r="E14" i="6" s="1"/>
  <c r="H13" i="6"/>
  <c r="C13" i="6"/>
  <c r="E13" i="6" s="1"/>
  <c r="H12" i="6"/>
  <c r="C12" i="6"/>
  <c r="E12" i="6" s="1"/>
  <c r="H11" i="6"/>
  <c r="C11" i="6"/>
  <c r="E11" i="6" s="1"/>
  <c r="F10" i="6"/>
  <c r="H10" i="6" s="1"/>
  <c r="C10" i="6"/>
  <c r="E10" i="6" s="1"/>
  <c r="F9" i="6"/>
  <c r="H9" i="6" s="1"/>
  <c r="C9" i="6"/>
  <c r="E9" i="6" s="1"/>
  <c r="F8" i="6"/>
  <c r="C8" i="6"/>
  <c r="E8" i="6" s="1"/>
  <c r="C39" i="7" l="1"/>
  <c r="F38" i="6"/>
  <c r="H38" i="6" s="1"/>
  <c r="D39" i="7"/>
  <c r="C38" i="6"/>
  <c r="E38" i="6" s="1"/>
  <c r="H8" i="6"/>
</calcChain>
</file>

<file path=xl/sharedStrings.xml><?xml version="1.0" encoding="utf-8"?>
<sst xmlns="http://schemas.openxmlformats.org/spreadsheetml/2006/main" count="1001" uniqueCount="666">
  <si>
    <t xml:space="preserve">                                 </t>
  </si>
  <si>
    <t xml:space="preserve">                                                                                                                         </t>
  </si>
  <si>
    <t xml:space="preserve">                ,yq;if kj;jpa tq;fp</t>
  </si>
  <si>
    <t>(m) epjp mikr;rpd;gb&gt; 2020 tuTnryT jpl;l ciuapy; mwptpf;fg;gl;lthW 2019,d; ,iwj;Jiw Gs;sptpguq;fs; kPz;Lk; vLj;Jiuf;fg;gl;ld.</t>
  </si>
  <si>
    <t>(M) jw;fhypfkhdJ</t>
  </si>
  <si>
    <t>ml;ltiz 98</t>
  </si>
  <si>
    <t>1. nkhj;j murpiwAk; nfhilfSk;</t>
  </si>
  <si>
    <t xml:space="preserve">     thp</t>
  </si>
  <si>
    <t xml:space="preserve">     thpay;yh</t>
  </si>
  <si>
    <t>2. nrytpdk; kw;Wk; Njwpa fld; toq;fy;</t>
  </si>
  <si>
    <t>3. eilKiwf; fzf;F kPjp</t>
  </si>
  <si>
    <t>4. Kjyhe;ju kPjp</t>
  </si>
  <si>
    <t>6. tuT nryTj;jpl;lg; gw;whf;Fiwf;F epjpaply;</t>
  </si>
  <si>
    <t>tplak;</t>
  </si>
  <si>
    <t>2023 (M)</t>
  </si>
  <si>
    <t>&amp;. kpy;ypad;</t>
  </si>
  <si>
    <t>5. jpuz;l ,iw kPjp</t>
  </si>
  <si>
    <t xml:space="preserve"> mur ,iwj; njhopw;ghLfspd; nghUshjhug; gFg;gha;T</t>
  </si>
  <si>
    <t xml:space="preserve"> 1.1 nkhj;j murpiw</t>
  </si>
  <si>
    <t xml:space="preserve"> 1.2 nfhilfs;</t>
  </si>
  <si>
    <t xml:space="preserve"> 2.1 kPz;nlOk;</t>
  </si>
  <si>
    <t xml:space="preserve"> 2.2 %yjdk; kw;Wk; Njwpa fld; toq;fy;</t>
  </si>
  <si>
    <t xml:space="preserve"> 6.1 ntspehl;L epjpaply; (Njwpa)</t>
  </si>
  <si>
    <t xml:space="preserve"> 6.2 cs;ehl;L epjpaply; (Njwpa)</t>
  </si>
  <si>
    <t>2019 (m)</t>
  </si>
  <si>
    <t>,iwj; Jiw</t>
  </si>
  <si>
    <t>ml;ltiz 99</t>
  </si>
  <si>
    <t>murpiwapd; nghUshjhu gFg;gha;T</t>
  </si>
  <si>
    <t>1. thp murpiw</t>
  </si>
  <si>
    <t>1.1 ntspehl;L th;j;jfk; kPjhd thpfs;</t>
  </si>
  <si>
    <t>,wf;Fkjpj; jPh;it</t>
  </si>
  <si>
    <t>JiwKfk; kw;Wk; tpkhdepiyaj; jPh;itÆ gpuNjr cl;fl;likg;G mgptpUj;jpj; jPh;itÆ rpwg;G gz;lj; jPh;itÆ Vidait</t>
  </si>
  <si>
    <t>1.2 cs;ehl;Lg; nghUl;fs; kw;Wk; gzpfs; kPjhd thp</t>
  </si>
  <si>
    <t>ngWkjp $l;lg;gl;l thp</t>
  </si>
  <si>
    <t>cs;ehL</t>
  </si>
  <si>
    <t>,wf;Fkjpfs;</t>
  </si>
  <si>
    <t>fyhy; thpfs;</t>
  </si>
  <si>
    <t>Fbtif</t>
  </si>
  <si>
    <t>GifapiyÆ rpfnul;Lf;fs;</t>
  </si>
  <si>
    <t>ngw;Nwhypak;</t>
  </si>
  <si>
    <t>ce;J CHjpfs; kw;Wk; Vidait</t>
  </si>
  <si>
    <t>chpk thpfs;&gt; r%fg; ghJfhg;Gg; gq;fspg;Gj; jPh;it kw;Wk; Vidait</t>
  </si>
  <si>
    <t>tp.fp.</t>
  </si>
  <si>
    <t>1.3 Njwpa tUkhdk; kw;Wk; ,yhgq;fs; kPjhd thpfs;</t>
  </si>
  <si>
    <t>fk;gdpfs;</t>
  </si>
  <si>
    <t>261&gt;089(,)</t>
  </si>
  <si>
    <t>214&gt;819(,)</t>
  </si>
  <si>
    <t>fk;gdpfsy;yhjit</t>
  </si>
  <si>
    <t>tl;b kPjhd thp</t>
  </si>
  <si>
    <t>%yjd &lt;l;L thp</t>
  </si>
  <si>
    <t>-</t>
  </si>
  <si>
    <t>Vidait</t>
  </si>
  <si>
    <t>1.4 Kj;jpiuj; jPh;itÆnr]; jPh;itÆr%fg; nghWg;ghz;ik jPh;itÆ Njrj;ijf; fl;bnaOg;Gk; thpÆNjrpa ghJfhg;Gj; jPh;itÆnjhiyj;njhlHg+l;ly; jPh;it</t>
  </si>
  <si>
    <t>2. thpay;yh murpiw</t>
  </si>
  <si>
    <t>2.1 eilKiw murpiw</t>
  </si>
  <si>
    <t>nrhj;J tUkhdk;</t>
  </si>
  <si>
    <t>thlif</t>
  </si>
  <si>
    <t>tl;b</t>
  </si>
  <si>
    <t>,yhgq;fSk;&gt; gq;fpyhgq;fSk;</t>
  </si>
  <si>
    <t>Njrpa nyhj;jh; rig kw;Wk; Vida khw;wy;fs;</t>
  </si>
  <si>
    <t>kj;jpa tq;fp ,yhg khw;wy;fs;</t>
  </si>
  <si>
    <t>r%fg; ghJfhg;G gq;fspg;Gf;fs;</t>
  </si>
  <si>
    <t>fl;lzq;fSk; epUthf tpjpg;gzq;fSk;</t>
  </si>
  <si>
    <t>2.2 %yjd murpiw (&lt;)</t>
  </si>
  <si>
    <t>nkhj;jk;</t>
  </si>
  <si>
    <t>m) epjp mikr;rpd;gb&gt; 2020 tuTnryT jpl;l ciuapy; mwptpf;fg;gl;lthW 2019,d; ,iwj; Jiw Gs;sptpguq;fs; kPz;Lk; vLj;Jiuf;fg;gl;ld.</t>
  </si>
  <si>
    <t>%yk;: epjp&gt; nghUshjhu cWjpg;ghl;L kw;Wk; Njrpa nfhs;iffs; mikr;R</t>
  </si>
  <si>
    <t>(,) %yjd &lt;l;L thp cs;slq;fyhf</t>
  </si>
  <si>
    <t>(&lt;) %yjdg; nghUl;fspd; tpw;gid</t>
  </si>
  <si>
    <t xml:space="preserve">
</t>
  </si>
  <si>
    <t>ml;ltiz 100</t>
  </si>
  <si>
    <t>mur nrytpdj;jpdJk; kPs;nfhLg;gdTfisf; fopj;j fld; toq;fy;fspdJk; nghUshjhug; gFg;gha;T</t>
  </si>
  <si>
    <t>1. kPz;nlOk; nrytpdk;</t>
  </si>
  <si>
    <t>1.1 nghUl;fs; kw;Wk; gzpfs; kPjhd nrytpdk;</t>
  </si>
  <si>
    <t>rk;gsq;fSk; $ypfSk;</t>
  </si>
  <si>
    <t>FbrhH epUthfk;</t>
  </si>
  <si>
    <t>ghJfhg;G</t>
  </si>
  <si>
    <t>nghUl;fs; kw;Wk; gzpfspd; Vida nfhs;tdTfs;</t>
  </si>
  <si>
    <t>1.2 tl;bf; nfhLg;gdTfs;</t>
  </si>
  <si>
    <t>ntspehL</t>
  </si>
  <si>
    <t>1.3 khw;wy; nfhLg;gdTfs;</t>
  </si>
  <si>
    <t>tPl;lyFfs;</t>
  </si>
  <si>
    <t>epjpay;yh mur njhopy;Kaw;rp;fs;</t>
  </si>
  <si>
    <t>epWtdq;fSk; VidaitAk;</t>
  </si>
  <si>
    <t>1.4 epjp mikr;rpd; gb epYitfSf;fhd rPuhf;fk;</t>
  </si>
  <si>
    <t>2. %yjdr; nrytpdk;</t>
  </si>
  <si>
    <r>
      <t xml:space="preserve">2.1 epiyahd </t>
    </r>
    <r>
      <rPr>
        <sz val="10"/>
        <color theme="1"/>
        <rFont val="Baamini"/>
      </rPr>
      <t>n</t>
    </r>
    <r>
      <rPr>
        <sz val="10"/>
        <rFont val="Baamini"/>
      </rPr>
      <t>rhj;Jf;fspd; ifNaw;G</t>
    </r>
  </si>
  <si>
    <t>2.2 %yjd khw;wy;fs;</t>
  </si>
  <si>
    <t xml:space="preserve">mur epWtdq;fs; </t>
  </si>
  <si>
    <t>epjpay;yh mur njhopy;Kaw;rpfs;</t>
  </si>
  <si>
    <t>Jizj; Njrpa muRfs;</t>
  </si>
  <si>
    <t>2.3 Vidait</t>
  </si>
  <si>
    <t>3. kPs;nfhLg;gdTfisf; fopj;j fld; toq;fy;fs;</t>
  </si>
  <si>
    <t>3.1 Kw;gzf; fzf;Ffs; %ykhd Njwpa fld;toq;fy;</t>
  </si>
  <si>
    <t>3.2 mur njhopy;Kaw;rpfSf;fhd fld;toq;fy;</t>
  </si>
  <si>
    <t>3.3 mur njhopy;Kaw;rpfspd; fld; kPs;nfhLg;gdTfs;</t>
  </si>
  <si>
    <t>4. epjp mikr;rpd; gb %yjdr; nrytpdj;jpd; kPjhd
epYitfSf;fhd rPuhf;fk;</t>
  </si>
  <si>
    <t>ml;ltiz 101</t>
  </si>
  <si>
    <t>mur nrytpdj;jpdJk; fld;ghLfspdJk; njhopw;ghl;L hPjpahd gFg;gha;T</t>
  </si>
  <si>
    <t>2023 (m)</t>
  </si>
  <si>
    <t>1.1 nghJkf;fs; gzpfs;</t>
  </si>
  <si>
    <t>nghJf; fl;lis kw;Wk; ghJfhg;G</t>
  </si>
  <si>
    <t>1.2 r%fg; gzpfs;</t>
  </si>
  <si>
    <t>fy;tp</t>
  </si>
  <si>
    <t>Rfhjhuk;</t>
  </si>
  <si>
    <t>eyk;</t>
  </si>
  <si>
    <t xml:space="preserve">rKjhak;rhh; gzpfs; </t>
  </si>
  <si>
    <t>1.3 nghUshjhug; gzpfs;</t>
  </si>
  <si>
    <t>Ntshz;ik kw;Wk; ePh;g;ghrdk;</t>
  </si>
  <si>
    <t>tY kw;Wk; ePh;toq;fy;</t>
  </si>
  <si>
    <t>Nghf;Ftuj;J kw;Wk; njhlh;G+l;ly;</t>
  </si>
  <si>
    <t>1.4 Vidait</t>
  </si>
  <si>
    <t xml:space="preserve">   ,jpy;: tl;bg; nfhLg;gdTfs;</t>
  </si>
  <si>
    <t>2. %yjdr; nrytpdk; kw;Wk; fld;ghLfs;</t>
  </si>
  <si>
    <t>2.1 nghJkf;fs; gzpfs;</t>
  </si>
  <si>
    <t>2.2 r%fg; gzpfs;</t>
  </si>
  <si>
    <t>tPlikg;G</t>
  </si>
  <si>
    <t>2.3 nghUshjhug; gzpfs;</t>
  </si>
  <si>
    <t>2.4 Vidait</t>
  </si>
  <si>
    <t>nkhj;jr; nrytpdk; kw;Wk; fld;ghLfs;</t>
  </si>
  <si>
    <t>nkhj;j cs;ehl;L cw;gj;jpapd; rjtPjkhf (M)</t>
  </si>
  <si>
    <t>nghJkf;fs; gzpfs;</t>
  </si>
  <si>
    <t>r%fg; gzpfs;</t>
  </si>
  <si>
    <t>nghUshjhug; gzpfs;</t>
  </si>
  <si>
    <t>,jpy;: tl;bg; nfhLg;gdTfs;</t>
  </si>
  <si>
    <t>(m) jw;fhypfkhdJ</t>
  </si>
  <si>
    <t>(M) 2024 khr;R 15 md;W ntspaplg;gl;l njhifkjpg;G kw;Wk; Gs;sptpguj; jpizf;fsj;jpd; nkh.c.c kjpg;gPLfs; (mbg;gil Mz;L 2015)  gad;gLj;jg;gLfpd;wd.</t>
  </si>
  <si>
    <t>ml;ltiz 102</t>
  </si>
  <si>
    <t>,yq;if murpd; thf;nfLf;fg;gl;l nrytpdk; - 2023</t>
  </si>
  <si>
    <t>mikr;R (m)</t>
  </si>
  <si>
    <t>kPz;nlOk;</t>
  </si>
  <si>
    <t>%yjdk;</t>
  </si>
  <si>
    <t>jpUj;jg;gl;l
kjpg;gPLfs; (M)</t>
  </si>
  <si>
    <t>cz;ikahd
nrytpdk; (,)</t>
  </si>
  <si>
    <t>Fiw (-)
Ækpif(ñ)
nrytpdj;jpd;
rjtPjk;</t>
  </si>
  <si>
    <t>cz;ikahd
nrytpdk;</t>
  </si>
  <si>
    <t>mjpNkjF rdhjpgjp&gt; gpujkh;&gt; cah; ePjpkd;w ePjpgjpfs; Nghd;Nwhh;</t>
  </si>
  <si>
    <t>Gj;jrhrd&gt; rka kw;Wk; fyhr;rhu mYty;fs; mikr;R</t>
  </si>
  <si>
    <t>epjp&gt; nghUshjhu cWjpg;ghl;L kw;Wk; Njrpaf; nfhs;iffs; mikr;R (&lt;)</t>
  </si>
  <si>
    <t>ghJfhg;G mikr;R</t>
  </si>
  <si>
    <t>ntFrd Clf mikr;R</t>
  </si>
  <si>
    <t xml:space="preserve">ePjp&gt; rpiwr;rhiy tptfhuq;fs; kw;Wk; ahg;G rPh;jpUj;j mikr;R </t>
  </si>
  <si>
    <t>Rfhjhu mikr;R</t>
  </si>
  <si>
    <t>ntsp tptfhu mikr;R</t>
  </si>
  <si>
    <t>th;j;jf&gt; tzpf kw;Wk; czTg; ghJfhg;G mikr;R</t>
  </si>
  <si>
    <t>Nghf;Ftuj;J kw;Wk; neLQ;rhiyfs; mikr;R</t>
  </si>
  <si>
    <t>Ntshz;ik mikr;R</t>
  </si>
  <si>
    <t>tY kw;Wk; kpd;rf;jp mikr;R</t>
  </si>
  <si>
    <t>Rw;Wyhj; Jiw kw;Wk; fhzp mikr;R</t>
  </si>
  <si>
    <t>efu mgptpUj;jp kw;Wk; tPlikg;G mikr;R</t>
  </si>
  <si>
    <t>fy;tp mikr;R</t>
  </si>
  <si>
    <t>nghJ epUthfk;&gt; cs;ehl;lYty;fs;&gt; khfhz rigfs; kw;Wk; cs;@uhl;rp mikr;R</t>
  </si>
  <si>
    <t>gapw;nra;iff; ifj;njhopy; mikr;R</t>
  </si>
  <si>
    <t>ifj;njhopy; mikr;R</t>
  </si>
  <si>
    <t>flw;nwhopy; mikr;R</t>
  </si>
  <si>
    <t>Rw;whly; mikr;R</t>
  </si>
  <si>
    <t>td[Ptuhrpfs; kw;Wk; tdtsq;fs; ghJfhg;G mikr;R</t>
  </si>
  <si>
    <t>ePHtoq;fy; mikr;R</t>
  </si>
  <si>
    <t>kfspH&gt; rpWtH mYty;fs; kw;Wk; r%f tYg;gLj;Jif mikr;R</t>
  </si>
  <si>
    <t>JiwKfq;fs; kw;Wk; fg;gw;Wiw mikr;R</t>
  </si>
  <si>
    <t>njhopy;El;g mikr;R</t>
  </si>
  <si>
    <t>KjyPl;L mgptpUj;jp mikr;R</t>
  </si>
  <si>
    <t>nghJkf;fs; ghJfhg;G mikr;R</t>
  </si>
  <si>
    <t>njhopy; kw;Wk; ntspehl;Lj; njhopy;tha;g;G mikr;R</t>
  </si>
  <si>
    <t>tpisahl;Lj; Jiw kw;Wk; ,isQH tptfhuq;fs; mikr;R</t>
  </si>
  <si>
    <t>ePh;g;ghrd mikr;R</t>
  </si>
  <si>
    <t>(m) 2023,w;fhd mDkjpaspf;fg;gl;l tuTnryTj;jpl;l kjpg;gPl;bid mbg;gilahff; nfhz;l mikr;Rf;fspd; gl;bay;</t>
  </si>
  <si>
    <t>(M) 2023 ,w;fhd jpUj;jg;gl;l tuTnryTj; jpl;l kjpg;gPl;bw;fpzq;f</t>
  </si>
  <si>
    <t>(,) ,yq;ifg; Gifapujj; jpizf;fsk; kw;Wk; mQ;ry; jpizf;fsj;jpd; njhopw;ghl;L ,og;gPLfs; cs;slf;fg;gl;Ls;sJ.</t>
  </si>
  <si>
    <t>(&lt;) gLfld; jPh;g;gdTf; nfhLg;gdTfs; cs;slq;fyhf</t>
  </si>
  <si>
    <t>ml;ltiz 103</t>
  </si>
  <si>
    <t>,yq;if murpd; thf;nfLf;fg;gl;l nrytpdk; - 2024 (m)</t>
  </si>
  <si>
    <t>mikr;R</t>
  </si>
  <si>
    <t>2024
xg;Gjyspf;fg;gl;l kjpg;gPLfs;</t>
  </si>
  <si>
    <t>kPz;nlOk; nrytpdk;</t>
  </si>
  <si>
    <t>%yjdr; nrytpdk;</t>
  </si>
  <si>
    <t>epjp&gt; nghUshjhu cWjpg;ghl;L kw;Wk; Njrpaf; nfhs;iffs; mikr;R (M)</t>
  </si>
  <si>
    <t>Ntshz;ik kw;Wk; gapw;nra;iff; ifj;njhopy; mikr;R</t>
  </si>
  <si>
    <t xml:space="preserve">ePHtoq;fy; kw;Wk; Njhl;l cl;fl;likg;G mgptpUj;jp mikr;R </t>
  </si>
  <si>
    <t>JiwKfq;fs;&gt; fg;gw;Wiw kw;Wk; tpkhdj;Jiw mikr;R</t>
  </si>
  <si>
    <t>Fbafo;T mikr;R</t>
  </si>
  <si>
    <t>mikr;ruit mq;fj;jth; my;yhj mur ngUe;Njhl;lj; njhopy;Kaw;rpfs; kWrPuikg;G mikr;R</t>
  </si>
  <si>
    <t xml:space="preserve">khfhz rigfs; </t>
  </si>
  <si>
    <t>(m) 2024 ,w;fhd mDkjpaspf;fg;gl;l tuTnryTj; jpl;l kjpg;gPl;bw;fpzq;f</t>
  </si>
  <si>
    <t>(M) gLfld; jPh;g;gdTf; nfhLg;gdTfs; cs;slq;fyhf</t>
  </si>
  <si>
    <t>ml;ltiz 104</t>
  </si>
  <si>
    <t>mur $l;Lj;jhgdq;fSf;Fk; epWtdq;fSf;Fkhd eilKiw khw;wy;fs;</t>
  </si>
  <si>
    <t>mur $l;Lj;jhgdq;fSk; epWtdq;fSk;</t>
  </si>
  <si>
    <t>2020 (m)</t>
  </si>
  <si>
    <t>Ntshz;ikAk; ePh;g;ghrdKk;</t>
  </si>
  <si>
    <t>Ntshz;ik kw;Wk; Ntshz;ikf; fhg;GWjpr;rig</t>
  </si>
  <si>
    <t>njq;F mgptpUj;jp mjpfhurig</t>
  </si>
  <si>
    <t>njq;Fg; gaph;r;nra;ifr; rig</t>
  </si>
  <si>
    <t>njq;F Muha;r;rp epWtfk;</t>
  </si>
  <si>
    <t>n`f;lH nfhg;NgfLt Ntshz;ik Muha;r;rp kw;Wk; gapw;rp epWtfk;</t>
  </si>
  <si>
    <r>
      <t>,yq;if kfhtyp</t>
    </r>
    <r>
      <rPr>
        <sz val="10"/>
        <color rgb="FFFF0000"/>
        <rFont val="Baamini"/>
      </rPr>
      <t xml:space="preserve"> </t>
    </r>
    <r>
      <rPr>
        <sz val="10"/>
        <rFont val="Baamini"/>
      </rPr>
      <t>mjpfhurig</t>
    </r>
  </si>
  <si>
    <t>ngUe;Njhl;l Kfhikj;Jt Njrpa epWtfk;</t>
  </si>
  <si>
    <t>,wg;gh; Muha;r;rp epWtfk;</t>
  </si>
  <si>
    <t>,yq;if kuKe;jphpiff; $l;Lj;jhgdk;</t>
  </si>
  <si>
    <t>fUk;G Muha;r;rp epiyak;</t>
  </si>
  <si>
    <t>,yq;if Njapiy rig</t>
  </si>
  <si>
    <t>Njapiy Muha;r;rp epiyak;</t>
  </si>
  <si>
    <t>Njapiy rpW clikahsH mgptpUj;jp mjpfhurig</t>
  </si>
  <si>
    <t>tYTk; ePh; toq;fYk;</t>
  </si>
  <si>
    <t>,yq;if mZrf;jp rig</t>
  </si>
  <si>
    <t>,yq;if epiyngwj;jF tY mjpfhurig</t>
  </si>
  <si>
    <t>ePH tsq;fs; rig</t>
  </si>
  <si>
    <t>kPd; gpbj;jy;</t>
  </si>
  <si>
    <t>,yq;if flw;nwhopy; JiwKff; $l;Lj;jhgdk;</t>
  </si>
  <si>
    <t>Njrpa ePh;tho; caphpay; tsq;fs;&gt; Muha;r;rp kw;Wk; mgptpUj;jp KftH</t>
  </si>
  <si>
    <t>jahhpg;Gk; Ruq;fkfo;jYk;</t>
  </si>
  <si>
    <t>ifj;njhopy; mgptpUj;jp rig</t>
  </si>
  <si>
    <t>,uj;jpdf;fy; kw;Wk; Mguzq;fs; Muha;r;rp kw;Wk; gapw;rp epiyak;</t>
  </si>
  <si>
    <t>th;j;jfKk; tzpfKk;</t>
  </si>
  <si>
    <t>EfHNthH mYty;fs; mjpfhurig</t>
  </si>
  <si>
    <t>Njrpa mUq;fiyfs; Nguit</t>
  </si>
  <si>
    <t>new; re;ijg;gLj;jy; rig</t>
  </si>
  <si>
    <t>,yq;if Vw;Wkjp mgptpUj;jpr; rig</t>
  </si>
  <si>
    <t>Nghf;Ftuj;Jk; njhlh;G+l;lYk; (,)</t>
  </si>
  <si>
    <t>Njrpa Nghf;Ftuj;J Mizf;FO</t>
  </si>
  <si>
    <t>,yq;if xypgug;Gf; $l;Lj;jhgdk;</t>
  </si>
  <si>
    <r>
      <t>,yq;if</t>
    </r>
    <r>
      <rPr>
        <sz val="10"/>
        <color rgb="FFFF0000"/>
        <rFont val="Baamini"/>
      </rPr>
      <t xml:space="preserve"> </t>
    </r>
    <r>
      <rPr>
        <sz val="10"/>
        <rFont val="Baamini"/>
      </rPr>
      <t>Nghf;Ftuj;Jr; rig</t>
    </r>
  </si>
  <si>
    <t>,yq;if Gj;j kw;Wk; ghsp gy;fiyf;fofk;</t>
  </si>
  <si>
    <t>Njrpa njhopy;gapYeh; kw;Wk; ifj;njhopy; gapw;rp mjpfhurig</t>
  </si>
  <si>
    <t>Njrpa fy;tp epWtfk;</t>
  </si>
  <si>
    <t>Njrpa nghwpapay; Muha;r;rp kw;Wk; mgptpUj;jp epiyak;</t>
  </si>
  <si>
    <t>Njrpa ,isQh; Nritfs; kd;wk;</t>
  </si>
  <si>
    <t>Nrh;. Nahd; nfhj;jyhtiy ghJfhg;G gy;fiyf;fofk;</t>
  </si>
  <si>
    <t>rpwp [ath;j;jdGu nghJ itj;jparhiy</t>
  </si>
  <si>
    <t>gy;fiyf;fof khdpaq;fs; Mizf;FO</t>
  </si>
  <si>
    <t>Nguhjid gy;fiyf;fofk;</t>
  </si>
  <si>
    <t>nfhOk;G gy;fiyf;fofk;</t>
  </si>
  <si>
    <t>rpwp [atHj;jdGu gy;fiyf;fofk;</t>
  </si>
  <si>
    <t>fsdp gy;fiyf;fofk;</t>
  </si>
  <si>
    <t>nkhul;Lt gy;fiyf;fofk;</t>
  </si>
  <si>
    <t>aho;g;ghzg; gy;fiyf;fofk;ÆtTdpah tshfk;</t>
  </si>
  <si>
    <t>UFZ gy;fiyf;fofk;</t>
  </si>
  <si>
    <t>,yq;if njhopw;rhH gapw;rp mjpfhurig</t>
  </si>
  <si>
    <t>m) epjp&gt; nghUshjhu cWjpg;ghl;L kw;Wk; Njrpa nfhs;iffs; mikr;rpd; gb epYitfSf;fhd rPuhf;fk; fhuzkhf gpd;dpizg;G
ml;ltiz 99 ,y; fhzg;gLk; 2019 kw;Wk; 2020 njhiffspypUe;J NtWglyhk;.</t>
  </si>
  <si>
    <t>(,) ,yq;ifg; Gifapujj; jpizf;fsk; kw;Wk; mQ;ry; jpizf;fsj;jpd; njhopw;ghl;L ,og;Gf;fs; ePq;fyhf</t>
  </si>
  <si>
    <t>ml;ltiz 105</t>
  </si>
  <si>
    <t>mur $l;Lj;jhgdq;fSf;Fk; epWtdq;fSf;Fkhd %yjd khw;wy;fs;</t>
  </si>
  <si>
    <t>,yq;if kfhtyp mjpfhurig</t>
  </si>
  <si>
    <t>Njrpa ngUe;Njhl;l Kfhikj;Jt epWtfk;</t>
  </si>
  <si>
    <t>Ntshz;ik Muha;r;rpf; nfhs;iff;fhd ,yq;iff; fofk;</t>
  </si>
  <si>
    <t>Njapiy Muha;r;rp epWtfk;</t>
  </si>
  <si>
    <t>Njrpa ePh; toq;fy; kw;Wk; tbfhyikg;G rig</t>
  </si>
  <si>
    <t>ePH tsq;fy; rig</t>
  </si>
  <si>
    <t xml:space="preserve"> Njrpa ePh;tho; caphpay; tsq;fs;&gt; Muha;r;rp&gt; mgptpUj;jp Kftuhz;ik</t>
  </si>
  <si>
    <t>,yq;if Njrpa ePhpay; mgptpUj;jp mjpfhurig</t>
  </si>
  <si>
    <t>ifj;njhopy; mgptpUj;jpr; rig</t>
  </si>
  <si>
    <t>,uj;jpdf;fy; kw;Wk; Mguz Muha;r;rp kw;Wk; gapw;rp epWtdk;</t>
  </si>
  <si>
    <t>,yq;if Vw;Wkjp mgptpUj;jp rig</t>
  </si>
  <si>
    <t>Nghf;Ftuj;Jk; njhlh;G+l;lYk;</t>
  </si>
  <si>
    <t>tPjp mgptpUj;jp mjpfhurig</t>
  </si>
  <si>
    <r>
      <t>,yq;if</t>
    </r>
    <r>
      <rPr>
        <sz val="10"/>
        <color rgb="FFFF0000"/>
        <rFont val="Baamini"/>
      </rPr>
      <t xml:space="preserve"> kj;jpa </t>
    </r>
    <r>
      <rPr>
        <sz val="10"/>
        <rFont val="Baamini"/>
      </rPr>
      <t>Nghf;Ftuj;Jr; rig</t>
    </r>
  </si>
  <si>
    <t>Njrpa njhopy;gapYeh; ifj;njhopy; gapw;rp mjpfhurig</t>
  </si>
  <si>
    <t>Njrpa tpQ;Qhd mikg;G</t>
  </si>
  <si>
    <t>rpwp [atHj;jdGu nghJ itj;jparhiy</t>
  </si>
  <si>
    <t>efu mgptpUj;jp mjpfhurig</t>
  </si>
  <si>
    <t>njhopw;rhH njhopy;El;g gy;fiyf;fofk;</t>
  </si>
  <si>
    <t>m) epjp&gt; nghUshjhu cWjpg;ghl;L kw;Wk; Njrpa nfhs;iffs; mikr;rpd; gb epYitfSf;fhd rPuhf;fk; fhuzkhf gpd;dpizg;G ml;ltiz 99 ,y; fhzg;gLk; 2019 kw;Wk; 2020 njhiffspypUe;J NtWglyhk;.</t>
  </si>
  <si>
    <t>ml;ltiz 106</t>
  </si>
  <si>
    <t>ntspepd;w kj;jpa mur gLfldpd; cs;slf;fk; (Mz;bd; ,WjpapYs;sthW) (m)</t>
  </si>
  <si>
    <t>%yk;</t>
  </si>
  <si>
    <t>2022 (M)</t>
  </si>
  <si>
    <t>1. ntspehl;Lg; gLfld; (&lt;)</t>
  </si>
  <si>
    <t>2.  cs;ehl;Lg; gLfld;</t>
  </si>
  <si>
    <t>2.1  &amp;gha;f; fld;fs;</t>
  </si>
  <si>
    <t xml:space="preserve">2.2  jpiwNrhp cz;bay;fs; (c) </t>
  </si>
  <si>
    <t>2.3  jpiwNrhp Kwpfs; (C)</t>
  </si>
  <si>
    <t>2.4  ,yq;if mgptpUj;jp Kwpfs; (v)</t>
  </si>
  <si>
    <t>2.5  ehl;bw;fhd gd;dhl;L Kwpfs; (v)(V)</t>
  </si>
  <si>
    <t>2.6  kj;jpa tq;fp Kw;gzq;fs;</t>
  </si>
  <si>
    <t>2.7  Vidait (I)(x)(X)</t>
  </si>
  <si>
    <t xml:space="preserve">nkhj;jk; </t>
  </si>
  <si>
    <r>
      <t xml:space="preserve">     </t>
    </r>
    <r>
      <rPr>
        <i/>
        <sz val="10"/>
        <rFont val="Baamini"/>
      </rPr>
      <t>%yq;fs;:</t>
    </r>
    <r>
      <rPr>
        <sz val="10"/>
        <rFont val="Baamini"/>
      </rPr>
      <t xml:space="preserve"> epjp&gt; nghUshjhu cWjpg;ghl;L kw;Wk; Njrpa nfhs;iffs; mikr;R</t>
    </r>
  </si>
  <si>
    <t>,yq;if kj;jpa tq;fp</t>
  </si>
  <si>
    <t>(m) 2014,y; gd;dhl;L ehza epjpaj;jhy; ntspaplg;gl;l mur epjp Gs;sptpgutpay; ifNal;bYs;s mur gLfld; Gs;sp tpguq;fisj; njhFg;gjw;fhd topfhl;Ljy;fspd;gb&gt; 2019 ,ypUe;J tjptw;Nwhh; ntspepd;w ,yq;if mgptpUj;jp Kwp clikfs; ntspehl;Lg; gLfldpd; fPo; tifg;gLj;jg;gl;lJld; tjpNthh; ntspepd;w ehl;Lf;fhd gd;dhl;L Kwp clikfs; cs;ehl;Lg; gLfldpd; fPo; tifg;gLj;jg;gl;ld. NkYk;&gt; Njwpa mbg;gilapy; gLfld; Gs;sptpguq;fs; toq;fg;gl;Ls;sd (itg;Gf;fs; ePq;fyhf).</t>
  </si>
  <si>
    <t xml:space="preserve">(M) epjp&gt; nghUshjhu cWjpg;ghl;L kw;Wk; Njrpa nfhs;iffs; mikr;rpdhy; mwptpf;fg;gl;l ,yq;ifapd; ntspehl;Lg; nghJg; gLfld; gzpf;nfhLg;gdTfs; njhlh;gpyhd ,ilf;fhyf; nfhs;ifj; jpfjpahd 2022 Vg;gpwy; 12,w;Fg; gpd;dh; epYitapYs;s gy;NtW gLfld; jPh;g;gdTf; nfhLg;gdTfis ntspepd;w kj;jpa mur gLfld; cs;slf;ftpy;iy. ,g;gLfld; gzpf;nfhLg;gdTfs; ,ilf;fhyf; nfhs;ifapd; gpufhuk; %yjdkhf;fg;gl Ntz;Lnkdf; fUjg;gLfpd;w ghjpf;fg;gl;l gLfldpd; epYitapYs;s tl;bf; nfhLg;gdTfis
cs;slf;fpAs;sd. NkYk;&gt; ,yq;if mgptpUj;jp KwpfSld; njhlh;Gila Fwpj;j eWf;F nfhLg;gdTfspd; epYitj; jPh;g;gdit 2022Mk; Mz;L jpnrk;gh; epYitfs; cs;slf;ftpy;iy. </t>
  </si>
  <si>
    <t>(,) jw;fhypfkhdJ</t>
  </si>
  <si>
    <t xml:space="preserve">(&lt;) 2021&gt; 2022 kw;Wk; 2023,w;fhd ntspehl;Lf; fld; gLfld; Gs;sptpguq;fs; kw;Wk; ntspehl;Lg; gLfld; tifg;gLj;jy; vd;gd epjp&gt; nghUshjhu cWjpg;ghl;L kw;Wk; Njrpa nfhs;iffs; mikr;rpdhy; Ngzg;gl;L te;j nghJeytha nrayfg; gLfld; gjptply; KiwikapypUe;J 2023 khr;R 09&gt; 2023 khr;R 10 kw;Wk; 2024 ngg;GUthp 26 md;W ngwg;gl;l juTfis mbg;gilahff; nfhz;L jahhpf;fg;gl;Ls;sd. </t>
  </si>
  <si>
    <t>(c) tjptw;w KjyPl;lhsh;fs; trkpUe;j ntspepd;w jpiwNrhp cz;bay;fs; ePq;fyhf</t>
  </si>
  <si>
    <t xml:space="preserve">(C) tjptw;w KjyPl;lhsh;fs; trkpUe;j jpiwNrhp Kwpfs; ePq;fyhf </t>
  </si>
  <si>
    <t>(v) gLfld; gjpTnra;jy; Kiwikfspy; ,g;gLfld; gzpf; nfhLg;gdTfspd; gjpTfs; epiwTnra;ag;glhikapdhy;&gt; gLfld; ];jk;gpj epiyf;Fg;gpd;dh; nrYj;jNtz;ba gy;NtW tl;bf;nfhLg;gdTfs; 2022Mk; Mz;bw;fhd ntspepd;w epYitapy; cs;slf;fg;glhjpUf;fyhk;. (2023,w;fhd ,yq;if mgptpUj;jp KwpfSf;Fg; nghUe;jhJ)</t>
  </si>
  <si>
    <t>(V) chpkk;ngw;w th;j;jf tq;fpfspd; trKs;s ntspepd;w ehl;bw;fhd gd;dhl;L Kwpfisg; gpujpgypf;fpd;wJ</t>
  </si>
  <si>
    <t>(X) mur my;yJ Jiz mur Kfth;fspD}lhf ngwg;gl;l ntspehl;L fld;fspypUe;J Njhd;wpa eph;thff; fld;ngWiffs; kw;Wk; fiufle;j tq;fpj;njhopy; gphpTfspypUe;jhd ntspepd;w fld;ngWiffs; cs;slq;fyhf</t>
  </si>
  <si>
    <t>ml;ltiz 107</t>
  </si>
  <si>
    <t>kj;jpa mur gLfldpd; cilik (Mz;bd; ,Wjpapy; cs;sthW) (m)</t>
  </si>
  <si>
    <t>clikahsh;</t>
  </si>
  <si>
    <t>2022 (M)(,)</t>
  </si>
  <si>
    <t>2023 (M)(,)</t>
  </si>
  <si>
    <t>1. cs;ehl;Lg; gLfld; (&lt;)(c)(C)(v)</t>
  </si>
  <si>
    <t xml:space="preserve">   1.1 tq;fpj;njhopy; Jiw</t>
  </si>
  <si>
    <t xml:space="preserve">            kj;jpa tq;fp</t>
  </si>
  <si>
    <t xml:space="preserve">            th;j;jf tq;fpfs; (V)</t>
  </si>
  <si>
    <t xml:space="preserve">   1.2 tq;fpay;yhj; Jiw (I)</t>
  </si>
  <si>
    <t xml:space="preserve"> chpkk;ngw;w rpwg;gpay;Gtha;e;j tq;fpfs;</t>
  </si>
  <si>
    <t xml:space="preserve"> chpkk;ngw;w epjpf; fk;gdpfs;</t>
  </si>
  <si>
    <t xml:space="preserve"> $l;Lj;jhgdq;fs; (x)</t>
  </si>
  <si>
    <t xml:space="preserve"> fhg;GWjp epWtdq;fs; </t>
  </si>
  <si>
    <t xml:space="preserve"> Xa;T+jpa epjpaq;fs; (X)</t>
  </si>
  <si>
    <t xml:space="preserve"> mur epWtdq;fs;&gt; epjpaq;fs; kw;Wk; murpw;Fr; nrhe;jkhd
 njhopy;Kaw;rpfs; (xs)</t>
  </si>
  <si>
    <t xml:space="preserve"> cs;ehl;Lj; jdpegh;fs; kw;Wk; VidNahh; (f)</t>
  </si>
  <si>
    <r>
      <t xml:space="preserve">       1.3  </t>
    </r>
    <r>
      <rPr>
        <sz val="10"/>
        <color theme="1"/>
        <rFont val="Baamini"/>
      </rPr>
      <t>kPs;nfhs;tdT nfhLf;fy;thq;fy; xJf;fPLfs; (q)</t>
    </r>
  </si>
  <si>
    <t>2. ntspehl;Lg; gLfld; (Q)(l)(z)</t>
  </si>
  <si>
    <r>
      <rPr>
        <i/>
        <sz val="10"/>
        <rFont val="Baamini"/>
      </rPr>
      <t>%yq;fs;:</t>
    </r>
    <r>
      <rPr>
        <sz val="10"/>
        <rFont val="Baamini"/>
      </rPr>
      <t xml:space="preserve"> epjp&gt; nghUshjhu cWjpg;ghl;L kw;Wk; Njrpa nfhs;iffs; mikr;R</t>
    </r>
  </si>
  <si>
    <t xml:space="preserve">      ,yq;if kj;jpa tq;fp</t>
  </si>
  <si>
    <t>(m) 2014,y; gd;dhl;L ehza epjpaj;jhy; ntspaplg;gl;l mur epjp Gs;sptpgutpay; ifNal;bYs;s murgLfld; Gs;sp tpguq;fis njhFg;gjw;fhd topfhl;Ljy;fspd;gb&gt; 2019 ,ypUe;J tjptw;Nwhh; ntspepd;w ,yq;if mgptpUj;jp Kwp clikfs; ntspehl;Lg; gLfldpd; fPo; tifg;gLj;jg;gl;lJld; tjpNthh; ntspepd;w ehl;Lf;fhd gd;dhl;L Kwp clikfs; cs;ehl;Lg; gLfldpd; fPo; tifg;gLj;jg;gl;ld. NkYk;&gt; Njwpa mbg;gilapy; gLfld; Gs;sptpguq;fs; toq;fg;gl;Ls;sd (itg;Gf;fs; ePq;fyhf).</t>
  </si>
  <si>
    <t>(M) ,yq;ifapd; ntspehl;L nghJg; gLfld; gzpf;nfhLg;gdTfs; njhlh;gpy; 2022 Vg;gpwy; 12 md;W epjp&gt; nghUshjhu cWjpg;ghL kw;Wk; Njrpa nfhs;if mikr;rpdhy; ntspaplg;gl;l ,ilf;fhy nfhs;is mwptpg;gpd; gpd;du; epYitapYs;s gy;NtW gLfld; gzpf; nfhLg;gdTfis ntspepd;w kj;jpa muR gLfld; cs;slf;ftpy;iy. ,g;gLfld; gzpf; nfhLg;gdTfs; ,ilf;fhy nfhs;ifapd; gpufhuk; %yjdkhf;fg;glNtz;Lnkd fUjg;gl;l ghjpf;fg;gl;l gLfldpd; epYitapYs;s tl;bf; nfhLg;gdTfis cs;slf;fpd;wJ. NkYk;&gt; ,yq;if mgptpUj;jp KwpfSld; njhlh;Gila Fwpj;j rpy eWf;Ff; nfhLg;gdtpyhd epYitapYs;s jPh;g;gdTfis 2022 jpnrk;gh; kPjpfs; cs;slf;ftpy;iy.</t>
  </si>
  <si>
    <t>(&lt;) tjptw;w KjyPl;lhsh;fs; trkpUe;j jpiwNrhp cz;bay;fs; ePq;fyhf</t>
  </si>
  <si>
    <t xml:space="preserve">(c) tjptw;w KjyPl;lhsh;fs; trkpUe;j jpiwNrhp Kwpfs; ePq;fyhf </t>
  </si>
  <si>
    <t>(C)  tzpfq;fs; kw;Wk; jdpegh;fs; itj;jpUf;Fk; ,yq;if mgptpUj;jp Kwpfs; rPuhf;fj;jpd; fhuzkhf 2016 ,ypUe;J tq;fpj;njhopy; kw;Wk; tq;fpj;njhopypyy;yhj; Jiwfs; itj;jpUf;Fk; cs;ehl;L gLfldpd; cs;slf;fk; jpUj;jpaikf;fg;gl;lJ.</t>
  </si>
  <si>
    <t>(v) kj;jpa tq;fpapd; ehza mstPl;by; mwpf;ifaplg;gl;l th;j;jf tq;fpfSf;fhd kj;jpa murpd; nghWg;Gf;fs;&gt; 2022 tiuahd kj;jpa tq;fpapd; cs;ehl;Lg; gLflidj; njhFg;gjw;F gad;gLj;jg;gl;ld. 2023,d; gpd;du; cs;ehl;Lg; gLfld; njhFg;G Kiw khw;wg;gl;L&gt; epjp&gt; nghUshjhu cWjpg;ghL kw;Wk; Njrpa nfhs;iffs; mikr;rpdhy; cWjpg;gLj;jg;gl;l juTfis mbg;gilahff; nfhz;bUe;jd.</t>
  </si>
  <si>
    <t>(V) kj;jpa mur gLflDf;Fs; cs;sPh;f;fg;gl;l ,yq;ifg; ngw;Nwhypaf; $l;Lj;jhgdj;jpd; murhq;f cj;juthjkspf;fg;gl;l ntspehl;L ehzag; gLfldpd; ntspepd;w epYitia 2022,ypUe;jhd juTfs; cs;slf;Ffpd;wd.</t>
  </si>
  <si>
    <t>(I) epWtd hPjpahd tifg;gLj;jyhdJ kj;jpa itg;gf Kiwikapy; fpilg;gitahff; fhzg;gl;l jfty;fis mbg;gilahff; nfhz;like;j 2022 Mz;lwpf;ifapypUe;J jpUj;jg;gl;lJld; 2018-2021 ,w;fhd juTfs; mjw;fika jpUj;jg;gl;Ls;sd.</t>
  </si>
  <si>
    <t>(x) jdpahd Kjdpiy tzpfh;fs;&gt; Fj;jiff;F tpLfpd;w fk;gdpfs;&gt; jdpahh; fk;gdpfs;&gt; gu];gu epjpaq;fs; Nghd;wtw;wpd; clikfis cs;slf;fpAs;sJ</t>
  </si>
  <si>
    <t>(X) Copah; Nrkyhg epjpak;&gt; Copah; ek;gpf;if epjpak;&gt; Xa;T+jpa epjpaq;fs;&gt; Nrkyhg epjpaq;fs; Nghd;wtw;wpd; clikfis cs;slf;fpAs;sJ</t>
  </si>
  <si>
    <t>(xs) mur mjpfhurigfs;&gt; murhq;fj; jpizf;fsq;fs;&gt; mikr;Rf;fs; Nghd;wtw;wpd; clikfis cs;slf;fpAs;sJ</t>
  </si>
  <si>
    <t>(f) rq;fq;fs;&gt; fofq;fs;&gt; mikg;Gf;fs; Nghd;wtw;wpd; clikfis cs;slf;fpAs;sJ</t>
  </si>
  <si>
    <t>(q) cz;ikahd nrhj;Jlik jhgpf;fg;glhj kPs; nfhs;tdT cld;gbf;iffspd; fPohd gpiza ,Ug;Gf;fis cs;slf;fpAs;sJ</t>
  </si>
  <si>
    <t>(r) jpwe;j re;ijj; njhopw;ghLfSld; njhlh;Gila kPs; nfhs;tdT nfhLf;fy;thq;fy;fspd; fPohd ,Ug;Gf;fs; chpa chpkk;ngw;w th;j;jf tq;fp my;yJ jdpahd Kjdpiy Kfth; vd;Nghhpw;F xJf;fg;gl;Ls;sd</t>
  </si>
  <si>
    <t>(Q) ntspehl;L KjyPl;lhsh;fspdhy; gpbj;Jitf;fg;gl;l &amp;gha; Fwpj;Jiuf;fg;gl;l jpiwNrhp cz;bay; kw;Wk; jpiwNrhp Kwpfs; cs;slq;fyhf</t>
  </si>
  <si>
    <t>(l) 2021&gt; 2022 kw;Wk; 2023,w;fhd ntspehl;Lf; fld; gLfld; Gs;sptpguq;fs; kw;Wk; ntspehl;Lf; fld; gLfld; Gs;sptpguq;fs; kw;Wk; tifg;gLj;jy; vd;gd epjp&gt; nghUshjhu cWjpg;ghL kw;Wk; Njrpa nfhs;iffs; mikr;rpdhy; Ngzg;gl;L te;j nghJeytha nrayfg; gLfld; gjptply; KiwikapypUe;J 2023 khr;R 09&gt; 10&gt; kw;Wk; 2024 ngg;GUthp  26 md;W ngwg;gl;l juTfis mbg;gilahff; nfhz;L jahhpf;fg;gl;Ls;sd</t>
  </si>
  <si>
    <t>;z) 2022 jpnrk;ghpypUe;J&gt; murpw;Fr; nrhe;jkhd tpahghu njhopy;Kaw;rpfspd; fPohd ,yq;if kpd;rhu rig&gt; tiuaWf;fg;gl;l tpkhd kw;Wk; thd;topg; gzpfs; kw;Wk; ,yq;ifj; JiwKf mjpfhurig vd;gd Kd;dh; tifg;gLj;jg;gl;bUe;j gy;NtW ntspepd;w nraw;wpl;lf; fld;fs; kj;jpa mur gLfldpd; fPo; cs;thq;fg;gl;ld</t>
  </si>
  <si>
    <t>ml;ltiz 108</t>
  </si>
  <si>
    <t>jpiwNrhp cz;bay;fspdJ cilik (Mz;bd; ,Wjpapy; cs;sthW) (m)</t>
  </si>
  <si>
    <t>cilikahsh;</t>
  </si>
  <si>
    <t xml:space="preserve">  1. tq;fpj; Jiw (chpkk;ngw;w rpwg;gpay;G tha;e;j tq;fpfs;       ePq;fyhf) (,)</t>
  </si>
  <si>
    <t xml:space="preserve">     1.1   kj;jpa tq;fp</t>
  </si>
  <si>
    <t xml:space="preserve">     1.2   chpkk;ngw;w th;j;jf tq;fpfs;</t>
  </si>
  <si>
    <t xml:space="preserve">  2. tq;fpay;yhj; Jiw (,) </t>
  </si>
  <si>
    <t xml:space="preserve"> 2.1 chpkk;ngw;w rpwg;gpay;G tha;e;j tq;fpfs;</t>
  </si>
  <si>
    <t xml:space="preserve"> 2.2  chpkk;ngw;w epjpf;fk;gdpfs;</t>
  </si>
  <si>
    <t xml:space="preserve"> 2.3  $l;Lj;jhgdq;fs; (&lt;)</t>
  </si>
  <si>
    <t xml:space="preserve"> </t>
  </si>
  <si>
    <t xml:space="preserve"> 2.4  fhg;GWjp fk;gdpfs;</t>
  </si>
  <si>
    <t xml:space="preserve"> 2.5  Xa;T+jpa epjpaq;fs; (c) </t>
  </si>
  <si>
    <t xml:space="preserve"> 2.6  murhq;f epWtdq;fs;&gt; epjpaq;fs; kw;Wk; murpw;Fr; nrhe;jkhd
     njhopy;Kaw;rpfs; (C)</t>
  </si>
  <si>
    <t xml:space="preserve"> 2.7  cs;ehl;Lj; jdpegh;</t>
  </si>
  <si>
    <t xml:space="preserve"> 2.8  Vidait (v)</t>
  </si>
  <si>
    <t xml:space="preserve"> 3. kPs;nfhs;tdT nfhLf;fy;thq;fy; xJf;fPLfs; (V)</t>
  </si>
  <si>
    <r>
      <t xml:space="preserve">43,604 </t>
    </r>
    <r>
      <rPr>
        <b/>
        <sz val="10"/>
        <color theme="1"/>
        <rFont val="Baamini"/>
      </rPr>
      <t>(I)</t>
    </r>
  </si>
  <si>
    <t xml:space="preserve"> 4. ntspehl;L KjyPl;lhsh;fs;</t>
  </si>
  <si>
    <t xml:space="preserve">   </t>
  </si>
  <si>
    <t>(m) epWtd hPjpahd tifg;gLj;jyhdJ kj;jpa itg;gf Kiwikapy; fpilg;gdthff; fhzg;gl;l jfty;fs; mbg;gilahff; nfhz;like;j 2022 Mz;lwpf;ifapypUe;J jpUj;jg;gl;lJld; 2018-2021 ,w;fhd juTfs; mjw;fika jpUj;jg;gl;Ls;sd</t>
  </si>
  <si>
    <t>(,) jpUj;jg;gl;lJ</t>
  </si>
  <si>
    <t>(&lt;) jdpahd Kjdpiy tzpfh;fs;&gt; Fj;jiff;FtpLk; fk;gdpfs;&gt; jdpahh; fk;gdpfs;&gt; gu];gu epjpaq;fs; Nghd;wtw;wpd; clikfis cs;slf;fpAs;sJ</t>
  </si>
  <si>
    <t>(c) Copah; Nrkyhg epjpak;&gt; Copah; ek;gpf;if epjpak;&gt; Xa;T+jpa epjpak;&gt; Nrkyhg epjpaq;fs; Nghd;wtw;wpd; clikfis cs;slf;fpAs;sJ</t>
  </si>
  <si>
    <t>(C) mur mjpfhurigfs;&gt; murhq;fj; jpizf;fsq;fs;&gt; mikr;Rf;fs; Nghd;wtw;wpd; clikfis cs;sf;fpAs;sJ</t>
  </si>
  <si>
    <t>(v) rq;fq;fs;&gt; fofq;fs;&gt; mikg;Gf;fs; Nghd;wtw;wpd; clikfis cs;slf;fpAs;sJ</t>
  </si>
  <si>
    <t>(V) cz;ikahd nrhj;Jlik jhgpf;fg;glhj kPs; nfhs;tdT cld;gbf;ifapd; fPohd gpiza ,Ug;Gf;fis cs;slf;fpAs;sJ</t>
  </si>
  <si>
    <t>(x) jpwe;j re;ijj; njhopw;ghLfSld; njhlh;Gila kPs; nfhs;tdT nfhLf;fy;thq;fy;fspd; fPohd ,Ug;Gf;fs; chpa chpkk;ngw;w th;j;jf tq;fp my;yJ jdpahd Kjdpiy Kfth; vd;Nghhpw;F xJf;fg;gl;Ls;sd</t>
  </si>
  <si>
    <t xml:space="preserve">     </t>
  </si>
  <si>
    <t xml:space="preserve">           ml;ltiz  109</t>
  </si>
  <si>
    <t>jpiwNrhp KwpfspdJ cilik (Mz;bd; ,Wjpapy; cs;sthW) (m)</t>
  </si>
  <si>
    <t xml:space="preserve">  1. tq;fpj; Jiw (chpkk;ngw;w rpwg;gpay;G tha;e;j tq;fpfs;        ePq;fyhf) (,)</t>
  </si>
  <si>
    <t xml:space="preserve">     1.1   kj;jpa tq;fp (&lt;)</t>
  </si>
  <si>
    <t xml:space="preserve">  2. tq;fpay;yhj; Jiw (,)</t>
  </si>
  <si>
    <t xml:space="preserve"> 2.1  chpkk;ngw;w rpwg;gpay;G tha;e;j tq;fpfs;</t>
  </si>
  <si>
    <t xml:space="preserve"> 2.3  $l;Lj;jhgdq;fs; (c) </t>
  </si>
  <si>
    <t xml:space="preserve"> 2.5  Xa;T+jpa epjpaq;fs; (C)</t>
  </si>
  <si>
    <t xml:space="preserve"> 2.6 murhq;f epWtdq;fs;&gt; epjpaq;fs; kw;Wk; murpw;Fr; nrhe;jkhd
      njhopy;Kaw;rpfs; (v)</t>
  </si>
  <si>
    <t xml:space="preserve"> 2.8  Vidait (V)</t>
  </si>
  <si>
    <t xml:space="preserve"> 3. kPs;nfhs;tdT nfhLf;fy;thq;fy; xJf;fPLfs; (I)</t>
  </si>
  <si>
    <r>
      <t>300,492</t>
    </r>
    <r>
      <rPr>
        <b/>
        <sz val="10"/>
        <color theme="1"/>
        <rFont val="Baamini"/>
      </rPr>
      <t xml:space="preserve"> (x)</t>
    </r>
  </si>
  <si>
    <r>
      <t>380,187</t>
    </r>
    <r>
      <rPr>
        <b/>
        <sz val="10"/>
        <color theme="1"/>
        <rFont val="Baamini"/>
      </rPr>
      <t xml:space="preserve"> (x)</t>
    </r>
  </si>
  <si>
    <t>(&lt;) 2019 nrj;njk;gh; 06 ,ypUe;J eilKiwf;FtUk; tifapy; jpwe;j re;ij njhopw;ghLfspd; fPohd jpiwNrhp Kiwfspd; cldbf; nfhs;tdit kj;jpa tq;fp mwpKfg;gLj;jpaJ</t>
  </si>
  <si>
    <t>(c) jdpahd Kjdpiy tzpfh;fs;&gt; Fj;jiff;FtpLk; fk;gdpfs;&gt; jdpahh; fk;gdpfs;&gt; gu];gu epjpaq;fs; Nghd;wtw;wpd; clikfis cs;slf;fpAs;sJ</t>
  </si>
  <si>
    <t xml:space="preserve">(C) Copah; Nrkyhg epjpak;&gt; Copah; ek;gpf;if epjpak;&gt; Xa;T+jpa epjpak;&gt; Nrk epjpaq;fs; Nghd;wtw;wpd; clikfis cs;slf;fpAs;sJ </t>
  </si>
  <si>
    <t>(v) mur mjpfhurigfs;&gt; murhq;fj; jpizf;fsk;&gt; mikr;Rf;fs; Nghd;wtw;wpd; clikfis cs;sf;fpAs;sJ</t>
  </si>
  <si>
    <t>(V) rq;fq;fs;&gt; fofq;fs;&gt; mikg;Gf;fs; Nghd;wtw;wpd; clikfis cs;slf;fpAs;sJ</t>
  </si>
  <si>
    <t>(I) cz;ikahd nrhj;Jlik jhgpf;fg;glhj kPs; nfhs;tdT cld;gbf;ifapd; fPohd gpiza ,Ug;Gf;fis cs;slf;fpAs;sJ</t>
  </si>
  <si>
    <t>ml;ltiz 110</t>
  </si>
  <si>
    <t>,iwf; nfhs;if kw;Wk; mur epjp</t>
  </si>
  <si>
    <t>&amp;gha;f; fld;fspd; cilik</t>
  </si>
  <si>
    <t xml:space="preserve"> clikahsh;</t>
  </si>
  <si>
    <t xml:space="preserve">   1. tq;fpj; Jiw - tHj;jf tq;fpfs;</t>
  </si>
  <si>
    <t xml:space="preserve">   2. tq;fpay;yhj; Jiw</t>
  </si>
  <si>
    <t xml:space="preserve">      2.1 Nrkpg;G epWtdq;fs;</t>
  </si>
  <si>
    <t xml:space="preserve">      2.2 jpizf;fs kw;Wk; Vida               mYty;rhh; epjpaq;fs; (m)</t>
  </si>
  <si>
    <t xml:space="preserve">      2.3 Copah; Nrk epjpak;</t>
  </si>
  <si>
    <t xml:space="preserve">      2.4 Vida Nrk epjpaq;fs;</t>
  </si>
  <si>
    <t>(m) Copah; ek;gpf;if epjpak; cs;slf;fg;gLfpwJ</t>
  </si>
  <si>
    <t xml:space="preserve">  ,yq;if kj;jpa tq;fp</t>
  </si>
  <si>
    <t>ml;ltiz 111</t>
  </si>
  <si>
    <t>ntspepd;w ntspehl;Lg; gLfldpd; cilik (m)</t>
  </si>
  <si>
    <t>1. gy;Gil</t>
  </si>
  <si>
    <t>Mrpa mgptpUj;jp tq;fp</t>
  </si>
  <si>
    <t>Mrpad; cl;fl;likg;G KjyPl;L tq;fp</t>
  </si>
  <si>
    <t>INuhg;gpa KjyPl;L tq;fp</t>
  </si>
  <si>
    <t>gd;dhl;L Gduikg;G mgptpUj;jp tq;fp</t>
  </si>
  <si>
    <t>gd;dhl;L mgptpUj;jp mikg;G</t>
  </si>
  <si>
    <t>Ntshz;ik mgptpUj;jpf;fhd      gd;dhl;L epjpak;</t>
  </si>
  <si>
    <t>Nehh;l;bf; mgptpUj;jp epjp</t>
  </si>
  <si>
    <t>gd;dhl;L mgptpUj;jpf;fhd ngw;Nwhypa Vw;Wkjp ehLfspd;      mikg;G epjpak;</t>
  </si>
  <si>
    <t>gd;dhl;L ehza epjpaj;jpd; tphpthf;fg;gl;l epjpa trjp</t>
  </si>
  <si>
    <t>2. ,UGil kw;Wk; epjpapay;             re;ijfs; (&lt;)</t>
  </si>
  <si>
    <t>fdlh</t>
  </si>
  <si>
    <t>rPdh</t>
  </si>
  <si>
    <t>rPd kf;fs; FbauR</t>
  </si>
  <si>
    <t>rPd mgptpUj;jp tq;fp $l;Lj;jhgdk;</t>
  </si>
  <si>
    <t>rPd vr;v];gprp ypkpnll; (nfhq;nfhq;)</t>
  </si>
  <si>
    <t>bvy;vg; rPd mgptpUj;jp tq;fp</t>
  </si>
  <si>
    <t>gpuhd;]; (C)(v)</t>
  </si>
  <si>
    <t>N[h;kdp</t>
  </si>
  <si>
    <t>,e;jpah</t>
  </si>
  <si>
    <t>,e;jpa Vw;Wkjp - ,wf;Fkjp tq;fp</t>
  </si>
  <si>
    <t>,e;jpa murhq;fk;</t>
  </si>
  <si>
    <t>,e;jpa mur tq;fp</t>
  </si>
  <si>
    <t>ag;ghd;</t>
  </si>
  <si>
    <t>Fitj;</t>
  </si>
  <si>
    <t>wpf;]; nerdy; tq;fp</t>
  </si>
  <si>
    <t>rTjp mNugpad; epjpak;</t>
  </si>
  <si>
    <t>If;fpa mnkhpf;fh (v)</t>
  </si>
  <si>
    <t>Vidait (v)(V)(I)</t>
  </si>
  <si>
    <t>(c) 2022.12.31 md;W njhlf;fk; eilKiwf;FtUk; tpjj;jpy; muRf;Fr; nrhe;jkhd njhopy;Kaw;rpfspd; fPo; nraw;wpl;lq;fspd; ntspepd;wf; fld;fs; cs;slq;fyhf</t>
  </si>
  <si>
    <t>(C) gpuhd;rpd; epjpapay; epWtdq;fspypUe;jhd fld;fs; cs;slq;fyhf</t>
  </si>
  <si>
    <t>(v) jpUj;jg;gl;lJ</t>
  </si>
  <si>
    <t>(V) tjptw;w KjyPl;lhsh;fs; trkpUe;j &amp;ghtpy; Fwpj;Jiuf;fg;gl;l jpiwNrhp Kwpfs; kw;Wk; jpiwNrhp cz;bay;fs; cs;slq;fyhf</t>
  </si>
  <si>
    <t>(I) tjptw;w KjyPl;lhsh;fs; trKs;s ,yq;if mgptpUj;jp Kwpfs; cs;slq;fyhf kw;Wk; tjpNthh; KjyPl;lhsh;fs; trKs;s ehl;bw;fhd gd;dhl;L KwpfSf;fs; ePf;fyhf</t>
  </si>
  <si>
    <t>ml;ltiz 112</t>
  </si>
  <si>
    <t>ntspehl;L cjtpapd; Njwpa ngWiffs; (m)</t>
  </si>
  <si>
    <t>tif kw;Wk; %yk;</t>
  </si>
  <si>
    <t>1.fld;fs;</t>
  </si>
  <si>
    <t>mT];jpNuypah</t>
  </si>
  <si>
    <t>rPdh (&lt;)(c)</t>
  </si>
  <si>
    <t>nld;khh;f;</t>
  </si>
  <si>
    <t>gpuhd;R</t>
  </si>
  <si>
    <t>gd;dhl;L Gduikg;G kw;Wk; mgptpUj;jp tq;fp</t>
  </si>
  <si>
    <t>Ntshz;ik mgptpUj;jpf;fhd gd;dhl;L epjpak;</t>
  </si>
  <si>
    <t>,e;jpah (C)</t>
  </si>
  <si>
    <t>nfhhpah</t>
  </si>
  <si>
    <t>nejh;yhe;J</t>
  </si>
  <si>
    <t>gd;dhl;L mgptpUj;jpf;fhd xngf; epjpak;</t>
  </si>
  <si>
    <t>rT+jp mNugpad; epjpak;</t>
  </si>
  <si>
    <t>If;fpa ,uhr;rpak;</t>
  </si>
  <si>
    <t>If;fpa mnkhpf;fh</t>
  </si>
  <si>
    <t>gd;dhl;L ehza jpjpa tphpthf;fg;gl;l epjpa trjp</t>
  </si>
  <si>
    <t>Vidait (v)</t>
  </si>
  <si>
    <t>2. nfhilfs;</t>
  </si>
  <si>
    <t>If;fpa ehLfs;</t>
  </si>
  <si>
    <t>(,)  2024.02.26 md;W jutpwf;fk; nra;ag;gl;l 2023 ,Wjpf;fhd nghJeytha - nrayfg; gLfld; gjpTnra;jy; kw;Wk; Kfhikj;Jt       Kiwik mwpf;iffis mbg;gilahff; nfhz;lJ.</t>
  </si>
  <si>
    <t>(&lt;)  2022.12.31 md;W njhlf;fk; eilKiwf;FtUk; tpjj;jpy; murpw;Fr; nrhe;jkhd njhopy;Kaw;rpfSf;fhd rPdhtplkpUe;j                Njwpag;ngWiffs; cs;slq;fyhf</t>
  </si>
  <si>
    <t>(c) rPd kf;fs; FbauR&gt; bvy;vg; rPd mgptpUj;jp tq;fp&gt; rPd Vw;Wkjp - ,wf;Fkjp tq;fp&gt; rPdh mgptpUj;jp tq;fp $l;Lj;jhgdk;            kw;Wk; rPd vr;v];gprp ypkpnll; (n`hq;nfhq;) Nghd;wtw;wpd; Njwpa ngWiffs; cs;slq;fyhf</t>
  </si>
  <si>
    <t>(C) ,e;jpa murhq;fk;&gt; ,e;jpa mur tq;fp kw;Wk; ,e;jpa Vw;Wkjp ,wf;Fkjp tq;fp Nghd;wtw;wpd; Njwpag; ngWiffs; cs;slq;fyhf</t>
  </si>
  <si>
    <t>(v)  ,yq;if mgptpUj;jp Kwpfs; cs;slf;fg;gllhkYk; tjpAk; kw;Wk; tjptw;w KjyPl;lhsh;fshy; itj;jpUf;fg;gLk; ehl;bw;fhd           gd;dhl;L Kwpfs; cs;slq;fyhf</t>
  </si>
  <si>
    <t>ml;ltiz 113</t>
  </si>
  <si>
    <t>kj;jpa murpd; ntspepd;w gLfld; (Mz;bd; ,Wjpapy; cs;sthW)</t>
  </si>
  <si>
    <t>2023(m)</t>
  </si>
  <si>
    <t>%yq;fs;: epjp&gt; nghUshjhu cWjpg;ghl;L kw;Wk; Njrpa nfhs;iffs; mikr;R</t>
  </si>
  <si>
    <t>ml;ltiz 114</t>
  </si>
  <si>
    <t>kj;jpa murpd; gLfld; jPh;g;gdTf; nfhLg;gdTfs; (m)</t>
  </si>
  <si>
    <t>nkhj;j tl;bf; nfhLg;gdTfs; (&lt;)</t>
  </si>
  <si>
    <t>FWq;fhyk;</t>
  </si>
  <si>
    <t>jpiwNrhp cz;bay;fs;</t>
  </si>
  <si>
    <t>eLj;ju kw;Wk; ePz;l fhyk;</t>
  </si>
  <si>
    <t>&amp;gha;f; fld;fs;</t>
  </si>
  <si>
    <t>jpiwNrhp Kwpfs;</t>
  </si>
  <si>
    <t>fiufle;j tq;fpj;njhopy; gphpTf; fld;fs;</t>
  </si>
  <si>
    <t>,yq;if mgptpUj;jp Kwpfs;</t>
  </si>
  <si>
    <t>ehl;bw;fhd gd;dhl;L Kwpfs;</t>
  </si>
  <si>
    <t>ntspehl;L ehza epajp epjpaply; trjpfs; kw;Wk; nraw;wpl;lf; fld;fs;</t>
  </si>
  <si>
    <t>nkhj;j fld; jPh;g;gdTf; nfhLg;gdTfs;</t>
  </si>
  <si>
    <t>nkhj;jg; gLfld; jPh;g;gdTf; nfhLg;gdTfs;</t>
  </si>
  <si>
    <t xml:space="preserve">cs;ehL </t>
  </si>
  <si>
    <t>nkh.c.cw;gj;jp rjtPjkhf (c)</t>
  </si>
  <si>
    <t>nkhj;j cs;ehl;Lg; gLfld; jPh;g;gdTf; nfhLg;gdTfs;</t>
  </si>
  <si>
    <t xml:space="preserve">nkhj;j ntspehl;Lg; gLfld; jPh;g;gdTf; nfhLg;gdTfs; </t>
  </si>
  <si>
    <t xml:space="preserve">nkhj;j tl;bf; nfhLg;gdTfs; </t>
  </si>
  <si>
    <t xml:space="preserve">   ,yq;if kj;jpa tq;fp</t>
  </si>
  <si>
    <t>(m) jpUj;jg;gl;lJ</t>
  </si>
  <si>
    <t>(&lt;) epjp mikr;rpd;gb&gt; 2019,d; ,iwj;Jiw Gs;sptpguq;fs; mwptpf;fg;gl;lthW kPz;Lk; vLj;Jiuf;fg;gl;ld</t>
  </si>
  <si>
    <t>ml;ltiz 115</t>
  </si>
  <si>
    <t>2023 (a)</t>
  </si>
  <si>
    <t>ml;ltiz 116</t>
  </si>
  <si>
    <t>khfhz rigfSf;fhd tuTnryTj;jpl;l ntspg;ghL</t>
  </si>
  <si>
    <t/>
  </si>
  <si>
    <t>nkhj;j murpiw</t>
  </si>
  <si>
    <t>thp murpiw</t>
  </si>
  <si>
    <t>gz;lq;fs; kw;Wk; gzpfs; kPjhd thpfs;</t>
  </si>
  <si>
    <t>Gus;T thpfs; ÆNjrj;ijf; fl;bnaOg;Gk; thp</t>
  </si>
  <si>
    <t>chpkf; fl;lzq;fs;</t>
  </si>
  <si>
    <t>Vida thpfs;</t>
  </si>
  <si>
    <t>nrhj;Jf;fs; kPjhd thp</t>
  </si>
  <si>
    <t>thpay;yh murpiw</t>
  </si>
  <si>
    <t>tl;b&gt; ,yhgq;fs; kw;Wk; gq;fpyhgq;fs;</t>
  </si>
  <si>
    <t>tpw;gidfSk; fl;lzq;fSk;</t>
  </si>
  <si>
    <t>nkhj;jr; nrytpdk;</t>
  </si>
  <si>
    <t>njhopw;ghl;L mbg;gilapy;</t>
  </si>
  <si>
    <t>khfhz epUthfk;</t>
  </si>
  <si>
    <t>nghUshjhu gzpfs;</t>
  </si>
  <si>
    <t>r%f&gt; rKjhag; gzpfs; kw;Wk; Vidait</t>
  </si>
  <si>
    <t>nghUshjhu mbg;gilapy;</t>
  </si>
  <si>
    <t>jdpahh; Cjpaq;fs;</t>
  </si>
  <si>
    <t>%yjdg; nghUl;fspd; ifNaw;G</t>
  </si>
  <si>
    <t>%yjd khw;wy;fs;</t>
  </si>
  <si>
    <t>Fwpg;gpl;l khfhz mgptpUj;jpr; nraw;wpl;lq;fs;</t>
  </si>
  <si>
    <t>rpwg;Gr; nraw;wpl;lq;fs;</t>
  </si>
  <si>
    <t>kj;jpa mur khw;wy;fs;</t>
  </si>
  <si>
    <t>gpukhzq;fis mbg;gilahff; nfhz;l nfhilfs;</t>
  </si>
  <si>
    <t>Fwpg;gpl;l khfhz mgptpUj;jpf; nfhilfs;</t>
  </si>
  <si>
    <t>rpwg;Gr; nraw;wpl;lq;fSf;fhd nfhilfs;</t>
  </si>
  <si>
    <t>m) jpUj;jg;gl;lJ</t>
  </si>
  <si>
    <t xml:space="preserve">          %yq;fs;: epjp&gt; nghUshjhu cWjpg;ghl;L kw;Wk; Njrpa nfhs;iffs; mikr;R</t>
  </si>
  <si>
    <t xml:space="preserve">      nghJ epUthfk;&gt; cs;ehl;lYty;fs;&gt; khfhz rigfs; kw;Wk; cs;@uhl;rp mikr;R</t>
  </si>
  <si>
    <t>Privincial Capital Expenditure</t>
  </si>
  <si>
    <t>Item</t>
  </si>
  <si>
    <t>Central Government Capital Transfers</t>
  </si>
  <si>
    <t xml:space="preserve">      Criteria Based Grants</t>
  </si>
  <si>
    <t xml:space="preserve">      Matching Grants</t>
  </si>
  <si>
    <t xml:space="preserve">      Province Specific Development Grants</t>
  </si>
  <si>
    <t xml:space="preserve">      Grants for Special Projects</t>
  </si>
  <si>
    <t>Central Government Expenditure</t>
  </si>
  <si>
    <t xml:space="preserve">       Total Expenditure</t>
  </si>
  <si>
    <t xml:space="preserve">       Capital Expenditure</t>
  </si>
  <si>
    <t>ml;ltiz 117</t>
  </si>
  <si>
    <t>jpul;lg;gl;l tuTnryTj;jpl;lk; (m)</t>
  </si>
  <si>
    <t>2019 (M)</t>
  </si>
  <si>
    <t>2023 (,)(&lt;)</t>
  </si>
  <si>
    <t>nkhj;j murpiw kw;Wk; nfhilfs;</t>
  </si>
  <si>
    <t>nfhilfs;</t>
  </si>
  <si>
    <t>ntspehl;L th;j;jfk; kPjhd thpfs;</t>
  </si>
  <si>
    <t>cs;ehl;L nghUl;fs; kw;Wk; gzpfs; kPjhd
thpfs;</t>
  </si>
  <si>
    <t xml:space="preserve">   ngWkjp $l;lg;gl;l thp</t>
  </si>
  <si>
    <t xml:space="preserve">   fyhy; thp</t>
  </si>
  <si>
    <t xml:space="preserve">   nkhj;jg; Gus;T thpÆNjrj;ij fl;bnaOg;Gk; thp</t>
  </si>
  <si>
    <t>Njwpa tUkhdk; kw;Wk; ,yhgq;fs; kPjhd thpfs;</t>
  </si>
  <si>
    <t>Kj;jpiu jPu;it</t>
  </si>
  <si>
    <t>thpay;yh tUkhdk;</t>
  </si>
  <si>
    <t>eilKiw tUkhdk;</t>
  </si>
  <si>
    <t xml:space="preserve">   tl;b&gt; ,yhgq;fs; kw;Wk; gq;fpyhgq;fs;</t>
  </si>
  <si>
    <t xml:space="preserve">   fl;lzk; kw;Wk; eph;thff; fl;lzq;fs;</t>
  </si>
  <si>
    <t xml:space="preserve">   kj;jpa tq;fp ,yhg Kw;gzq;fs;</t>
  </si>
  <si>
    <t xml:space="preserve">   Vidait</t>
  </si>
  <si>
    <t>%yjd tUkhdk;</t>
  </si>
  <si>
    <t>nkhj;j nrytpdk;</t>
  </si>
  <si>
    <t>jdpahs; Cjpaq;fs;</t>
  </si>
  <si>
    <t>nghUl;fs; kw;wk; gzpfspd; Vida nfhs;tdTfs;</t>
  </si>
  <si>
    <t>tl;bf; nfhLg;gdTfs;</t>
  </si>
  <si>
    <t>khw;wy; nfhLg;gdTfs;</t>
  </si>
  <si>
    <t>epjp mikr;rpd;gb epYitfSf;fhd rPuhf;fk;</t>
  </si>
  <si>
    <t>epiyahd %yjdr; nrhj;Jf;fspd; ifafg;gLj;jy;</t>
  </si>
  <si>
    <t>kPs;nfhLg;gdTfs; fopj;j fld;toq;fy;fs;</t>
  </si>
  <si>
    <t>epjp mikr;rpd;gb %yjdr; nrytpdk; kPjhd
     epYitfSf;fhd rPuhf;fk;</t>
  </si>
  <si>
    <t>jpul;lg;gl;l ,iw epYit</t>
  </si>
  <si>
    <t xml:space="preserve">nkhj;j cs;ehl;L cw;gj;jpapd; rjtPjkhf (c) </t>
  </si>
  <si>
    <t xml:space="preserve">   thp tUkhdk;</t>
  </si>
  <si>
    <t xml:space="preserve">   thpay;yh tUkhdk;</t>
  </si>
  <si>
    <t xml:space="preserve">   nfhilfs;</t>
  </si>
  <si>
    <t xml:space="preserve">   kPz;nlOk; nrytpdk;</t>
  </si>
  <si>
    <t xml:space="preserve">   %yjd nrytpdk;</t>
  </si>
  <si>
    <t xml:space="preserve">   kPs;nfhLg;gdTfs; fopj;j fld;toq;fy;fs;</t>
  </si>
  <si>
    <t xml:space="preserve">   epjp mikr;rpd;gb nkhj;j nrytpdk; kPjhd
epYitfSf;fhd rPuhf;fk;</t>
  </si>
  <si>
    <t xml:space="preserve"> - </t>
  </si>
  <si>
    <t>jpul;lg;gl;l ,iw kPjp</t>
  </si>
  <si>
    <t>(m) kj;jpa murhq;fk;&gt; khfhz rigfs; kw;Wk; cs;@uhl;rp rigfspd; ,iwj; njhopw;ghLfs; cs;slq;fyhf</t>
  </si>
  <si>
    <t xml:space="preserve">(M) epjp mikr;rpd;gb&gt; 2020 tuTnryTj; jpl;l ciuapy; mwptpf;fg;gl;lthW 2019,d; ,iwj;Jiw Gs;sp tpguq;fs; kPz;Lk; vLj;Jiuf;fg;gl;ld. </t>
  </si>
  <si>
    <t xml:space="preserve">(c) 2024 khr;R 15 md;W ntspaplg;gl;l njhifkjpg;G kw;Wk; Gs;sptpguj; jpizf;fsj;jpd; nkh.c.c kjpg;gPLfs; (mbg;gil Mz;L 2015)
 gad;gLj;jg;gLfpd;wd. </t>
  </si>
  <si>
    <t>GDP</t>
  </si>
  <si>
    <t xml:space="preserve">  1.1 nraw;wpl;lf; fld;fs;</t>
  </si>
  <si>
    <t xml:space="preserve">  1.2  nraw;wpl;lky;yhf; fld;fs;</t>
  </si>
  <si>
    <t xml:space="preserve">         gz;lk;</t>
  </si>
  <si>
    <t xml:space="preserve">         Vidait</t>
  </si>
  <si>
    <t>(I) jpwe;j re;ijj; njhopw;ghLfSld; njhlh;Gila kPs; nfhs;tdT nfhLf;fy;thq;fy;fspd; fPohd ,Ug;Gf;fs; chpa chpkk;ngw;w th;j;jf tq;fp my;yJ jdpahd Kjdpiy Kfth; vd;Nghhpw;F xJf;fg;gl;Ls;sd</t>
  </si>
  <si>
    <r>
      <t>62,540 (</t>
    </r>
    <r>
      <rPr>
        <b/>
        <sz val="10"/>
        <color theme="1"/>
        <rFont val="Baamini"/>
      </rPr>
      <t>I</t>
    </r>
    <r>
      <rPr>
        <b/>
        <sz val="10"/>
        <color theme="1"/>
        <rFont val="Times New Roman"/>
        <family val="1"/>
      </rPr>
      <t>)</t>
    </r>
  </si>
  <si>
    <t>rPdhtpd; Vw;Wkjp-,wf;Fkjp tq;fp (c)</t>
  </si>
  <si>
    <t xml:space="preserve"> ,jpy; ehl;bw;fhd gd;dhl;L Kwpfs;</t>
  </si>
  <si>
    <t>(&lt;) 2022.12.31 kw;Wk; 2023.12.31 ,d; epYitahfTs;s tl;bf; nfhLg;gdTfs; cs;slf;fg;gltpy;iy.</t>
  </si>
  <si>
    <r>
      <rPr>
        <sz val="9"/>
        <rFont val="Baamini"/>
      </rPr>
      <t>(m)</t>
    </r>
    <r>
      <rPr>
        <sz val="9"/>
        <rFont val="Times New Roman"/>
        <family val="1"/>
      </rPr>
      <t xml:space="preserve"> </t>
    </r>
    <r>
      <rPr>
        <sz val="9"/>
        <rFont val="Baamini"/>
      </rPr>
      <t>tifg;gLj;jypYs;s NtWghLfs; fhuzkhf Mz;bw;fhd nghUshjhu kPsha;tpd; mr;rplg;gl;l gjpg;gpy; Gs;sptpgu ml;ltiz 16,y; fhzg;gLfpd;wtw;wpypUe;J ,t; vz;fs;&gt; NtWglyhk;</t>
    </r>
  </si>
  <si>
    <t>(,) 2024.02.26 md;W jutpwf;fk; nra;ag;gl;l 2023 ,Wjpf;fhd nghJeytha nrayfg; gLfld; gjpTnra;jy; kw;Wk; Kfhikj;Jt Kiwik mwpf;iffis mbg;gilahff; nfhz;lJ</t>
  </si>
  <si>
    <r>
      <rPr>
        <sz val="9"/>
        <rFont val="Baamini"/>
      </rPr>
      <t>(m)</t>
    </r>
    <r>
      <rPr>
        <sz val="9"/>
        <rFont val="Times New Roman"/>
        <family val="1"/>
      </rPr>
      <t xml:space="preserve"> </t>
    </r>
    <r>
      <rPr>
        <sz val="9"/>
        <rFont val="Baamini"/>
      </rPr>
      <t>tifg;gLj;jypYs;s NtWghLfs; fhuzkhf Gs;sptpgu ml;ltiz 98,y; fhzg;gLfpd;wtw;wpypUe;J ,t; vz;fs;&gt; NtWglyhk;</t>
    </r>
  </si>
  <si>
    <t>tiuaWf;fg;gl;l (,yq;if) tpkhd epiyak; kw;Wk; tpkhd Nritfs;</t>
  </si>
  <si>
    <t>,yq;if kpd;rhurig</t>
  </si>
  <si>
    <t>,yq;if tq;fp kw;Wk; kf;fs; tq;fp</t>
  </si>
  <si>
    <t xml:space="preserve">,yq;if kj;jpa tq;fp </t>
  </si>
  <si>
    <t>tiuaWf;fg;gl;l ,yq;if fg;gy; $l;Lj;jhgdk;</t>
  </si>
  <si>
    <t>n[duy; NrH N[hd; nfhj;jyhty ghJfhg;Gg; gy;fiyf;fofk;</t>
  </si>
  <si>
    <t>tiuaWf;fg;gl;l ,yq;if epyf;fhp (jdpahH) fk;gdp</t>
  </si>
  <si>
    <t>Njrpa ePH toq;fy; kw;Wk; tbfhyikg;Gr; rig</t>
  </si>
  <si>
    <t>ney; re;ijg;gLj;jy; rig</t>
  </si>
  <si>
    <t>tPjp mgptpUj;jp mjpfhu rig</t>
  </si>
  <si>
    <t>nghJg;gLfld;</t>
  </si>
  <si>
    <t>nghJg; gLfld;</t>
  </si>
  <si>
    <t>tp.fp</t>
  </si>
  <si>
    <t xml:space="preserve">(,) cs;ehl;Lg; gLfld; Nkk;gLj;Jif epfo;r;rpj;jpl;lj;Jld; njhlh;Gila VNjDk; nfhLf;fy;thq;fy;fs; ePq;fyhf </t>
  </si>
  <si>
    <t>Fwpfhl;b</t>
  </si>
  <si>
    <r>
      <rPr>
        <b/>
        <sz val="12"/>
        <rFont val="Baamini"/>
      </rPr>
      <t>kj;jpa murpd; gLfld; Fwpfhl;bfs;</t>
    </r>
    <r>
      <rPr>
        <b/>
        <sz val="12"/>
        <rFont val="Times New Roman"/>
        <family val="1"/>
      </rPr>
      <t xml:space="preserve"> </t>
    </r>
    <r>
      <rPr>
        <b/>
        <sz val="12"/>
        <rFont val="Baamini"/>
      </rPr>
      <t>(m)</t>
    </r>
  </si>
  <si>
    <t>kj;jpa mur gLfld;Ænkh.c.c</t>
  </si>
  <si>
    <t>ntspehl;L gLfld;Ænkh.c.c</t>
  </si>
  <si>
    <t xml:space="preserve">cs;ehl;L gLfld;Æ kj;jpa mur gLfld; </t>
  </si>
  <si>
    <t>ntspehl;L gLfld;Æ kj;jpa mur gLfld;</t>
  </si>
  <si>
    <t>gLfld; gzpfs;Ænkh.c.c</t>
  </si>
  <si>
    <t>gLfld; gzpfs;Æmurpiw</t>
  </si>
  <si>
    <t>,jpy; cs;ehl;L gLfld; gzpfs;Æmurpiw</t>
  </si>
  <si>
    <t>tl;br; nrYj;jy;fs;Ænkh.c.c</t>
  </si>
  <si>
    <t>cs;ehl;L tl;br; nrYj;jy;fs;Ænkh.c.c</t>
  </si>
  <si>
    <t>ntspehl;L tl;br; nrYj;jy;fs;Ænkh.c.c</t>
  </si>
  <si>
    <t>kj;jpa murhq;fj;jpd; nkhj;j ntspepd;w gLfld; (M) (,)</t>
  </si>
  <si>
    <t>nghJ cj;juthjkpd;wp murpw;F nrhe;jkhd njhopy; Kaw;rpfspdhy; ngw;Wf; nfhs;sg;gl;l ntspehl;L nraw;wpl;l fld;fspd; ntspepd;w epYit (M)</t>
  </si>
  <si>
    <t xml:space="preserve">   ,yq;if kpd;rhurig</t>
  </si>
  <si>
    <t xml:space="preserve">  tiuaWf;fg;gl;l (,yq;if) tpkhd epiyak; kw;Wk; tpkhd Nritfs;</t>
  </si>
  <si>
    <t xml:space="preserve">   ,yq;if JiwKf mjpfhurig</t>
  </si>
  <si>
    <t>nghJ cj;juthjkspf;fg;gl;l gLfld; (&lt;)</t>
  </si>
  <si>
    <t>,yq;if ngw;Nwhypaf; $l;Lj;jhgdk; (,)</t>
  </si>
  <si>
    <t xml:space="preserve">  Vida $l;Lj;jhgdq;fs; </t>
  </si>
  <si>
    <t>nkhj;j cs;ehl;L cw;gj;jpapd; rjtPjkhf (C ) (v)</t>
  </si>
  <si>
    <t xml:space="preserve">tiuaWf;fg;gl;l rpwpyq;fd; vaHiyd;]; (c ) </t>
  </si>
  <si>
    <t xml:space="preserve">nkhj;j ntspepd;w kj;jpa murhq;f gLfld; (M) (,) </t>
  </si>
  <si>
    <t xml:space="preserve">nghJ cj;juthjkpd;wp murpw;Fr; nrhe;jkhd tpahghu njhopy; Kaw;rpfshy; ngw;Wf;nfhs;sg;gl;l ntspehl;L nraw;wpl;lf; fld;fspd; ntspepd;w epYit (M) </t>
  </si>
  <si>
    <t>(M) ,yq;if kpd;rhu rig&gt; tiuaWf;fg;gl;l tpkhd epiya kw;Wk; tpkhd Nritfs; kw;Wk; ,yq;ifj; JiwKf mjpfhurig vd;gd Kd;dh; 
tifg;gLj;jg;gl;bUe;j gy;NtW ntspepd;w nraw;wpl;lf; fld;fs; 2022 jpnrk;ghpypUe;J kj;jpa mur gLfldpd; fPo; cs;sPh;f;fg;gl;ld</t>
  </si>
  <si>
    <t>(&lt;) mur cj;juthjg; gLflid njhFj;jyhdJ 2024 ngg;GUthp 29,y; epjp&gt; nghUshjhu cWjpg;ghL kw;Wk; Njrpa nfhs;iffs; mikr;rplk; 
,Ue;J ngwg;gl;l jfty;fis mbg;gilahff; nfhz;lJ</t>
  </si>
  <si>
    <t xml:space="preserve">(v) jpUj;jg;gl;lJ </t>
  </si>
  <si>
    <t>(,) kj;jpa murg; gLfldpd; fPo; cs;sPh;f;fg;gl;l ,yq;if ngw;Nwhypaf; $l;Lj;jhgdj;jpd; murpdhy; cj;juthjkspf;fg;gl;l ntspehl;L ehza gLfldpd; ntspepd;w epYitia 2022,w;fhd juTfs; cs;slf;Ffpd;wd. 
kj;jpa mur gLfldpd; fPo; jpnrk;gH 2022,y; cs;sPHf;fg;gl;lJ</t>
  </si>
  <si>
    <t>(c) 2014 a+dpy; rpwpyq;fd; vahHiyd;rpdhy; ntspaplg;gl;l I.m.nlhyH 175 kpy;ypad; ngWkjpahd gd;dhl;L Kwpapid cs;slf;fpAs;sJ. 
,J 2019 A+dpy; Kjph;r;rpaile;J 5 tUl fhyg;gFjpnahd;wpw;F kPs; ntspaplg;gl;lJ.</t>
  </si>
  <si>
    <t xml:space="preserve">(C) 2023 khr;R 15Mk; ehsd;W njhifkjpg;G kw;Wk; Gs;sptpguj; jpizf;fsj;jhy; ntspaplg;gl;l nkhj;j cs;ehl;L cw;gj;jp kjpg;gPLfis mbg;gilahff; nfhz;lJ.    </t>
  </si>
  <si>
    <t>(c) njhifkjpg;G kw;Wk; Gs;sptpguj; jpizf;fsj;jpdhy; 2024 khr;R 15 md;W ntspaplg;gl;l nkhj;j cs;ehl;L cw;gj;jp
kjpg;gPLfis mbg;gilahff; nfhz;lJ.</t>
  </si>
  <si>
    <t xml:space="preserve">cs;ehl;L gLfld;Ænkh.c.c </t>
  </si>
  <si>
    <t>ntspehl;L gLfld;ÆVw;Wkjpfs; (,)</t>
  </si>
  <si>
    <t>gLfld; gzpfs;Æmur nrytpdk; (&lt;)</t>
  </si>
  <si>
    <t xml:space="preserve">,jpy; cs;ehl;L gLfld; gzpfs;Æmur nrytpdk; </t>
  </si>
  <si>
    <t>ntspehl;L gLfld; gzpfs;ÆVw;Wkjpfs; (,)</t>
  </si>
  <si>
    <t>tl;br; nrYj;jy;fs;Æmur nrytpdk; (&lt;)</t>
  </si>
  <si>
    <t>tl;br; nrYj;jy;fs;Æmur kPz;nlOk; nrytpdk;</t>
  </si>
  <si>
    <t>ntspehl;L tl;br; nrYj;jy;fs;Æ Vw;Wkjpfs; (,)</t>
  </si>
  <si>
    <t>epjp&gt; nghUshjhu cWjpg;ghl;L kw;Wk; Njrpa nfhs;iffs; mikr;R&gt; njhifkjpg;G kw;Wk; Gs;sptpguj; jpizf;fsk;</t>
  </si>
  <si>
    <t>%yq;fs; :</t>
  </si>
  <si>
    <t xml:space="preserve">(m) 2024 khHr; 15Mk; ehsd;W njhifkjpg;G kw;Wk; Gs;sptpguj; jpizf;fsj;jhy; ntspaplg;gl;l nkhj;j cs;ehl;L cw;gj;jp kjpg;gPLfis mbg;gilahff; nfhz;Ls;sd.    </t>
  </si>
  <si>
    <t>(&lt;) mur nrytpdk; fld; jPh;g;gdT nfhLg;gdTfisAk; cs;slf;Ffpd;wJ.</t>
  </si>
  <si>
    <t>njhFjp nfhilfs;</t>
  </si>
  <si>
    <t xml:space="preserve">2023 (m) </t>
  </si>
  <si>
    <t xml:space="preserve">   chpkf; fl;lzq;fs;</t>
  </si>
  <si>
    <t>(&lt;)  cs;@uhl;rp rigfspd; juTfs; fpilf;fhikapdhy; kj;jpa murhq;fj;jpdJk; khfhz rigfspdJk; juTfs; kl;Lk; cs;slf;fg;gLfpd;wd.</t>
  </si>
  <si>
    <r>
      <rPr>
        <b/>
        <sz val="12"/>
        <rFont val="Baamini"/>
      </rPr>
      <t>,yq;if kj;jpa tq;fpapd; Mz;bw;fhd nghUshjhu kPsha;T - 2023</t>
    </r>
    <r>
      <rPr>
        <b/>
        <sz val="12"/>
        <rFont val="Times New Roman"/>
        <family val="1"/>
      </rPr>
      <t xml:space="preserve">
</t>
    </r>
    <r>
      <rPr>
        <b/>
        <sz val="12"/>
        <rFont val="Baamini"/>
      </rPr>
      <t xml:space="preserve">Gs;sptpgu gpd;dpizg;gpd; vf;]iy mbg;gilahff; nfhz;l epfo;epiy gjpg;G </t>
    </r>
  </si>
  <si>
    <t xml:space="preserve">3. ,iwj; Jiw </t>
  </si>
  <si>
    <t>cs;slf;fk;</t>
  </si>
  <si>
    <t>ml;ltizapd; ngah;</t>
  </si>
  <si>
    <t xml:space="preserve">ml;ltiz ,y. </t>
  </si>
  <si>
    <r>
      <t>(</t>
    </r>
    <r>
      <rPr>
        <b/>
        <sz val="12"/>
        <rFont val="Baamini"/>
      </rPr>
      <t>Njitahd ml;ltizia mZFtjw;F ngaiu mOj;jTk;)</t>
    </r>
  </si>
  <si>
    <t>,yq;if murpd; thf;nfLf;fg;gl;l nrytpdk; - 2024</t>
  </si>
  <si>
    <t>ntspepd;w kj;jpa mur gLfldpd; cs;slf;fk; (Mz;bd; ,WjpapYs;sthW)</t>
  </si>
  <si>
    <t>kj;jpa mur gLfldpd; cilik (Mz;bd; ,Wjpapy; cs;sthW)</t>
  </si>
  <si>
    <t>jpiwNrhp cz;bay;fspdJ cilik (Mz;bd; ,Wjpapy; cs;sthW)</t>
  </si>
  <si>
    <t>jpiwNrhp KwpfspdJ cilik (Mz;bd; ,Wjpapy; cs;sthW)</t>
  </si>
  <si>
    <t>ntspepd;w ntspehl;Lg; gLfldpd; cilik</t>
  </si>
  <si>
    <t>ntspehl;L cjtpapd; Njwpa ngWiffs;</t>
  </si>
  <si>
    <t>kj;jpa murpd; gLfld; jPh;g;gdTf; nfhLg;gdTfs;</t>
  </si>
  <si>
    <t>kj;jpa murpd; gLfld; Fwpfhl;bfs;</t>
  </si>
  <si>
    <t>jpul;lg;gl;l tuTnryTj;jpl;lk;</t>
  </si>
  <si>
    <r>
      <rPr>
        <i/>
        <sz val="9"/>
        <rFont val="Baamini"/>
      </rPr>
      <t xml:space="preserve">%yq;fs;: </t>
    </r>
    <r>
      <rPr>
        <sz val="9"/>
        <rFont val="Baamini"/>
      </rPr>
      <t>epjp&gt; nghUshjhu cWjpg;ghl;L kw;Wk; Njrpa nfhs;iffs; mikr;R</t>
    </r>
  </si>
  <si>
    <r>
      <t xml:space="preserve">%yk;: </t>
    </r>
    <r>
      <rPr>
        <sz val="9"/>
        <rFont val="Baamini"/>
      </rPr>
      <t>epjp&gt; nghUshjhu cWjpg;ghL kw;Wk; Njrpa nfhs;iffs; mikr;R</t>
    </r>
  </si>
  <si>
    <r>
      <t xml:space="preserve">%yk;: </t>
    </r>
    <r>
      <rPr>
        <sz val="9"/>
        <rFont val="Baamini"/>
      </rPr>
      <t>epjp&gt; nghUshjhu cWjpg;ghl;L kw;Wk; Njrpa nfhs;iffs; mikr;R</t>
    </r>
  </si>
  <si>
    <r>
      <rPr>
        <i/>
        <sz val="9"/>
        <rFont val="Baamini"/>
      </rPr>
      <t>%yk;:</t>
    </r>
    <r>
      <rPr>
        <sz val="9"/>
        <rFont val="Baamini"/>
      </rPr>
      <t xml:space="preserve"> epjp&gt; nghUshjhu cWjpg;ghl;L kw;Wk; Njrpa nfhs;iffs; mikr;R</t>
    </r>
  </si>
  <si>
    <r>
      <t xml:space="preserve">     </t>
    </r>
    <r>
      <rPr>
        <i/>
        <sz val="9"/>
        <rFont val="Baamini"/>
      </rPr>
      <t xml:space="preserve">%yq;fs;: </t>
    </r>
    <r>
      <rPr>
        <sz val="9"/>
        <rFont val="Baamini"/>
      </rPr>
      <t>epjp&gt; nghUshjhu cWjpg;ghl;L kw;Wk; Njrpa                               nfhs;iffs; mikr;R</t>
    </r>
  </si>
  <si>
    <r>
      <t>(</t>
    </r>
    <r>
      <rPr>
        <sz val="9"/>
        <rFont val="Baamini"/>
      </rPr>
      <t>I</t>
    </r>
    <r>
      <rPr>
        <sz val="9"/>
        <rFont val="Aptos Narrow"/>
        <family val="2"/>
        <scheme val="minor"/>
      </rPr>
      <t xml:space="preserve">) </t>
    </r>
    <r>
      <rPr>
        <sz val="9"/>
        <rFont val="Baamini"/>
      </rPr>
      <t>kj;jpa mur gLflDf;Fs; cs;sPh;f;fg;gl;l ,yq;ifg; ngw;Nwhypaf; $l;Lj;jhgdj;jpd; murhq;f cj;juthjkspf;fg;gl;l ntspehl;L ehzag; gLfldpd; ntspepd;w epYitia 2022,ypUe;jhd juTfs; cs;slf;Ffpd;wd.</t>
    </r>
  </si>
  <si>
    <r>
      <t>(</t>
    </r>
    <r>
      <rPr>
        <sz val="9"/>
        <rFont val="Baamini"/>
      </rPr>
      <t>x</t>
    </r>
    <r>
      <rPr>
        <sz val="9"/>
        <rFont val="Aptos Narrow"/>
        <family val="2"/>
        <scheme val="minor"/>
      </rPr>
      <t xml:space="preserve">) </t>
    </r>
    <r>
      <rPr>
        <sz val="9"/>
        <rFont val="Baamini"/>
      </rPr>
      <t>2022 tiuahd juTfs; kj;jpa tq;fpapd; ehza mstPl;by; mwpf;ifaplg;gl;l th;j;jf tq;fpfSf;fhd kj;jpa murpd; nghWg;Gf;fis cs;slf;Ffpd;wJ. mjd; gpd;du; mj;jifa nghWg;Gf;fs; epjp&gt; nghUshjhu cWjpg;ghL kw;Wk; Njrpa nfhs;iffs; mikr;rpdhy; cWjpg;gLj;jg;gl;l juTfspypUe;J ngwg;gl;ld.</t>
    </r>
  </si>
  <si>
    <t>2023(M)(,)</t>
  </si>
  <si>
    <r>
      <rPr>
        <i/>
        <sz val="9"/>
        <rFont val="Baamini"/>
      </rPr>
      <t>%yq;fs;:</t>
    </r>
    <r>
      <rPr>
        <sz val="9"/>
        <rFont val="Baamini"/>
      </rPr>
      <t xml:space="preserve"> epjp&gt; nghUshjhu cWjpg;ghl;L kw;Wk; Njrpa nfhs;iffs; mikr;R</t>
    </r>
  </si>
  <si>
    <r>
      <rPr>
        <i/>
        <sz val="9"/>
        <rFont val="Baamini"/>
      </rPr>
      <t xml:space="preserve">%yq;fs;: </t>
    </r>
    <r>
      <rPr>
        <sz val="9"/>
        <rFont val="Baamini"/>
      </rPr>
      <t>,yq;if kj;jpa tq;fp</t>
    </r>
  </si>
  <si>
    <r>
      <rPr>
        <i/>
        <sz val="9"/>
        <rFont val="Baamini"/>
      </rPr>
      <t>%yq;fs;:</t>
    </r>
    <r>
      <rPr>
        <sz val="9"/>
        <rFont val="Baamini"/>
      </rPr>
      <t xml:space="preserve">  ,yq;if kj;jpa tq;fp</t>
    </r>
  </si>
  <si>
    <r>
      <rPr>
        <sz val="9"/>
        <rFont val="Baamini"/>
      </rPr>
      <t>(,) nghUl;fspdJk; gzpfspdJk; Vw;Wkjpfs;</t>
    </r>
    <r>
      <rPr>
        <sz val="9"/>
        <rFont val="Times New Roman"/>
        <family val="1"/>
      </rPr>
      <t xml:space="preserve"> </t>
    </r>
  </si>
  <si>
    <r>
      <t xml:space="preserve">          %yq;fs;: </t>
    </r>
    <r>
      <rPr>
        <sz val="9"/>
        <rFont val="Baamini"/>
      </rPr>
      <t>epjp&gt; nghUshjhu cWjpg;ghl;L kw;Wk; Njrpa nfhs;iffs; mikr;R</t>
    </r>
  </si>
  <si>
    <t>mur ,iwj; njhopw;ghLfspd; nghUshjhug; gFg;gha;T</t>
  </si>
  <si>
    <t>cs;slf;fj;jpw;F jpUk;Gtjw;F</t>
  </si>
  <si>
    <r>
      <t>344,096 (</t>
    </r>
    <r>
      <rPr>
        <sz val="10"/>
        <color theme="1"/>
        <rFont val="Baamini"/>
      </rPr>
      <t>r</t>
    </r>
    <r>
      <rPr>
        <sz val="10"/>
        <color theme="1"/>
        <rFont val="Times New Roman"/>
        <family val="1"/>
      </rPr>
      <t>)</t>
    </r>
  </si>
  <si>
    <r>
      <t>442,727 (</t>
    </r>
    <r>
      <rPr>
        <sz val="10"/>
        <color theme="1"/>
        <rFont val="Baamini"/>
      </rPr>
      <t>r</t>
    </r>
    <r>
      <rPr>
        <sz val="10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</si>
</sst>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.0"/>
    <numFmt numFmtId="167" formatCode="0.0"/>
    <numFmt numFmtId="168" formatCode="_-* #,##0.0_-;\-* #,##0.0_-;_-* &quot;-&quot;??_-;_-@_-"/>
    <numFmt numFmtId="169" formatCode="_(* #,##0.0_);_(* \(#,##0.0\);_(* &quot;-&quot;??_);_(@_)"/>
    <numFmt numFmtId="170" formatCode="_(* #,##0.0_);_(* \(#,##0.0\);_(* &quot;-&quot;?_);_(@_)"/>
    <numFmt numFmtId="171" formatCode="_(* #,##0_);_(* \(#,##0\);_(* &quot;-&quot;??_);_(@_)"/>
    <numFmt numFmtId="172" formatCode="_-* #,##0_-;\-* #,##0_-;_-* &quot;-&quot;_-;_-@_-"/>
    <numFmt numFmtId="173" formatCode="_(* #,##0.0_);_(* \(#,##0.0\);_(* &quot;-&quot;_);_(@_)"/>
    <numFmt numFmtId="174" formatCode="_(* #,##0.00_);_(* \(#,##0.00\);_(* &quot;-&quot;_);_(@_)"/>
  </numFmts>
  <fonts count="57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Baamini"/>
    </font>
    <font>
      <i/>
      <sz val="10"/>
      <name val="Baamini"/>
    </font>
    <font>
      <b/>
      <sz val="12"/>
      <name val="Baamini"/>
    </font>
    <font>
      <b/>
      <sz val="10"/>
      <name val="Baamini"/>
    </font>
    <font>
      <b/>
      <sz val="12"/>
      <color theme="1"/>
      <name val="Baamini"/>
    </font>
    <font>
      <i/>
      <sz val="10"/>
      <name val="Times New Roman"/>
      <family val="1"/>
    </font>
    <font>
      <i/>
      <sz val="8"/>
      <name val="Baamini"/>
    </font>
    <font>
      <b/>
      <sz val="10"/>
      <color rgb="FFFF0000"/>
      <name val="Baamini"/>
    </font>
    <font>
      <sz val="10"/>
      <color theme="1"/>
      <name val="Baamini"/>
    </font>
    <font>
      <b/>
      <sz val="12"/>
      <name val="Times New Roman"/>
      <family val="1"/>
    </font>
    <font>
      <sz val="10"/>
      <color theme="1"/>
      <name val="Times New Roman"/>
      <family val="1"/>
    </font>
    <font>
      <i/>
      <sz val="9"/>
      <name val="Baamini"/>
    </font>
    <font>
      <sz val="9"/>
      <name val="Baamini"/>
    </font>
    <font>
      <sz val="10"/>
      <color rgb="FFFF0000"/>
      <name val="Baamini"/>
    </font>
    <font>
      <b/>
      <sz val="10.5"/>
      <name val="Baamini"/>
    </font>
    <font>
      <b/>
      <sz val="10.5"/>
      <color indexed="8"/>
      <name val="Baamini"/>
    </font>
    <font>
      <sz val="9"/>
      <name val="Times New Roman"/>
      <family val="1"/>
    </font>
    <font>
      <b/>
      <sz val="10"/>
      <color indexed="8"/>
      <name val="Baamini"/>
    </font>
    <font>
      <b/>
      <sz val="10"/>
      <color theme="1"/>
      <name val="Times New Roman"/>
      <family val="1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Baamini"/>
    </font>
    <font>
      <i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name val="Aptos Narrow"/>
      <family val="2"/>
      <scheme val="minor"/>
    </font>
    <font>
      <sz val="9"/>
      <color theme="1"/>
      <name val="Baamini"/>
    </font>
    <font>
      <i/>
      <sz val="9"/>
      <color theme="1"/>
      <name val="Baamini"/>
    </font>
    <font>
      <sz val="10"/>
      <color theme="0"/>
      <name val="Aptos Narrow"/>
      <family val="2"/>
      <scheme val="minor"/>
    </font>
    <font>
      <b/>
      <sz val="13"/>
      <color rgb="FFFF0000"/>
      <name val="Times New Roman"/>
      <family val="1"/>
    </font>
    <font>
      <b/>
      <sz val="16"/>
      <name val="Baamini"/>
    </font>
    <font>
      <b/>
      <sz val="16"/>
      <name val="Times New Roman"/>
      <family val="1"/>
    </font>
    <font>
      <b/>
      <sz val="14"/>
      <name val="Baamini"/>
    </font>
    <font>
      <b/>
      <sz val="14"/>
      <name val="Times New Roman"/>
      <family val="1"/>
    </font>
    <font>
      <u/>
      <sz val="10"/>
      <color theme="10"/>
      <name val="Arial"/>
      <family val="2"/>
    </font>
    <font>
      <u/>
      <sz val="11"/>
      <name val="Baamini"/>
    </font>
    <font>
      <sz val="11"/>
      <name val="Baamini"/>
    </font>
    <font>
      <i/>
      <sz val="9"/>
      <name val="Times New Roman"/>
      <family val="1"/>
    </font>
    <font>
      <sz val="9"/>
      <color rgb="FFFF0000"/>
      <name val="Baamini"/>
    </font>
    <font>
      <b/>
      <sz val="10"/>
      <color theme="1"/>
      <name val="Aptos Narrow"/>
      <family val="2"/>
      <scheme val="minor"/>
    </font>
    <font>
      <i/>
      <u/>
      <sz val="10"/>
      <color theme="10"/>
      <name val="Baamini"/>
    </font>
    <font>
      <u/>
      <sz val="10"/>
      <color rgb="FFFF0000"/>
      <name val="Baamin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781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3" xfId="1" applyNumberFormat="1" applyFont="1" applyFill="1" applyBorder="1" applyAlignment="1"/>
    <xf numFmtId="3" fontId="6" fillId="2" borderId="2" xfId="1" applyNumberFormat="1" applyFont="1" applyFill="1" applyBorder="1" applyAlignment="1"/>
    <xf numFmtId="3" fontId="6" fillId="0" borderId="0" xfId="0" applyNumberFormat="1" applyFont="1"/>
    <xf numFmtId="3" fontId="7" fillId="0" borderId="5" xfId="1" applyNumberFormat="1" applyFont="1" applyFill="1" applyBorder="1" applyAlignment="1"/>
    <xf numFmtId="3" fontId="7" fillId="2" borderId="4" xfId="1" applyNumberFormat="1" applyFont="1" applyFill="1" applyBorder="1" applyAlignment="1"/>
    <xf numFmtId="3" fontId="7" fillId="0" borderId="5" xfId="1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/>
    </xf>
    <xf numFmtId="3" fontId="7" fillId="0" borderId="0" xfId="0" applyNumberFormat="1" applyFont="1"/>
    <xf numFmtId="3" fontId="6" fillId="0" borderId="5" xfId="0" applyNumberFormat="1" applyFont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0" borderId="3" xfId="1" applyNumberFormat="1" applyFont="1" applyFill="1" applyBorder="1" applyAlignment="1">
      <alignment horizontal="right"/>
    </xf>
    <xf numFmtId="3" fontId="6" fillId="2" borderId="2" xfId="1" applyNumberFormat="1" applyFont="1" applyFill="1" applyBorder="1" applyAlignment="1">
      <alignment horizontal="right"/>
    </xf>
    <xf numFmtId="3" fontId="6" fillId="0" borderId="4" xfId="1" applyNumberFormat="1" applyFont="1" applyFill="1" applyBorder="1"/>
    <xf numFmtId="3" fontId="6" fillId="0" borderId="5" xfId="1" applyNumberFormat="1" applyFont="1" applyFill="1" applyBorder="1" applyAlignment="1">
      <alignment horizontal="right"/>
    </xf>
    <xf numFmtId="3" fontId="6" fillId="2" borderId="4" xfId="1" applyNumberFormat="1" applyFont="1" applyFill="1" applyBorder="1" applyAlignment="1">
      <alignment horizontal="right"/>
    </xf>
    <xf numFmtId="3" fontId="6" fillId="0" borderId="7" xfId="1" applyNumberFormat="1" applyFont="1" applyFill="1" applyBorder="1" applyAlignment="1">
      <alignment horizontal="right" vertical="top"/>
    </xf>
    <xf numFmtId="3" fontId="6" fillId="2" borderId="6" xfId="1" applyNumberFormat="1" applyFont="1" applyFill="1" applyBorder="1" applyAlignment="1">
      <alignment horizontal="right" vertical="top"/>
    </xf>
    <xf numFmtId="3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3" fontId="7" fillId="0" borderId="7" xfId="1" applyNumberFormat="1" applyFont="1" applyFill="1" applyBorder="1" applyAlignment="1">
      <alignment horizontal="right"/>
    </xf>
    <xf numFmtId="3" fontId="7" fillId="2" borderId="6" xfId="1" applyNumberFormat="1" applyFont="1" applyFill="1" applyBorder="1" applyAlignment="1">
      <alignment horizontal="right"/>
    </xf>
    <xf numFmtId="3" fontId="7" fillId="2" borderId="0" xfId="0" applyNumberFormat="1" applyFont="1" applyFill="1"/>
    <xf numFmtId="0" fontId="7" fillId="2" borderId="0" xfId="0" applyFont="1" applyFill="1"/>
    <xf numFmtId="0" fontId="10" fillId="0" borderId="0" xfId="0" applyFont="1"/>
    <xf numFmtId="0" fontId="10" fillId="2" borderId="0" xfId="2" applyFont="1" applyFill="1" applyAlignment="1">
      <alignment horizontal="right"/>
    </xf>
    <xf numFmtId="0" fontId="8" fillId="0" borderId="0" xfId="0" applyFont="1" applyAlignment="1">
      <alignment horizontal="right"/>
    </xf>
    <xf numFmtId="165" fontId="6" fillId="2" borderId="4" xfId="1" applyNumberFormat="1" applyFont="1" applyFill="1" applyBorder="1"/>
    <xf numFmtId="165" fontId="7" fillId="2" borderId="4" xfId="1" applyNumberFormat="1" applyFont="1" applyFill="1" applyBorder="1"/>
    <xf numFmtId="165" fontId="7" fillId="2" borderId="6" xfId="1" applyNumberFormat="1" applyFont="1" applyFill="1" applyBorder="1"/>
    <xf numFmtId="3" fontId="6" fillId="0" borderId="4" xfId="1" applyNumberFormat="1" applyFont="1" applyFill="1" applyBorder="1" applyAlignment="1">
      <alignment horizontal="right"/>
    </xf>
    <xf numFmtId="41" fontId="6" fillId="0" borderId="5" xfId="1" applyNumberFormat="1" applyFont="1" applyFill="1" applyBorder="1" applyAlignment="1">
      <alignment horizontal="right"/>
    </xf>
    <xf numFmtId="41" fontId="6" fillId="2" borderId="5" xfId="1" applyNumberFormat="1" applyFont="1" applyFill="1" applyBorder="1" applyAlignment="1">
      <alignment horizontal="right"/>
    </xf>
    <xf numFmtId="3" fontId="7" fillId="0" borderId="4" xfId="1" applyNumberFormat="1" applyFont="1" applyFill="1" applyBorder="1" applyAlignment="1">
      <alignment horizontal="right"/>
    </xf>
    <xf numFmtId="41" fontId="7" fillId="0" borderId="5" xfId="1" applyNumberFormat="1" applyFont="1" applyFill="1" applyBorder="1" applyAlignment="1">
      <alignment horizontal="right"/>
    </xf>
    <xf numFmtId="41" fontId="7" fillId="2" borderId="5" xfId="1" applyNumberFormat="1" applyFont="1" applyFill="1" applyBorder="1" applyAlignment="1">
      <alignment horizontal="right"/>
    </xf>
    <xf numFmtId="3" fontId="7" fillId="2" borderId="5" xfId="1" applyNumberFormat="1" applyFont="1" applyFill="1" applyBorder="1" applyAlignment="1">
      <alignment horizontal="right"/>
    </xf>
    <xf numFmtId="41" fontId="8" fillId="0" borderId="5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6" fillId="0" borderId="12" xfId="1" applyNumberFormat="1" applyFont="1" applyFill="1" applyBorder="1" applyAlignment="1">
      <alignment horizontal="right"/>
    </xf>
    <xf numFmtId="3" fontId="6" fillId="0" borderId="13" xfId="1" applyNumberFormat="1" applyFont="1" applyFill="1" applyBorder="1" applyAlignment="1">
      <alignment horizontal="right"/>
    </xf>
    <xf numFmtId="41" fontId="6" fillId="0" borderId="12" xfId="1" applyNumberFormat="1" applyFont="1" applyFill="1" applyBorder="1" applyAlignment="1">
      <alignment horizontal="right"/>
    </xf>
    <xf numFmtId="41" fontId="6" fillId="2" borderId="12" xfId="1" applyNumberFormat="1" applyFont="1" applyFill="1" applyBorder="1" applyAlignment="1">
      <alignment horizontal="right"/>
    </xf>
    <xf numFmtId="0" fontId="13" fillId="2" borderId="8" xfId="0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7" fillId="0" borderId="0" xfId="0" applyFont="1" applyAlignment="1">
      <alignment horizontal="left" indent="3"/>
    </xf>
    <xf numFmtId="3" fontId="6" fillId="0" borderId="5" xfId="1" applyNumberFormat="1" applyFont="1" applyFill="1" applyBorder="1"/>
    <xf numFmtId="3" fontId="6" fillId="2" borderId="4" xfId="1" applyNumberFormat="1" applyFont="1" applyFill="1" applyBorder="1"/>
    <xf numFmtId="3" fontId="7" fillId="0" borderId="5" xfId="1" applyNumberFormat="1" applyFont="1" applyFill="1" applyBorder="1"/>
    <xf numFmtId="3" fontId="7" fillId="2" borderId="4" xfId="1" applyNumberFormat="1" applyFont="1" applyFill="1" applyBorder="1"/>
    <xf numFmtId="3" fontId="7" fillId="2" borderId="4" xfId="0" applyNumberFormat="1" applyFont="1" applyFill="1" applyBorder="1" applyAlignment="1">
      <alignment horizontal="right"/>
    </xf>
    <xf numFmtId="3" fontId="7" fillId="0" borderId="5" xfId="0" applyNumberFormat="1" applyFont="1" applyBorder="1"/>
    <xf numFmtId="3" fontId="7" fillId="2" borderId="4" xfId="0" applyNumberFormat="1" applyFont="1" applyFill="1" applyBorder="1"/>
    <xf numFmtId="3" fontId="7" fillId="0" borderId="5" xfId="0" applyNumberFormat="1" applyFont="1" applyBorder="1" applyAlignment="1">
      <alignment horizontal="right"/>
    </xf>
    <xf numFmtId="3" fontId="6" fillId="0" borderId="12" xfId="1" applyNumberFormat="1" applyFont="1" applyFill="1" applyBorder="1"/>
    <xf numFmtId="3" fontId="6" fillId="2" borderId="13" xfId="1" applyNumberFormat="1" applyFont="1" applyFill="1" applyBorder="1"/>
    <xf numFmtId="3" fontId="6" fillId="2" borderId="13" xfId="0" applyNumberFormat="1" applyFont="1" applyFill="1" applyBorder="1" applyAlignment="1">
      <alignment horizontal="right"/>
    </xf>
    <xf numFmtId="166" fontId="7" fillId="0" borderId="0" xfId="0" applyNumberFormat="1" applyFont="1" applyAlignment="1">
      <alignment horizontal="right"/>
    </xf>
    <xf numFmtId="167" fontId="7" fillId="0" borderId="0" xfId="0" applyNumberFormat="1" applyFont="1"/>
    <xf numFmtId="166" fontId="7" fillId="2" borderId="0" xfId="0" applyNumberFormat="1" applyFont="1" applyFill="1" applyAlignment="1">
      <alignment horizontal="right"/>
    </xf>
    <xf numFmtId="0" fontId="10" fillId="2" borderId="0" xfId="0" applyFont="1" applyFill="1"/>
    <xf numFmtId="3" fontId="6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8" fillId="2" borderId="0" xfId="0" applyFont="1" applyFill="1"/>
    <xf numFmtId="0" fontId="11" fillId="2" borderId="5" xfId="0" applyFont="1" applyFill="1" applyBorder="1"/>
    <xf numFmtId="165" fontId="7" fillId="2" borderId="0" xfId="0" applyNumberFormat="1" applyFont="1" applyFill="1"/>
    <xf numFmtId="0" fontId="8" fillId="2" borderId="5" xfId="0" applyFont="1" applyFill="1" applyBorder="1" applyAlignment="1">
      <alignment horizontal="left" indent="1"/>
    </xf>
    <xf numFmtId="0" fontId="8" fillId="2" borderId="5" xfId="0" applyFont="1" applyFill="1" applyBorder="1" applyAlignment="1">
      <alignment horizontal="left" indent="4"/>
    </xf>
    <xf numFmtId="165" fontId="7" fillId="2" borderId="5" xfId="1" applyNumberFormat="1" applyFont="1" applyFill="1" applyBorder="1"/>
    <xf numFmtId="0" fontId="8" fillId="2" borderId="5" xfId="0" applyFont="1" applyFill="1" applyBorder="1" applyAlignment="1">
      <alignment horizontal="left" indent="2"/>
    </xf>
    <xf numFmtId="168" fontId="7" fillId="2" borderId="0" xfId="0" applyNumberFormat="1" applyFont="1" applyFill="1"/>
    <xf numFmtId="0" fontId="11" fillId="2" borderId="13" xfId="0" applyFont="1" applyFill="1" applyBorder="1" applyAlignment="1">
      <alignment horizontal="left" indent="1"/>
    </xf>
    <xf numFmtId="165" fontId="6" fillId="2" borderId="13" xfId="1" applyNumberFormat="1" applyFont="1" applyFill="1" applyBorder="1"/>
    <xf numFmtId="167" fontId="7" fillId="2" borderId="2" xfId="0" applyNumberFormat="1" applyFont="1" applyFill="1" applyBorder="1"/>
    <xf numFmtId="167" fontId="7" fillId="2" borderId="10" xfId="0" applyNumberFormat="1" applyFont="1" applyFill="1" applyBorder="1"/>
    <xf numFmtId="167" fontId="7" fillId="2" borderId="0" xfId="0" applyNumberFormat="1" applyFont="1" applyFill="1"/>
    <xf numFmtId="167" fontId="7" fillId="2" borderId="4" xfId="0" applyNumberFormat="1" applyFont="1" applyFill="1" applyBorder="1"/>
    <xf numFmtId="167" fontId="6" fillId="2" borderId="13" xfId="1" applyNumberFormat="1" applyFont="1" applyFill="1" applyBorder="1"/>
    <xf numFmtId="167" fontId="6" fillId="2" borderId="13" xfId="0" applyNumberFormat="1" applyFont="1" applyFill="1" applyBorder="1" applyAlignment="1">
      <alignment horizontal="right"/>
    </xf>
    <xf numFmtId="0" fontId="8" fillId="2" borderId="0" xfId="0" applyFont="1" applyFill="1" applyAlignment="1">
      <alignment wrapText="1"/>
    </xf>
    <xf numFmtId="165" fontId="7" fillId="2" borderId="0" xfId="1" applyNumberFormat="1" applyFont="1" applyFill="1"/>
    <xf numFmtId="169" fontId="7" fillId="2" borderId="0" xfId="0" applyNumberFormat="1" applyFont="1" applyFill="1"/>
    <xf numFmtId="0" fontId="7" fillId="0" borderId="0" xfId="2" applyFont="1"/>
    <xf numFmtId="0" fontId="7" fillId="0" borderId="0" xfId="2" applyFont="1" applyAlignment="1">
      <alignment vertical="top"/>
    </xf>
    <xf numFmtId="0" fontId="7" fillId="0" borderId="9" xfId="2" applyFont="1" applyBorder="1"/>
    <xf numFmtId="0" fontId="6" fillId="0" borderId="0" xfId="2" applyFont="1"/>
    <xf numFmtId="0" fontId="7" fillId="0" borderId="3" xfId="2" applyFont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 wrapText="1"/>
    </xf>
    <xf numFmtId="3" fontId="7" fillId="0" borderId="2" xfId="0" applyNumberFormat="1" applyFont="1" applyBorder="1" applyAlignment="1">
      <alignment wrapText="1"/>
    </xf>
    <xf numFmtId="3" fontId="7" fillId="0" borderId="10" xfId="2" applyNumberFormat="1" applyFont="1" applyBorder="1"/>
    <xf numFmtId="166" fontId="7" fillId="0" borderId="10" xfId="2" applyNumberFormat="1" applyFont="1" applyBorder="1"/>
    <xf numFmtId="3" fontId="18" fillId="0" borderId="10" xfId="2" applyNumberFormat="1" applyFont="1" applyBorder="1"/>
    <xf numFmtId="166" fontId="18" fillId="2" borderId="10" xfId="2" applyNumberFormat="1" applyFont="1" applyFill="1" applyBorder="1"/>
    <xf numFmtId="3" fontId="7" fillId="0" borderId="0" xfId="2" applyNumberFormat="1" applyFont="1"/>
    <xf numFmtId="0" fontId="7" fillId="0" borderId="5" xfId="2" applyFont="1" applyBorder="1" applyAlignment="1">
      <alignment horizontal="center" vertical="top"/>
    </xf>
    <xf numFmtId="0" fontId="8" fillId="2" borderId="10" xfId="2" applyFont="1" applyFill="1" applyBorder="1" applyAlignment="1">
      <alignment horizontal="left" vertical="center" wrapText="1"/>
    </xf>
    <xf numFmtId="3" fontId="7" fillId="0" borderId="4" xfId="0" applyNumberFormat="1" applyFont="1" applyBorder="1" applyAlignment="1">
      <alignment wrapText="1"/>
    </xf>
    <xf numFmtId="0" fontId="7" fillId="0" borderId="5" xfId="2" applyFont="1" applyBorder="1" applyAlignment="1">
      <alignment horizontal="center" vertical="center"/>
    </xf>
    <xf numFmtId="3" fontId="7" fillId="0" borderId="4" xfId="0" applyNumberFormat="1" applyFont="1" applyBorder="1" applyAlignment="1">
      <alignment vertical="center" wrapText="1"/>
    </xf>
    <xf numFmtId="3" fontId="7" fillId="0" borderId="10" xfId="2" applyNumberFormat="1" applyFont="1" applyBorder="1" applyAlignment="1">
      <alignment vertical="center"/>
    </xf>
    <xf numFmtId="166" fontId="7" fillId="0" borderId="10" xfId="2" applyNumberFormat="1" applyFont="1" applyBorder="1" applyAlignment="1">
      <alignment vertical="center"/>
    </xf>
    <xf numFmtId="3" fontId="18" fillId="0" borderId="10" xfId="2" applyNumberFormat="1" applyFont="1" applyBorder="1" applyAlignment="1">
      <alignment vertical="center"/>
    </xf>
    <xf numFmtId="166" fontId="18" fillId="2" borderId="10" xfId="2" applyNumberFormat="1" applyFont="1" applyFill="1" applyBorder="1" applyAlignment="1">
      <alignment vertical="center"/>
    </xf>
    <xf numFmtId="3" fontId="7" fillId="0" borderId="4" xfId="2" applyNumberFormat="1" applyFont="1" applyBorder="1"/>
    <xf numFmtId="3" fontId="7" fillId="0" borderId="6" xfId="0" applyNumberFormat="1" applyFont="1" applyBorder="1" applyAlignment="1">
      <alignment wrapText="1"/>
    </xf>
    <xf numFmtId="0" fontId="6" fillId="0" borderId="12" xfId="2" applyFont="1" applyBorder="1" applyAlignment="1">
      <alignment horizontal="left" indent="1"/>
    </xf>
    <xf numFmtId="0" fontId="11" fillId="0" borderId="11" xfId="2" applyFont="1" applyBorder="1" applyAlignment="1">
      <alignment horizontal="left" indent="1"/>
    </xf>
    <xf numFmtId="3" fontId="6" fillId="0" borderId="13" xfId="1" applyNumberFormat="1" applyFont="1" applyFill="1" applyBorder="1"/>
    <xf numFmtId="166" fontId="6" fillId="0" borderId="13" xfId="1" applyNumberFormat="1" applyFont="1" applyFill="1" applyBorder="1"/>
    <xf numFmtId="0" fontId="20" fillId="0" borderId="0" xfId="2" applyFont="1" applyAlignment="1">
      <alignment vertical="center"/>
    </xf>
    <xf numFmtId="0" fontId="20" fillId="0" borderId="0" xfId="2" applyFont="1"/>
    <xf numFmtId="0" fontId="19" fillId="2" borderId="0" xfId="2" applyFont="1" applyFill="1" applyAlignment="1">
      <alignment horizontal="right"/>
    </xf>
    <xf numFmtId="0" fontId="7" fillId="2" borderId="0" xfId="2" applyFont="1" applyFill="1"/>
    <xf numFmtId="0" fontId="20" fillId="2" borderId="0" xfId="2" applyFont="1" applyFill="1" applyAlignment="1">
      <alignment vertical="center"/>
    </xf>
    <xf numFmtId="0" fontId="20" fillId="2" borderId="0" xfId="2" applyFont="1" applyFill="1"/>
    <xf numFmtId="3" fontId="7" fillId="2" borderId="0" xfId="2" applyNumberFormat="1" applyFont="1" applyFill="1"/>
    <xf numFmtId="0" fontId="8" fillId="0" borderId="0" xfId="2" applyFont="1"/>
    <xf numFmtId="0" fontId="7" fillId="2" borderId="9" xfId="2" applyFont="1" applyFill="1" applyBorder="1"/>
    <xf numFmtId="0" fontId="6" fillId="2" borderId="0" xfId="2" applyFont="1" applyFill="1"/>
    <xf numFmtId="0" fontId="8" fillId="2" borderId="13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right" vertical="center"/>
    </xf>
    <xf numFmtId="0" fontId="8" fillId="2" borderId="8" xfId="2" applyFont="1" applyFill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0" fontId="8" fillId="2" borderId="0" xfId="2" applyFont="1" applyFill="1" applyAlignment="1">
      <alignment horizontal="lef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165" fontId="7" fillId="2" borderId="0" xfId="2" applyNumberFormat="1" applyFont="1" applyFill="1"/>
    <xf numFmtId="0" fontId="8" fillId="2" borderId="0" xfId="2" applyFont="1" applyFill="1"/>
    <xf numFmtId="3" fontId="7" fillId="0" borderId="6" xfId="0" applyNumberFormat="1" applyFont="1" applyBorder="1" applyAlignment="1">
      <alignment horizontal="right" vertical="center" wrapText="1"/>
    </xf>
    <xf numFmtId="0" fontId="7" fillId="2" borderId="12" xfId="2" applyFont="1" applyFill="1" applyBorder="1"/>
    <xf numFmtId="0" fontId="11" fillId="2" borderId="11" xfId="2" applyFont="1" applyFill="1" applyBorder="1" applyAlignment="1">
      <alignment horizontal="left" indent="1"/>
    </xf>
    <xf numFmtId="3" fontId="7" fillId="0" borderId="0" xfId="0" applyNumberFormat="1" applyFont="1" applyAlignment="1">
      <alignment wrapText="1"/>
    </xf>
    <xf numFmtId="0" fontId="11" fillId="2" borderId="2" xfId="0" applyFont="1" applyFill="1" applyBorder="1"/>
    <xf numFmtId="170" fontId="6" fillId="2" borderId="2" xfId="0" applyNumberFormat="1" applyFont="1" applyFill="1" applyBorder="1" applyAlignment="1">
      <alignment horizontal="right"/>
    </xf>
    <xf numFmtId="170" fontId="6" fillId="2" borderId="2" xfId="0" applyNumberFormat="1" applyFont="1" applyFill="1" applyBorder="1"/>
    <xf numFmtId="170" fontId="6" fillId="2" borderId="3" xfId="0" applyNumberFormat="1" applyFont="1" applyFill="1" applyBorder="1"/>
    <xf numFmtId="0" fontId="8" fillId="2" borderId="4" xfId="0" applyFont="1" applyFill="1" applyBorder="1" applyAlignment="1">
      <alignment horizontal="left" indent="1"/>
    </xf>
    <xf numFmtId="170" fontId="7" fillId="2" borderId="4" xfId="0" applyNumberFormat="1" applyFont="1" applyFill="1" applyBorder="1" applyAlignment="1">
      <alignment horizontal="right"/>
    </xf>
    <xf numFmtId="170" fontId="7" fillId="2" borderId="4" xfId="0" applyNumberFormat="1" applyFont="1" applyFill="1" applyBorder="1"/>
    <xf numFmtId="170" fontId="7" fillId="2" borderId="5" xfId="0" applyNumberFormat="1" applyFont="1" applyFill="1" applyBorder="1"/>
    <xf numFmtId="170" fontId="8" fillId="2" borderId="4" xfId="0" applyNumberFormat="1" applyFont="1" applyFill="1" applyBorder="1" applyAlignment="1">
      <alignment horizontal="right"/>
    </xf>
    <xf numFmtId="170" fontId="7" fillId="2" borderId="4" xfId="1" applyNumberFormat="1" applyFont="1" applyFill="1" applyBorder="1" applyAlignment="1">
      <alignment horizontal="right"/>
    </xf>
    <xf numFmtId="170" fontId="7" fillId="2" borderId="4" xfId="1" applyNumberFormat="1" applyFont="1" applyFill="1" applyBorder="1"/>
    <xf numFmtId="170" fontId="7" fillId="2" borderId="5" xfId="1" applyNumberFormat="1" applyFont="1" applyFill="1" applyBorder="1"/>
    <xf numFmtId="0" fontId="11" fillId="2" borderId="4" xfId="0" applyFont="1" applyFill="1" applyBorder="1"/>
    <xf numFmtId="170" fontId="6" fillId="2" borderId="4" xfId="0" applyNumberFormat="1" applyFont="1" applyFill="1" applyBorder="1" applyAlignment="1">
      <alignment horizontal="right"/>
    </xf>
    <xf numFmtId="170" fontId="6" fillId="2" borderId="4" xfId="0" applyNumberFormat="1" applyFont="1" applyFill="1" applyBorder="1"/>
    <xf numFmtId="170" fontId="6" fillId="2" borderId="5" xfId="0" applyNumberFormat="1" applyFont="1" applyFill="1" applyBorder="1"/>
    <xf numFmtId="170" fontId="7" fillId="2" borderId="5" xfId="1" applyNumberFormat="1" applyFont="1" applyFill="1" applyBorder="1" applyAlignment="1">
      <alignment horizontal="right"/>
    </xf>
    <xf numFmtId="170" fontId="7" fillId="2" borderId="4" xfId="1" quotePrefix="1" applyNumberFormat="1" applyFont="1" applyFill="1" applyBorder="1" applyAlignment="1">
      <alignment horizontal="right"/>
    </xf>
    <xf numFmtId="170" fontId="7" fillId="2" borderId="5" xfId="1" quotePrefix="1" applyNumberFormat="1" applyFont="1" applyFill="1" applyBorder="1" applyAlignment="1">
      <alignment horizontal="right"/>
    </xf>
    <xf numFmtId="170" fontId="7" fillId="2" borderId="0" xfId="0" applyNumberFormat="1" applyFont="1" applyFill="1"/>
    <xf numFmtId="0" fontId="11" fillId="2" borderId="13" xfId="0" applyFont="1" applyFill="1" applyBorder="1" applyAlignment="1">
      <alignment horizontal="left"/>
    </xf>
    <xf numFmtId="170" fontId="6" fillId="2" borderId="13" xfId="1" applyNumberFormat="1" applyFont="1" applyFill="1" applyBorder="1" applyAlignment="1">
      <alignment horizontal="right"/>
    </xf>
    <xf numFmtId="170" fontId="6" fillId="2" borderId="13" xfId="1" applyNumberFormat="1" applyFont="1" applyFill="1" applyBorder="1"/>
    <xf numFmtId="170" fontId="6" fillId="2" borderId="12" xfId="1" applyNumberFormat="1" applyFont="1" applyFill="1" applyBorder="1"/>
    <xf numFmtId="170" fontId="6" fillId="0" borderId="12" xfId="1" applyNumberFormat="1" applyFont="1" applyFill="1" applyBorder="1"/>
    <xf numFmtId="49" fontId="24" fillId="2" borderId="0" xfId="0" applyNumberFormat="1" applyFont="1" applyFill="1"/>
    <xf numFmtId="0" fontId="11" fillId="2" borderId="2" xfId="0" applyFont="1" applyFill="1" applyBorder="1" applyAlignment="1">
      <alignment vertical="center"/>
    </xf>
    <xf numFmtId="170" fontId="6" fillId="2" borderId="2" xfId="1" applyNumberFormat="1" applyFont="1" applyFill="1" applyBorder="1" applyAlignment="1">
      <alignment horizontal="right" vertical="center"/>
    </xf>
    <xf numFmtId="170" fontId="6" fillId="2" borderId="3" xfId="1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indent="1"/>
    </xf>
    <xf numFmtId="170" fontId="7" fillId="2" borderId="4" xfId="0" applyNumberFormat="1" applyFont="1" applyFill="1" applyBorder="1" applyAlignment="1">
      <alignment vertical="center"/>
    </xf>
    <xf numFmtId="170" fontId="7" fillId="2" borderId="5" xfId="0" applyNumberFormat="1" applyFont="1" applyFill="1" applyBorder="1" applyAlignment="1">
      <alignment vertical="center"/>
    </xf>
    <xf numFmtId="170" fontId="7" fillId="2" borderId="4" xfId="1" applyNumberFormat="1" applyFont="1" applyFill="1" applyBorder="1" applyAlignment="1">
      <alignment vertical="center"/>
    </xf>
    <xf numFmtId="170" fontId="7" fillId="2" borderId="5" xfId="1" applyNumberFormat="1" applyFont="1" applyFill="1" applyBorder="1" applyAlignment="1">
      <alignment vertical="center"/>
    </xf>
    <xf numFmtId="168" fontId="11" fillId="2" borderId="4" xfId="1" applyNumberFormat="1" applyFont="1" applyFill="1" applyBorder="1" applyAlignment="1">
      <alignment vertical="center"/>
    </xf>
    <xf numFmtId="170" fontId="6" fillId="2" borderId="4" xfId="1" applyNumberFormat="1" applyFont="1" applyFill="1" applyBorder="1" applyAlignment="1">
      <alignment horizontal="right" vertical="center"/>
    </xf>
    <xf numFmtId="170" fontId="6" fillId="2" borderId="5" xfId="1" applyNumberFormat="1" applyFont="1" applyFill="1" applyBorder="1" applyAlignment="1">
      <alignment horizontal="right" vertical="center"/>
    </xf>
    <xf numFmtId="168" fontId="8" fillId="2" borderId="4" xfId="1" applyNumberFormat="1" applyFont="1" applyFill="1" applyBorder="1" applyAlignment="1">
      <alignment horizontal="left" vertical="center" indent="1"/>
    </xf>
    <xf numFmtId="168" fontId="11" fillId="2" borderId="4" xfId="1" applyNumberFormat="1" applyFont="1" applyFill="1" applyBorder="1"/>
    <xf numFmtId="170" fontId="6" fillId="2" borderId="4" xfId="1" applyNumberFormat="1" applyFont="1" applyFill="1" applyBorder="1" applyAlignment="1">
      <alignment horizontal="right"/>
    </xf>
    <xf numFmtId="170" fontId="6" fillId="2" borderId="5" xfId="1" applyNumberFormat="1" applyFont="1" applyFill="1" applyBorder="1" applyAlignment="1">
      <alignment horizontal="right"/>
    </xf>
    <xf numFmtId="168" fontId="8" fillId="2" borderId="4" xfId="1" applyNumberFormat="1" applyFont="1" applyFill="1" applyBorder="1" applyAlignment="1">
      <alignment horizontal="left" indent="1"/>
    </xf>
    <xf numFmtId="168" fontId="8" fillId="2" borderId="4" xfId="1" applyNumberFormat="1" applyFont="1" applyFill="1" applyBorder="1" applyAlignment="1">
      <alignment horizontal="left" vertical="center" wrapText="1"/>
    </xf>
    <xf numFmtId="170" fontId="26" fillId="2" borderId="5" xfId="0" applyNumberFormat="1" applyFont="1" applyFill="1" applyBorder="1"/>
    <xf numFmtId="170" fontId="26" fillId="2" borderId="4" xfId="0" applyNumberFormat="1" applyFont="1" applyFill="1" applyBorder="1"/>
    <xf numFmtId="168" fontId="11" fillId="2" borderId="13" xfId="1" applyNumberFormat="1" applyFont="1" applyFill="1" applyBorder="1" applyAlignment="1">
      <alignment horizontal="left" vertical="center" indent="1"/>
    </xf>
    <xf numFmtId="170" fontId="6" fillId="2" borderId="13" xfId="1" applyNumberFormat="1" applyFont="1" applyFill="1" applyBorder="1" applyAlignment="1">
      <alignment horizontal="right" vertical="center"/>
    </xf>
    <xf numFmtId="170" fontId="6" fillId="2" borderId="12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wrapText="1"/>
    </xf>
    <xf numFmtId="0" fontId="27" fillId="2" borderId="0" xfId="2" applyFont="1" applyFill="1" applyAlignment="1">
      <alignment horizontal="center"/>
    </xf>
    <xf numFmtId="0" fontId="27" fillId="2" borderId="0" xfId="2" applyFont="1" applyFill="1"/>
    <xf numFmtId="0" fontId="28" fillId="2" borderId="0" xfId="2" applyFont="1" applyFill="1" applyAlignment="1">
      <alignment horizontal="right"/>
    </xf>
    <xf numFmtId="0" fontId="27" fillId="2" borderId="0" xfId="2" applyFont="1" applyFill="1" applyAlignment="1">
      <alignment horizontal="right"/>
    </xf>
    <xf numFmtId="0" fontId="8" fillId="2" borderId="0" xfId="0" applyFont="1" applyFill="1" applyAlignment="1">
      <alignment horizontal="right"/>
    </xf>
    <xf numFmtId="41" fontId="26" fillId="2" borderId="5" xfId="1" applyNumberFormat="1" applyFont="1" applyFill="1" applyBorder="1" applyAlignment="1">
      <alignment horizontal="right"/>
    </xf>
    <xf numFmtId="165" fontId="26" fillId="2" borderId="5" xfId="1" applyNumberFormat="1" applyFont="1" applyFill="1" applyBorder="1" applyAlignment="1">
      <alignment horizontal="right"/>
    </xf>
    <xf numFmtId="165" fontId="26" fillId="2" borderId="4" xfId="1" applyNumberFormat="1" applyFont="1" applyFill="1" applyBorder="1" applyAlignment="1">
      <alignment horizontal="right"/>
    </xf>
    <xf numFmtId="41" fontId="18" fillId="2" borderId="5" xfId="2" applyNumberFormat="1" applyFont="1" applyFill="1" applyBorder="1"/>
    <xf numFmtId="165" fontId="18" fillId="2" borderId="5" xfId="1" applyNumberFormat="1" applyFont="1" applyFill="1" applyBorder="1"/>
    <xf numFmtId="165" fontId="18" fillId="2" borderId="4" xfId="1" applyNumberFormat="1" applyFont="1" applyFill="1" applyBorder="1"/>
    <xf numFmtId="41" fontId="26" fillId="2" borderId="5" xfId="1" applyNumberFormat="1" applyFont="1" applyFill="1" applyBorder="1"/>
    <xf numFmtId="165" fontId="26" fillId="2" borderId="5" xfId="1" applyNumberFormat="1" applyFont="1" applyFill="1" applyBorder="1"/>
    <xf numFmtId="165" fontId="26" fillId="2" borderId="4" xfId="1" applyNumberFormat="1" applyFont="1" applyFill="1" applyBorder="1"/>
    <xf numFmtId="41" fontId="18" fillId="2" borderId="5" xfId="1" applyNumberFormat="1" applyFont="1" applyFill="1" applyBorder="1"/>
    <xf numFmtId="41" fontId="18" fillId="2" borderId="5" xfId="2" applyNumberFormat="1" applyFont="1" applyFill="1" applyBorder="1" applyAlignment="1">
      <alignment horizontal="right"/>
    </xf>
    <xf numFmtId="165" fontId="18" fillId="2" borderId="5" xfId="1" applyNumberFormat="1" applyFont="1" applyFill="1" applyBorder="1" applyAlignment="1">
      <alignment horizontal="right"/>
    </xf>
    <xf numFmtId="165" fontId="18" fillId="2" borderId="4" xfId="1" applyNumberFormat="1" applyFont="1" applyFill="1" applyBorder="1" applyAlignment="1">
      <alignment horizontal="right"/>
    </xf>
    <xf numFmtId="41" fontId="18" fillId="2" borderId="5" xfId="2" applyNumberFormat="1" applyFont="1" applyFill="1" applyBorder="1" applyAlignment="1">
      <alignment vertical="top"/>
    </xf>
    <xf numFmtId="165" fontId="18" fillId="2" borderId="5" xfId="1" applyNumberFormat="1" applyFont="1" applyFill="1" applyBorder="1" applyAlignment="1">
      <alignment vertical="top"/>
    </xf>
    <xf numFmtId="165" fontId="18" fillId="2" borderId="4" xfId="1" applyNumberFormat="1" applyFont="1" applyFill="1" applyBorder="1" applyAlignment="1">
      <alignment vertical="top"/>
    </xf>
    <xf numFmtId="0" fontId="27" fillId="2" borderId="0" xfId="2" applyFont="1" applyFill="1" applyAlignment="1">
      <alignment vertical="top"/>
    </xf>
    <xf numFmtId="41" fontId="26" fillId="2" borderId="12" xfId="1" applyNumberFormat="1" applyFont="1" applyFill="1" applyBorder="1" applyAlignment="1">
      <alignment vertical="center"/>
    </xf>
    <xf numFmtId="165" fontId="26" fillId="2" borderId="12" xfId="1" applyNumberFormat="1" applyFont="1" applyFill="1" applyBorder="1" applyAlignment="1">
      <alignment vertical="center"/>
    </xf>
    <xf numFmtId="165" fontId="26" fillId="2" borderId="13" xfId="1" applyNumberFormat="1" applyFont="1" applyFill="1" applyBorder="1" applyAlignment="1">
      <alignment vertical="center"/>
    </xf>
    <xf numFmtId="0" fontId="27" fillId="2" borderId="0" xfId="2" applyFont="1" applyFill="1" applyAlignment="1">
      <alignment vertical="center"/>
    </xf>
    <xf numFmtId="0" fontId="30" fillId="2" borderId="0" xfId="2" applyFont="1" applyFill="1" applyAlignment="1">
      <alignment horizontal="right"/>
    </xf>
    <xf numFmtId="168" fontId="8" fillId="2" borderId="0" xfId="1" applyNumberFormat="1" applyFont="1" applyFill="1" applyBorder="1" applyAlignment="1">
      <alignment wrapText="1"/>
    </xf>
    <xf numFmtId="3" fontId="27" fillId="2" borderId="0" xfId="2" applyNumberFormat="1" applyFont="1" applyFill="1"/>
    <xf numFmtId="0" fontId="29" fillId="2" borderId="4" xfId="2" applyFont="1" applyFill="1" applyBorder="1"/>
    <xf numFmtId="3" fontId="26" fillId="2" borderId="5" xfId="2" applyNumberFormat="1" applyFont="1" applyFill="1" applyBorder="1"/>
    <xf numFmtId="3" fontId="26" fillId="2" borderId="4" xfId="2" applyNumberFormat="1" applyFont="1" applyFill="1" applyBorder="1"/>
    <xf numFmtId="0" fontId="16" fillId="2" borderId="4" xfId="2" applyFont="1" applyFill="1" applyBorder="1"/>
    <xf numFmtId="3" fontId="18" fillId="2" borderId="5" xfId="2" applyNumberFormat="1" applyFont="1" applyFill="1" applyBorder="1"/>
    <xf numFmtId="3" fontId="18" fillId="2" borderId="4" xfId="2" applyNumberFormat="1" applyFont="1" applyFill="1" applyBorder="1"/>
    <xf numFmtId="3" fontId="18" fillId="2" borderId="5" xfId="2" applyNumberFormat="1" applyFont="1" applyFill="1" applyBorder="1" applyAlignment="1">
      <alignment horizontal="right"/>
    </xf>
    <xf numFmtId="3" fontId="18" fillId="2" borderId="4" xfId="2" applyNumberFormat="1" applyFont="1" applyFill="1" applyBorder="1" applyAlignment="1">
      <alignment horizontal="right"/>
    </xf>
    <xf numFmtId="0" fontId="16" fillId="2" borderId="4" xfId="2" applyFont="1" applyFill="1" applyBorder="1" applyAlignment="1">
      <alignment horizontal="left" indent="3"/>
    </xf>
    <xf numFmtId="0" fontId="16" fillId="2" borderId="4" xfId="2" applyFont="1" applyFill="1" applyBorder="1" applyAlignment="1">
      <alignment horizontal="left" wrapText="1" indent="3"/>
    </xf>
    <xf numFmtId="0" fontId="31" fillId="2" borderId="4" xfId="2" applyFont="1" applyFill="1" applyBorder="1"/>
    <xf numFmtId="3" fontId="18" fillId="2" borderId="5" xfId="2" quotePrefix="1" applyNumberFormat="1" applyFont="1" applyFill="1" applyBorder="1" applyAlignment="1">
      <alignment horizontal="right"/>
    </xf>
    <xf numFmtId="3" fontId="18" fillId="2" borderId="4" xfId="2" quotePrefix="1" applyNumberFormat="1" applyFont="1" applyFill="1" applyBorder="1" applyAlignment="1">
      <alignment horizontal="right"/>
    </xf>
    <xf numFmtId="0" fontId="29" fillId="2" borderId="4" xfId="2" applyFont="1" applyFill="1" applyBorder="1" applyAlignment="1">
      <alignment vertical="center"/>
    </xf>
    <xf numFmtId="3" fontId="26" fillId="2" borderId="5" xfId="2" applyNumberFormat="1" applyFont="1" applyFill="1" applyBorder="1" applyAlignment="1">
      <alignment vertical="center"/>
    </xf>
    <xf numFmtId="3" fontId="26" fillId="2" borderId="4" xfId="2" applyNumberFormat="1" applyFont="1" applyFill="1" applyBorder="1" applyAlignment="1">
      <alignment vertical="center"/>
    </xf>
    <xf numFmtId="3" fontId="27" fillId="2" borderId="0" xfId="2" applyNumberFormat="1" applyFont="1" applyFill="1" applyAlignment="1">
      <alignment vertical="top"/>
    </xf>
    <xf numFmtId="0" fontId="11" fillId="2" borderId="13" xfId="2" applyFont="1" applyFill="1" applyBorder="1" applyAlignment="1">
      <alignment horizontal="left"/>
    </xf>
    <xf numFmtId="3" fontId="6" fillId="2" borderId="12" xfId="2" applyNumberFormat="1" applyFont="1" applyFill="1" applyBorder="1"/>
    <xf numFmtId="3" fontId="6" fillId="2" borderId="13" xfId="2" applyNumberFormat="1" applyFont="1" applyFill="1" applyBorder="1"/>
    <xf numFmtId="0" fontId="8" fillId="2" borderId="0" xfId="2" applyFont="1" applyFill="1" applyAlignment="1">
      <alignment vertical="top" wrapText="1"/>
    </xf>
    <xf numFmtId="0" fontId="32" fillId="2" borderId="0" xfId="2" applyFont="1" applyFill="1"/>
    <xf numFmtId="0" fontId="27" fillId="0" borderId="0" xfId="2" applyFont="1" applyAlignment="1">
      <alignment horizontal="center"/>
    </xf>
    <xf numFmtId="0" fontId="27" fillId="0" borderId="0" xfId="2" applyFont="1"/>
    <xf numFmtId="0" fontId="28" fillId="0" borderId="0" xfId="2" applyFont="1" applyAlignment="1">
      <alignment horizontal="right"/>
    </xf>
    <xf numFmtId="0" fontId="31" fillId="2" borderId="0" xfId="2" applyFont="1" applyFill="1"/>
    <xf numFmtId="0" fontId="31" fillId="0" borderId="0" xfId="2" applyFont="1"/>
    <xf numFmtId="0" fontId="33" fillId="0" borderId="0" xfId="2" applyFont="1" applyAlignment="1">
      <alignment horizontal="right"/>
    </xf>
    <xf numFmtId="3" fontId="26" fillId="0" borderId="5" xfId="2" applyNumberFormat="1" applyFont="1" applyBorder="1"/>
    <xf numFmtId="3" fontId="26" fillId="0" borderId="4" xfId="2" applyNumberFormat="1" applyFont="1" applyBorder="1"/>
    <xf numFmtId="3" fontId="26" fillId="0" borderId="2" xfId="2" applyNumberFormat="1" applyFont="1" applyBorder="1"/>
    <xf numFmtId="3" fontId="18" fillId="0" borderId="5" xfId="2" applyNumberFormat="1" applyFont="1" applyBorder="1"/>
    <xf numFmtId="3" fontId="18" fillId="0" borderId="4" xfId="2" applyNumberFormat="1" applyFont="1" applyBorder="1"/>
    <xf numFmtId="3" fontId="26" fillId="0" borderId="4" xfId="2" applyNumberFormat="1" applyFont="1" applyBorder="1" applyAlignment="1">
      <alignment horizontal="right"/>
    </xf>
    <xf numFmtId="3" fontId="7" fillId="2" borderId="4" xfId="2" applyNumberFormat="1" applyFont="1" applyFill="1" applyBorder="1"/>
    <xf numFmtId="3" fontId="28" fillId="2" borderId="0" xfId="2" applyNumberFormat="1" applyFont="1" applyFill="1"/>
    <xf numFmtId="0" fontId="28" fillId="2" borderId="0" xfId="2" applyFont="1" applyFill="1"/>
    <xf numFmtId="3" fontId="26" fillId="0" borderId="12" xfId="1" applyNumberFormat="1" applyFont="1" applyFill="1" applyBorder="1"/>
    <xf numFmtId="3" fontId="26" fillId="0" borderId="13" xfId="1" applyNumberFormat="1" applyFont="1" applyFill="1" applyBorder="1"/>
    <xf numFmtId="0" fontId="34" fillId="2" borderId="0" xfId="2" applyFont="1" applyFill="1"/>
    <xf numFmtId="0" fontId="34" fillId="0" borderId="0" xfId="2" applyFont="1" applyAlignment="1">
      <alignment horizontal="left"/>
    </xf>
    <xf numFmtId="0" fontId="34" fillId="0" borderId="0" xfId="2" applyFont="1" applyAlignment="1">
      <alignment horizontal="right"/>
    </xf>
    <xf numFmtId="166" fontId="27" fillId="0" borderId="0" xfId="2" applyNumberFormat="1" applyFont="1"/>
    <xf numFmtId="3" fontId="27" fillId="0" borderId="0" xfId="2" applyNumberFormat="1" applyFont="1"/>
    <xf numFmtId="0" fontId="10" fillId="0" borderId="0" xfId="2" applyFont="1" applyAlignment="1">
      <alignment horizontal="right"/>
    </xf>
    <xf numFmtId="0" fontId="35" fillId="0" borderId="0" xfId="2" applyFont="1" applyAlignment="1">
      <alignment horizontal="center"/>
    </xf>
    <xf numFmtId="0" fontId="29" fillId="2" borderId="4" xfId="2" applyFont="1" applyFill="1" applyBorder="1" applyAlignment="1">
      <alignment wrapText="1" readingOrder="1"/>
    </xf>
    <xf numFmtId="0" fontId="16" fillId="2" borderId="4" xfId="2" applyFont="1" applyFill="1" applyBorder="1" applyAlignment="1">
      <alignment horizontal="left" indent="1"/>
    </xf>
    <xf numFmtId="0" fontId="16" fillId="2" borderId="4" xfId="2" applyFont="1" applyFill="1" applyBorder="1" applyAlignment="1">
      <alignment horizontal="left" wrapText="1" indent="1" readingOrder="1"/>
    </xf>
    <xf numFmtId="3" fontId="26" fillId="0" borderId="5" xfId="2" applyNumberFormat="1" applyFont="1" applyBorder="1" applyAlignment="1">
      <alignment horizontal="right"/>
    </xf>
    <xf numFmtId="0" fontId="29" fillId="2" borderId="13" xfId="2" applyFont="1" applyFill="1" applyBorder="1" applyAlignment="1">
      <alignment horizontal="left"/>
    </xf>
    <xf numFmtId="0" fontId="34" fillId="0" borderId="0" xfId="7" applyFont="1"/>
    <xf numFmtId="0" fontId="36" fillId="0" borderId="0" xfId="7" applyFont="1"/>
    <xf numFmtId="0" fontId="34" fillId="0" borderId="0" xfId="7" applyFont="1" applyAlignment="1">
      <alignment horizontal="right"/>
    </xf>
    <xf numFmtId="0" fontId="11" fillId="0" borderId="4" xfId="7" applyFont="1" applyBorder="1"/>
    <xf numFmtId="3" fontId="37" fillId="0" borderId="5" xfId="7" applyNumberFormat="1" applyFont="1" applyBorder="1" applyAlignment="1">
      <alignment horizontal="right"/>
    </xf>
    <xf numFmtId="3" fontId="37" fillId="0" borderId="5" xfId="8" applyNumberFormat="1" applyFont="1" applyFill="1" applyBorder="1"/>
    <xf numFmtId="3" fontId="38" fillId="0" borderId="4" xfId="8" applyNumberFormat="1" applyFont="1" applyFill="1" applyBorder="1"/>
    <xf numFmtId="3" fontId="18" fillId="0" borderId="2" xfId="8" applyNumberFormat="1" applyFont="1" applyFill="1" applyBorder="1"/>
    <xf numFmtId="3" fontId="18" fillId="0" borderId="4" xfId="8" applyNumberFormat="1" applyFont="1" applyFill="1" applyBorder="1"/>
    <xf numFmtId="0" fontId="8" fillId="0" borderId="4" xfId="7" applyFont="1" applyBorder="1"/>
    <xf numFmtId="3" fontId="24" fillId="0" borderId="5" xfId="7" applyNumberFormat="1" applyFont="1" applyBorder="1" applyAlignment="1">
      <alignment horizontal="right"/>
    </xf>
    <xf numFmtId="3" fontId="24" fillId="0" borderId="5" xfId="8" applyNumberFormat="1" applyFont="1" applyFill="1" applyBorder="1"/>
    <xf numFmtId="3" fontId="39" fillId="0" borderId="4" xfId="8" applyNumberFormat="1" applyFont="1" applyFill="1" applyBorder="1"/>
    <xf numFmtId="0" fontId="8" fillId="0" borderId="4" xfId="7" applyFont="1" applyBorder="1" applyAlignment="1">
      <alignment wrapText="1"/>
    </xf>
    <xf numFmtId="0" fontId="11" fillId="0" borderId="13" xfId="7" applyFont="1" applyBorder="1" applyAlignment="1">
      <alignment horizontal="left" indent="1"/>
    </xf>
    <xf numFmtId="3" fontId="37" fillId="0" borderId="12" xfId="7" applyNumberFormat="1" applyFont="1" applyBorder="1"/>
    <xf numFmtId="3" fontId="37" fillId="0" borderId="12" xfId="8" applyNumberFormat="1" applyFont="1" applyFill="1" applyBorder="1"/>
    <xf numFmtId="3" fontId="38" fillId="0" borderId="13" xfId="8" applyNumberFormat="1" applyFont="1" applyFill="1" applyBorder="1"/>
    <xf numFmtId="3" fontId="18" fillId="0" borderId="13" xfId="8" applyNumberFormat="1" applyFont="1" applyFill="1" applyBorder="1"/>
    <xf numFmtId="0" fontId="19" fillId="0" borderId="0" xfId="7" applyFont="1" applyAlignment="1">
      <alignment horizontal="right"/>
    </xf>
    <xf numFmtId="0" fontId="40" fillId="0" borderId="0" xfId="7" applyFont="1" applyAlignment="1">
      <alignment horizontal="right"/>
    </xf>
    <xf numFmtId="0" fontId="20" fillId="0" borderId="0" xfId="7" applyFont="1"/>
    <xf numFmtId="0" fontId="34" fillId="0" borderId="0" xfId="9" applyFont="1"/>
    <xf numFmtId="0" fontId="36" fillId="0" borderId="0" xfId="9" applyFont="1" applyAlignment="1">
      <alignment horizontal="right"/>
    </xf>
    <xf numFmtId="0" fontId="36" fillId="0" borderId="0" xfId="9" applyFont="1" applyAlignment="1">
      <alignment horizontal="left"/>
    </xf>
    <xf numFmtId="0" fontId="33" fillId="0" borderId="0" xfId="9" applyFont="1"/>
    <xf numFmtId="0" fontId="34" fillId="0" borderId="0" xfId="9" applyFont="1" applyAlignment="1">
      <alignment horizontal="right"/>
    </xf>
    <xf numFmtId="0" fontId="11" fillId="0" borderId="4" xfId="9" applyFont="1" applyBorder="1"/>
    <xf numFmtId="0" fontId="8" fillId="0" borderId="4" xfId="9" applyFont="1" applyBorder="1" applyAlignment="1">
      <alignment horizontal="left" indent="2"/>
    </xf>
    <xf numFmtId="0" fontId="8" fillId="0" borderId="4" xfId="9" applyFont="1" applyBorder="1" applyAlignment="1">
      <alignment horizontal="left" wrapText="1" indent="2" readingOrder="1"/>
    </xf>
    <xf numFmtId="0" fontId="11" fillId="0" borderId="4" xfId="9" applyFont="1" applyBorder="1" applyAlignment="1">
      <alignment wrapText="1" readingOrder="1"/>
    </xf>
    <xf numFmtId="0" fontId="20" fillId="0" borderId="4" xfId="9" applyFont="1" applyBorder="1" applyAlignment="1">
      <alignment horizontal="left" indent="2"/>
    </xf>
    <xf numFmtId="0" fontId="20" fillId="0" borderId="4" xfId="9" applyFont="1" applyBorder="1" applyAlignment="1">
      <alignment horizontal="left" wrapText="1" indent="3"/>
    </xf>
    <xf numFmtId="0" fontId="20" fillId="0" borderId="4" xfId="9" applyFont="1" applyBorder="1" applyAlignment="1">
      <alignment horizontal="left" indent="3"/>
    </xf>
    <xf numFmtId="3" fontId="34" fillId="0" borderId="0" xfId="9" applyNumberFormat="1" applyFont="1"/>
    <xf numFmtId="0" fontId="27" fillId="0" borderId="0" xfId="11" applyFont="1"/>
    <xf numFmtId="0" fontId="20" fillId="0" borderId="0" xfId="9" applyFont="1"/>
    <xf numFmtId="0" fontId="19" fillId="0" borderId="0" xfId="9" applyFont="1"/>
    <xf numFmtId="0" fontId="42" fillId="0" borderId="0" xfId="9" applyFont="1"/>
    <xf numFmtId="0" fontId="40" fillId="0" borderId="0" xfId="9" applyFont="1"/>
    <xf numFmtId="0" fontId="41" fillId="0" borderId="0" xfId="9" applyFont="1"/>
    <xf numFmtId="0" fontId="41" fillId="0" borderId="0" xfId="9" applyFont="1" applyAlignment="1">
      <alignment vertical="top" wrapText="1"/>
    </xf>
    <xf numFmtId="0" fontId="34" fillId="0" borderId="0" xfId="9" applyFont="1" applyAlignment="1">
      <alignment vertical="top" wrapText="1"/>
    </xf>
    <xf numFmtId="0" fontId="20" fillId="0" borderId="0" xfId="9" applyFont="1" applyAlignment="1">
      <alignment wrapText="1"/>
    </xf>
    <xf numFmtId="0" fontId="27" fillId="2" borderId="0" xfId="0" applyFont="1" applyFill="1"/>
    <xf numFmtId="0" fontId="27" fillId="0" borderId="0" xfId="0" applyFont="1"/>
    <xf numFmtId="0" fontId="35" fillId="2" borderId="0" xfId="0" applyFont="1" applyFill="1" applyAlignment="1">
      <alignment horizontal="center"/>
    </xf>
    <xf numFmtId="3" fontId="26" fillId="0" borderId="2" xfId="10" applyNumberFormat="1" applyFont="1" applyFill="1" applyBorder="1" applyAlignment="1">
      <alignment horizontal="right"/>
    </xf>
    <xf numFmtId="3" fontId="18" fillId="0" borderId="4" xfId="10" applyNumberFormat="1" applyFont="1" applyFill="1" applyBorder="1" applyAlignment="1">
      <alignment horizontal="right"/>
    </xf>
    <xf numFmtId="3" fontId="18" fillId="0" borderId="4" xfId="10" applyNumberFormat="1" applyFont="1" applyFill="1" applyBorder="1" applyAlignment="1">
      <alignment horizontal="right" vertical="center"/>
    </xf>
    <xf numFmtId="41" fontId="18" fillId="0" borderId="4" xfId="10" applyNumberFormat="1" applyFont="1" applyFill="1" applyBorder="1" applyAlignment="1">
      <alignment horizontal="right"/>
    </xf>
    <xf numFmtId="3" fontId="18" fillId="0" borderId="4" xfId="10" applyNumberFormat="1" applyFont="1" applyFill="1" applyBorder="1"/>
    <xf numFmtId="3" fontId="26" fillId="0" borderId="4" xfId="10" applyNumberFormat="1" applyFont="1" applyFill="1" applyBorder="1" applyAlignment="1">
      <alignment horizontal="right"/>
    </xf>
    <xf numFmtId="3" fontId="26" fillId="0" borderId="13" xfId="2" applyNumberFormat="1" applyFont="1" applyBorder="1" applyAlignment="1">
      <alignment horizontal="right"/>
    </xf>
    <xf numFmtId="3" fontId="26" fillId="0" borderId="13" xfId="10" applyNumberFormat="1" applyFont="1" applyFill="1" applyBorder="1" applyAlignment="1">
      <alignment horizontal="right"/>
    </xf>
    <xf numFmtId="3" fontId="27" fillId="2" borderId="0" xfId="2" applyNumberFormat="1" applyFont="1" applyFill="1" applyAlignment="1">
      <alignment horizontal="right"/>
    </xf>
    <xf numFmtId="3" fontId="28" fillId="2" borderId="0" xfId="2" applyNumberFormat="1" applyFont="1" applyFill="1" applyAlignment="1">
      <alignment horizontal="right"/>
    </xf>
    <xf numFmtId="3" fontId="6" fillId="0" borderId="0" xfId="2" applyNumberFormat="1" applyFont="1" applyAlignment="1">
      <alignment horizontal="right"/>
    </xf>
    <xf numFmtId="3" fontId="7" fillId="2" borderId="4" xfId="2" applyNumberFormat="1" applyFont="1" applyFill="1" applyBorder="1" applyAlignment="1">
      <alignment horizontal="right"/>
    </xf>
    <xf numFmtId="3" fontId="6" fillId="2" borderId="4" xfId="2" applyNumberFormat="1" applyFont="1" applyFill="1" applyBorder="1" applyAlignment="1">
      <alignment horizontal="right"/>
    </xf>
    <xf numFmtId="3" fontId="7" fillId="2" borderId="0" xfId="2" applyNumberFormat="1" applyFont="1" applyFill="1" applyAlignment="1">
      <alignment horizontal="right"/>
    </xf>
    <xf numFmtId="0" fontId="43" fillId="2" borderId="0" xfId="2" applyFont="1" applyFill="1"/>
    <xf numFmtId="166" fontId="6" fillId="2" borderId="13" xfId="2" applyNumberFormat="1" applyFont="1" applyFill="1" applyBorder="1" applyAlignment="1">
      <alignment horizontal="right"/>
    </xf>
    <xf numFmtId="0" fontId="27" fillId="2" borderId="0" xfId="2" applyFont="1" applyFill="1" applyAlignment="1">
      <alignment horizontal="left" indent="1"/>
    </xf>
    <xf numFmtId="3" fontId="27" fillId="2" borderId="0" xfId="1" applyNumberFormat="1" applyFont="1" applyFill="1" applyBorder="1" applyAlignment="1">
      <alignment horizontal="right"/>
    </xf>
    <xf numFmtId="0" fontId="27" fillId="2" borderId="0" xfId="2" applyFont="1" applyFill="1" applyAlignment="1">
      <alignment horizontal="left" indent="2"/>
    </xf>
    <xf numFmtId="0" fontId="27" fillId="2" borderId="0" xfId="2" applyFont="1" applyFill="1" applyAlignment="1">
      <alignment horizontal="left" indent="5"/>
    </xf>
    <xf numFmtId="0" fontId="27" fillId="2" borderId="0" xfId="2" applyFont="1" applyFill="1" applyAlignment="1">
      <alignment horizontal="left" indent="3"/>
    </xf>
    <xf numFmtId="0" fontId="27" fillId="2" borderId="0" xfId="2" applyFont="1" applyFill="1" applyAlignment="1">
      <alignment horizontal="left" indent="4"/>
    </xf>
    <xf numFmtId="0" fontId="28" fillId="2" borderId="0" xfId="2" applyFont="1" applyFill="1" applyAlignment="1">
      <alignment wrapText="1"/>
    </xf>
    <xf numFmtId="0" fontId="5" fillId="2" borderId="0" xfId="2" applyFill="1"/>
    <xf numFmtId="3" fontId="27" fillId="2" borderId="0" xfId="0" applyNumberFormat="1" applyFont="1" applyFill="1" applyAlignment="1">
      <alignment horizontal="right"/>
    </xf>
    <xf numFmtId="3" fontId="28" fillId="2" borderId="0" xfId="0" applyNumberFormat="1" applyFont="1" applyFill="1" applyAlignment="1">
      <alignment horizontal="right"/>
    </xf>
    <xf numFmtId="3" fontId="6" fillId="2" borderId="4" xfId="0" applyNumberFormat="1" applyFont="1" applyFill="1" applyBorder="1"/>
    <xf numFmtId="3" fontId="6" fillId="2" borderId="5" xfId="0" applyNumberFormat="1" applyFont="1" applyFill="1" applyBorder="1"/>
    <xf numFmtId="3" fontId="27" fillId="2" borderId="0" xfId="0" applyNumberFormat="1" applyFont="1" applyFill="1"/>
    <xf numFmtId="3" fontId="7" fillId="2" borderId="5" xfId="0" applyNumberFormat="1" applyFont="1" applyFill="1" applyBorder="1"/>
    <xf numFmtId="167" fontId="27" fillId="2" borderId="0" xfId="0" applyNumberFormat="1" applyFont="1" applyFill="1"/>
    <xf numFmtId="3" fontId="7" fillId="2" borderId="6" xfId="0" applyNumberFormat="1" applyFont="1" applyFill="1" applyBorder="1"/>
    <xf numFmtId="0" fontId="28" fillId="2" borderId="0" xfId="0" applyFont="1" applyFill="1" applyAlignment="1">
      <alignment horizontal="center"/>
    </xf>
    <xf numFmtId="169" fontId="7" fillId="2" borderId="2" xfId="1" applyNumberFormat="1" applyFont="1" applyFill="1" applyBorder="1"/>
    <xf numFmtId="169" fontId="7" fillId="2" borderId="3" xfId="1" applyNumberFormat="1" applyFont="1" applyFill="1" applyBorder="1"/>
    <xf numFmtId="169" fontId="7" fillId="2" borderId="4" xfId="1" applyNumberFormat="1" applyFont="1" applyFill="1" applyBorder="1"/>
    <xf numFmtId="169" fontId="7" fillId="2" borderId="5" xfId="1" applyNumberFormat="1" applyFont="1" applyFill="1" applyBorder="1"/>
    <xf numFmtId="169" fontId="7" fillId="2" borderId="6" xfId="1" applyNumberFormat="1" applyFont="1" applyFill="1" applyBorder="1"/>
    <xf numFmtId="169" fontId="7" fillId="2" borderId="7" xfId="1" applyNumberFormat="1" applyFont="1" applyFill="1" applyBorder="1"/>
    <xf numFmtId="3" fontId="7" fillId="2" borderId="0" xfId="0" applyNumberFormat="1" applyFont="1" applyFill="1" applyAlignment="1">
      <alignment horizontal="right"/>
    </xf>
    <xf numFmtId="166" fontId="7" fillId="2" borderId="4" xfId="0" applyNumberFormat="1" applyFont="1" applyFill="1" applyBorder="1"/>
    <xf numFmtId="166" fontId="7" fillId="2" borderId="5" xfId="0" applyNumberFormat="1" applyFont="1" applyFill="1" applyBorder="1"/>
    <xf numFmtId="168" fontId="7" fillId="2" borderId="2" xfId="1" applyNumberFormat="1" applyFont="1" applyFill="1" applyBorder="1"/>
    <xf numFmtId="168" fontId="7" fillId="2" borderId="0" xfId="1" applyNumberFormat="1" applyFont="1" applyFill="1"/>
    <xf numFmtId="168" fontId="7" fillId="2" borderId="4" xfId="1" applyNumberFormat="1" applyFont="1" applyFill="1" applyBorder="1"/>
    <xf numFmtId="3" fontId="7" fillId="2" borderId="10" xfId="0" applyNumberFormat="1" applyFont="1" applyFill="1" applyBorder="1"/>
    <xf numFmtId="166" fontId="7" fillId="2" borderId="6" xfId="0" applyNumberFormat="1" applyFont="1" applyFill="1" applyBorder="1"/>
    <xf numFmtId="166" fontId="7" fillId="2" borderId="7" xfId="0" applyNumberFormat="1" applyFont="1" applyFill="1" applyBorder="1"/>
    <xf numFmtId="168" fontId="7" fillId="2" borderId="6" xfId="1" applyNumberFormat="1" applyFont="1" applyFill="1" applyBorder="1"/>
    <xf numFmtId="0" fontId="6" fillId="0" borderId="0" xfId="2" applyFont="1" applyAlignment="1">
      <alignment horizontal="right"/>
    </xf>
    <xf numFmtId="0" fontId="6" fillId="2" borderId="0" xfId="2" applyFont="1" applyFill="1" applyAlignment="1">
      <alignment horizontal="right"/>
    </xf>
    <xf numFmtId="3" fontId="7" fillId="0" borderId="0" xfId="2" applyNumberFormat="1" applyFont="1" applyAlignment="1">
      <alignment horizontal="right"/>
    </xf>
    <xf numFmtId="0" fontId="7" fillId="0" borderId="0" xfId="2" applyFont="1" applyAlignment="1">
      <alignment horizontal="right"/>
    </xf>
    <xf numFmtId="0" fontId="7" fillId="2" borderId="0" xfId="2" applyFont="1" applyFill="1" applyAlignment="1">
      <alignment horizontal="right"/>
    </xf>
    <xf numFmtId="49" fontId="24" fillId="0" borderId="0" xfId="2" applyNumberFormat="1" applyFont="1" applyAlignment="1">
      <alignment horizontal="right"/>
    </xf>
    <xf numFmtId="3" fontId="6" fillId="0" borderId="5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165" fontId="6" fillId="2" borderId="3" xfId="1" applyNumberFormat="1" applyFont="1" applyFill="1" applyBorder="1"/>
    <xf numFmtId="3" fontId="7" fillId="0" borderId="5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0" borderId="5" xfId="2" applyNumberFormat="1" applyFont="1" applyBorder="1" applyAlignment="1">
      <alignment horizontal="right" vertical="center"/>
    </xf>
    <xf numFmtId="3" fontId="7" fillId="2" borderId="4" xfId="2" applyNumberFormat="1" applyFont="1" applyFill="1" applyBorder="1" applyAlignment="1">
      <alignment horizontal="right" vertical="center"/>
    </xf>
    <xf numFmtId="3" fontId="6" fillId="0" borderId="5" xfId="2" applyNumberFormat="1" applyFont="1" applyBorder="1" applyAlignment="1">
      <alignment horizontal="right" vertical="center"/>
    </xf>
    <xf numFmtId="3" fontId="6" fillId="2" borderId="4" xfId="2" applyNumberFormat="1" applyFont="1" applyFill="1" applyBorder="1" applyAlignment="1">
      <alignment horizontal="right" vertical="center"/>
    </xf>
    <xf numFmtId="165" fontId="6" fillId="2" borderId="5" xfId="1" applyNumberFormat="1" applyFont="1" applyFill="1" applyBorder="1"/>
    <xf numFmtId="3" fontId="7" fillId="0" borderId="5" xfId="13" applyNumberFormat="1" applyFont="1" applyFill="1" applyBorder="1" applyAlignment="1">
      <alignment horizontal="right" vertical="center"/>
    </xf>
    <xf numFmtId="3" fontId="7" fillId="2" borderId="4" xfId="13" applyNumberFormat="1" applyFont="1" applyFill="1" applyBorder="1" applyAlignment="1">
      <alignment horizontal="right" vertical="center"/>
    </xf>
    <xf numFmtId="3" fontId="7" fillId="2" borderId="5" xfId="1" applyNumberFormat="1" applyFont="1" applyFill="1" applyBorder="1"/>
    <xf numFmtId="3" fontId="7" fillId="0" borderId="7" xfId="2" applyNumberFormat="1" applyFont="1" applyBorder="1" applyAlignment="1">
      <alignment horizontal="right" vertical="center"/>
    </xf>
    <xf numFmtId="3" fontId="7" fillId="2" borderId="6" xfId="2" applyNumberFormat="1" applyFont="1" applyFill="1" applyBorder="1" applyAlignment="1">
      <alignment horizontal="right" vertical="center"/>
    </xf>
    <xf numFmtId="165" fontId="7" fillId="2" borderId="7" xfId="1" applyNumberFormat="1" applyFont="1" applyFill="1" applyBorder="1"/>
    <xf numFmtId="0" fontId="6" fillId="0" borderId="0" xfId="2" applyFont="1" applyAlignment="1">
      <alignment horizontal="center"/>
    </xf>
    <xf numFmtId="0" fontId="6" fillId="0" borderId="11" xfId="2" applyFont="1" applyBorder="1"/>
    <xf numFmtId="0" fontId="7" fillId="0" borderId="8" xfId="2" applyFont="1" applyBorder="1"/>
    <xf numFmtId="0" fontId="44" fillId="2" borderId="0" xfId="2" applyFont="1" applyFill="1" applyAlignment="1">
      <alignment horizontal="center" vertical="center"/>
    </xf>
    <xf numFmtId="41" fontId="6" fillId="0" borderId="2" xfId="2" applyNumberFormat="1" applyFont="1" applyBorder="1"/>
    <xf numFmtId="41" fontId="6" fillId="0" borderId="5" xfId="2" applyNumberFormat="1" applyFont="1" applyBorder="1"/>
    <xf numFmtId="3" fontId="6" fillId="2" borderId="4" xfId="2" applyNumberFormat="1" applyFont="1" applyFill="1" applyBorder="1"/>
    <xf numFmtId="41" fontId="6" fillId="0" borderId="4" xfId="2" applyNumberFormat="1" applyFont="1" applyBorder="1"/>
    <xf numFmtId="41" fontId="7" fillId="0" borderId="4" xfId="2" applyNumberFormat="1" applyFont="1" applyBorder="1"/>
    <xf numFmtId="41" fontId="7" fillId="0" borderId="5" xfId="2" applyNumberFormat="1" applyFont="1" applyBorder="1"/>
    <xf numFmtId="0" fontId="7" fillId="2" borderId="4" xfId="2" applyFont="1" applyFill="1" applyBorder="1"/>
    <xf numFmtId="0" fontId="7" fillId="0" borderId="4" xfId="2" applyFont="1" applyBorder="1"/>
    <xf numFmtId="41" fontId="7" fillId="0" borderId="4" xfId="2" applyNumberFormat="1" applyFont="1" applyBorder="1" applyAlignment="1">
      <alignment horizontal="right"/>
    </xf>
    <xf numFmtId="41" fontId="7" fillId="0" borderId="10" xfId="2" applyNumberFormat="1" applyFont="1" applyBorder="1" applyAlignment="1">
      <alignment horizontal="right"/>
    </xf>
    <xf numFmtId="41" fontId="7" fillId="0" borderId="5" xfId="2" applyNumberFormat="1" applyFont="1" applyBorder="1" applyAlignment="1">
      <alignment horizontal="right"/>
    </xf>
    <xf numFmtId="0" fontId="7" fillId="2" borderId="4" xfId="2" applyFont="1" applyFill="1" applyBorder="1" applyAlignment="1">
      <alignment horizontal="right"/>
    </xf>
    <xf numFmtId="0" fontId="7" fillId="0" borderId="10" xfId="2" applyFont="1" applyBorder="1"/>
    <xf numFmtId="41" fontId="6" fillId="0" borderId="10" xfId="2" applyNumberFormat="1" applyFont="1" applyBorder="1"/>
    <xf numFmtId="41" fontId="7" fillId="0" borderId="10" xfId="2" applyNumberFormat="1" applyFont="1" applyBorder="1"/>
    <xf numFmtId="41" fontId="6" fillId="0" borderId="4" xfId="2" applyNumberFormat="1" applyFont="1" applyBorder="1" applyAlignment="1">
      <alignment horizontal="right" vertical="center"/>
    </xf>
    <xf numFmtId="41" fontId="6" fillId="0" borderId="6" xfId="2" applyNumberFormat="1" applyFont="1" applyBorder="1" applyAlignment="1">
      <alignment horizontal="right" vertical="center"/>
    </xf>
    <xf numFmtId="41" fontId="6" fillId="0" borderId="15" xfId="2" applyNumberFormat="1" applyFont="1" applyBorder="1" applyAlignment="1">
      <alignment horizontal="right" vertical="center"/>
    </xf>
    <xf numFmtId="41" fontId="6" fillId="0" borderId="5" xfId="2" applyNumberFormat="1" applyFont="1" applyBorder="1" applyAlignment="1">
      <alignment horizontal="right" vertical="center"/>
    </xf>
    <xf numFmtId="41" fontId="6" fillId="0" borderId="5" xfId="2" applyNumberFormat="1" applyFont="1" applyBorder="1" applyAlignment="1">
      <alignment vertical="center"/>
    </xf>
    <xf numFmtId="0" fontId="7" fillId="2" borderId="6" xfId="2" applyFont="1" applyFill="1" applyBorder="1" applyAlignment="1">
      <alignment horizontal="right" vertical="center"/>
    </xf>
    <xf numFmtId="3" fontId="7" fillId="2" borderId="6" xfId="2" applyNumberFormat="1" applyFont="1" applyFill="1" applyBorder="1" applyAlignment="1">
      <alignment horizontal="right"/>
    </xf>
    <xf numFmtId="41" fontId="6" fillId="0" borderId="7" xfId="2" applyNumberFormat="1" applyFont="1" applyBorder="1"/>
    <xf numFmtId="41" fontId="6" fillId="0" borderId="12" xfId="2" applyNumberFormat="1" applyFont="1" applyBorder="1"/>
    <xf numFmtId="41" fontId="6" fillId="2" borderId="13" xfId="2" applyNumberFormat="1" applyFont="1" applyFill="1" applyBorder="1"/>
    <xf numFmtId="167" fontId="6" fillId="2" borderId="2" xfId="2" applyNumberFormat="1" applyFont="1" applyFill="1" applyBorder="1"/>
    <xf numFmtId="167" fontId="6" fillId="2" borderId="8" xfId="2" applyNumberFormat="1" applyFont="1" applyFill="1" applyBorder="1"/>
    <xf numFmtId="173" fontId="6" fillId="0" borderId="3" xfId="2" applyNumberFormat="1" applyFont="1" applyBorder="1"/>
    <xf numFmtId="167" fontId="6" fillId="2" borderId="3" xfId="2" applyNumberFormat="1" applyFont="1" applyFill="1" applyBorder="1"/>
    <xf numFmtId="167" fontId="6" fillId="2" borderId="5" xfId="2" applyNumberFormat="1" applyFont="1" applyFill="1" applyBorder="1"/>
    <xf numFmtId="2" fontId="6" fillId="2" borderId="4" xfId="1" applyNumberFormat="1" applyFont="1" applyFill="1" applyBorder="1" applyAlignment="1">
      <alignment horizontal="right"/>
    </xf>
    <xf numFmtId="168" fontId="7" fillId="2" borderId="0" xfId="1" applyNumberFormat="1" applyFont="1" applyFill="1" applyBorder="1" applyAlignment="1">
      <alignment horizontal="right"/>
    </xf>
    <xf numFmtId="167" fontId="7" fillId="2" borderId="4" xfId="1" applyNumberFormat="1" applyFont="1" applyFill="1" applyBorder="1" applyAlignment="1">
      <alignment horizontal="right"/>
    </xf>
    <xf numFmtId="167" fontId="7" fillId="2" borderId="0" xfId="1" applyNumberFormat="1" applyFont="1" applyFill="1" applyBorder="1" applyAlignment="1">
      <alignment horizontal="right"/>
    </xf>
    <xf numFmtId="173" fontId="7" fillId="0" borderId="5" xfId="2" applyNumberFormat="1" applyFont="1" applyBorder="1"/>
    <xf numFmtId="167" fontId="7" fillId="2" borderId="5" xfId="1" applyNumberFormat="1" applyFont="1" applyFill="1" applyBorder="1" applyAlignment="1">
      <alignment horizontal="right"/>
    </xf>
    <xf numFmtId="2" fontId="7" fillId="2" borderId="4" xfId="1" applyNumberFormat="1" applyFont="1" applyFill="1" applyBorder="1" applyAlignment="1">
      <alignment horizontal="right"/>
    </xf>
    <xf numFmtId="167" fontId="7" fillId="2" borderId="4" xfId="1" applyNumberFormat="1" applyFont="1" applyFill="1" applyBorder="1"/>
    <xf numFmtId="167" fontId="7" fillId="2" borderId="0" xfId="1" applyNumberFormat="1" applyFont="1" applyFill="1" applyBorder="1"/>
    <xf numFmtId="167" fontId="7" fillId="2" borderId="5" xfId="1" applyNumberFormat="1" applyFont="1" applyFill="1" applyBorder="1"/>
    <xf numFmtId="167" fontId="6" fillId="2" borderId="4" xfId="1" applyNumberFormat="1" applyFont="1" applyFill="1" applyBorder="1"/>
    <xf numFmtId="167" fontId="6" fillId="2" borderId="0" xfId="1" applyNumberFormat="1" applyFont="1" applyFill="1" applyBorder="1"/>
    <xf numFmtId="173" fontId="6" fillId="0" borderId="5" xfId="2" applyNumberFormat="1" applyFont="1" applyBorder="1"/>
    <xf numFmtId="167" fontId="6" fillId="2" borderId="5" xfId="1" applyNumberFormat="1" applyFont="1" applyFill="1" applyBorder="1"/>
    <xf numFmtId="167" fontId="7" fillId="2" borderId="10" xfId="1" applyNumberFormat="1" applyFont="1" applyFill="1" applyBorder="1"/>
    <xf numFmtId="167" fontId="7" fillId="2" borderId="4" xfId="2" applyNumberFormat="1" applyFont="1" applyFill="1" applyBorder="1" applyAlignment="1">
      <alignment horizontal="left" vertical="center" wrapText="1"/>
    </xf>
    <xf numFmtId="174" fontId="7" fillId="0" borderId="5" xfId="2" applyNumberFormat="1" applyFont="1" applyBorder="1" applyAlignment="1">
      <alignment horizontal="right" vertical="center"/>
    </xf>
    <xf numFmtId="173" fontId="7" fillId="0" borderId="5" xfId="2" applyNumberFormat="1" applyFont="1" applyBorder="1" applyAlignment="1">
      <alignment horizontal="right" vertical="center"/>
    </xf>
    <xf numFmtId="173" fontId="7" fillId="2" borderId="5" xfId="2" applyNumberFormat="1" applyFont="1" applyFill="1" applyBorder="1" applyAlignment="1">
      <alignment horizontal="right" vertical="center"/>
    </xf>
    <xf numFmtId="167" fontId="7" fillId="2" borderId="5" xfId="2" applyNumberFormat="1" applyFont="1" applyFill="1" applyBorder="1" applyAlignment="1">
      <alignment horizontal="right" vertical="center"/>
    </xf>
    <xf numFmtId="167" fontId="6" fillId="2" borderId="14" xfId="1" applyNumberFormat="1" applyFont="1" applyFill="1" applyBorder="1"/>
    <xf numFmtId="167" fontId="6" fillId="2" borderId="12" xfId="1" applyNumberFormat="1" applyFont="1" applyFill="1" applyBorder="1"/>
    <xf numFmtId="167" fontId="6" fillId="2" borderId="13" xfId="1" applyNumberFormat="1" applyFont="1" applyFill="1" applyBorder="1" applyAlignment="1">
      <alignment horizontal="right"/>
    </xf>
    <xf numFmtId="0" fontId="9" fillId="2" borderId="8" xfId="2" applyFont="1" applyFill="1" applyBorder="1"/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right" vertical="center"/>
    </xf>
    <xf numFmtId="0" fontId="7" fillId="3" borderId="0" xfId="2" applyFont="1" applyFill="1"/>
    <xf numFmtId="165" fontId="7" fillId="3" borderId="0" xfId="1" applyNumberFormat="1" applyFont="1" applyFill="1"/>
    <xf numFmtId="0" fontId="7" fillId="3" borderId="0" xfId="2" applyFont="1" applyFill="1" applyAlignment="1">
      <alignment horizontal="right" vertical="center"/>
    </xf>
    <xf numFmtId="0" fontId="0" fillId="2" borderId="0" xfId="0" applyFill="1"/>
    <xf numFmtId="0" fontId="11" fillId="0" borderId="4" xfId="0" applyFont="1" applyBorder="1"/>
    <xf numFmtId="0" fontId="8" fillId="0" borderId="4" xfId="0" applyFont="1" applyBorder="1" applyAlignment="1">
      <alignment horizontal="left" indent="1"/>
    </xf>
    <xf numFmtId="0" fontId="8" fillId="0" borderId="4" xfId="0" applyFont="1" applyBorder="1" applyAlignment="1">
      <alignment horizontal="left" indent="2"/>
    </xf>
    <xf numFmtId="0" fontId="11" fillId="0" borderId="2" xfId="0" applyFont="1" applyBorder="1"/>
    <xf numFmtId="0" fontId="11" fillId="0" borderId="6" xfId="0" applyFont="1" applyBorder="1" applyAlignment="1">
      <alignment vertical="top"/>
    </xf>
    <xf numFmtId="0" fontId="8" fillId="0" borderId="6" xfId="0" applyFont="1" applyBorder="1" applyAlignment="1">
      <alignment horizontal="left" indent="1"/>
    </xf>
    <xf numFmtId="0" fontId="8" fillId="0" borderId="4" xfId="0" applyFont="1" applyBorder="1" applyAlignment="1">
      <alignment horizontal="left" indent="4"/>
    </xf>
    <xf numFmtId="0" fontId="8" fillId="0" borderId="4" xfId="0" applyFont="1" applyBorder="1" applyAlignment="1">
      <alignment horizontal="left" wrapText="1" indent="4"/>
    </xf>
    <xf numFmtId="0" fontId="8" fillId="0" borderId="4" xfId="0" applyFont="1" applyBorder="1" applyAlignment="1">
      <alignment horizontal="left" indent="5"/>
    </xf>
    <xf numFmtId="0" fontId="8" fillId="2" borderId="4" xfId="0" applyFont="1" applyFill="1" applyBorder="1" applyAlignment="1">
      <alignment horizontal="left" wrapText="1" indent="4"/>
    </xf>
    <xf numFmtId="41" fontId="7" fillId="2" borderId="4" xfId="1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left" wrapText="1" indent="1"/>
    </xf>
    <xf numFmtId="0" fontId="11" fillId="0" borderId="13" xfId="0" applyFont="1" applyBorder="1" applyAlignment="1">
      <alignment horizontal="left" indent="1"/>
    </xf>
    <xf numFmtId="0" fontId="8" fillId="0" borderId="4" xfId="0" applyFont="1" applyBorder="1" applyAlignment="1">
      <alignment horizontal="left" indent="6"/>
    </xf>
    <xf numFmtId="0" fontId="11" fillId="0" borderId="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/>
    </xf>
    <xf numFmtId="0" fontId="16" fillId="2" borderId="4" xfId="2" applyFont="1" applyFill="1" applyBorder="1" applyAlignment="1">
      <alignment horizontal="left" vertical="top" indent="1"/>
    </xf>
    <xf numFmtId="0" fontId="29" fillId="2" borderId="13" xfId="2" applyFont="1" applyFill="1" applyBorder="1" applyAlignment="1">
      <alignment horizontal="left" vertical="center"/>
    </xf>
    <xf numFmtId="0" fontId="29" fillId="2" borderId="4" xfId="2" applyFont="1" applyFill="1" applyBorder="1" applyAlignment="1">
      <alignment wrapText="1"/>
    </xf>
    <xf numFmtId="3" fontId="26" fillId="0" borderId="4" xfId="2" quotePrefix="1" applyNumberFormat="1" applyFont="1" applyBorder="1" applyAlignment="1">
      <alignment horizontal="right"/>
    </xf>
    <xf numFmtId="0" fontId="8" fillId="2" borderId="4" xfId="9" applyFont="1" applyFill="1" applyBorder="1" applyAlignment="1">
      <alignment horizontal="left" wrapText="1" indent="2"/>
    </xf>
    <xf numFmtId="0" fontId="20" fillId="2" borderId="0" xfId="9" applyFont="1" applyFill="1"/>
    <xf numFmtId="0" fontId="11" fillId="0" borderId="13" xfId="9" applyFont="1" applyBorder="1" applyAlignment="1">
      <alignment horizontal="left" indent="1"/>
    </xf>
    <xf numFmtId="0" fontId="8" fillId="2" borderId="4" xfId="0" applyFont="1" applyFill="1" applyBorder="1" applyAlignment="1">
      <alignment horizontal="left" indent="2"/>
    </xf>
    <xf numFmtId="0" fontId="8" fillId="2" borderId="4" xfId="0" applyFont="1" applyFill="1" applyBorder="1" applyAlignment="1">
      <alignment horizontal="left" wrapText="1" indent="2"/>
    </xf>
    <xf numFmtId="0" fontId="8" fillId="2" borderId="13" xfId="2" applyFont="1" applyFill="1" applyBorder="1" applyAlignment="1">
      <alignment horizontal="left"/>
    </xf>
    <xf numFmtId="166" fontId="7" fillId="2" borderId="13" xfId="2" applyNumberFormat="1" applyFont="1" applyFill="1" applyBorder="1" applyAlignment="1">
      <alignment horizontal="right"/>
    </xf>
    <xf numFmtId="166" fontId="7" fillId="2" borderId="13" xfId="12" applyNumberFormat="1" applyFont="1" applyFill="1" applyBorder="1" applyAlignment="1">
      <alignment horizontal="right"/>
    </xf>
    <xf numFmtId="0" fontId="8" fillId="2" borderId="5" xfId="0" applyFont="1" applyFill="1" applyBorder="1"/>
    <xf numFmtId="0" fontId="8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/>
    </xf>
    <xf numFmtId="0" fontId="11" fillId="2" borderId="2" xfId="2" applyFont="1" applyFill="1" applyBorder="1"/>
    <xf numFmtId="3" fontId="6" fillId="2" borderId="2" xfId="2" applyNumberFormat="1" applyFont="1" applyFill="1" applyBorder="1" applyAlignment="1">
      <alignment horizontal="right"/>
    </xf>
    <xf numFmtId="3" fontId="8" fillId="2" borderId="4" xfId="1" applyNumberFormat="1" applyFont="1" applyFill="1" applyBorder="1" applyAlignment="1">
      <alignment horizontal="right"/>
    </xf>
    <xf numFmtId="0" fontId="8" fillId="2" borderId="4" xfId="2" applyFont="1" applyFill="1" applyBorder="1" applyAlignment="1">
      <alignment horizontal="left" indent="2"/>
    </xf>
    <xf numFmtId="0" fontId="8" fillId="2" borderId="4" xfId="0" applyFont="1" applyFill="1" applyBorder="1"/>
    <xf numFmtId="3" fontId="8" fillId="2" borderId="4" xfId="2" applyNumberFormat="1" applyFont="1" applyFill="1" applyBorder="1" applyAlignment="1">
      <alignment horizontal="right"/>
    </xf>
    <xf numFmtId="0" fontId="8" fillId="2" borderId="6" xfId="0" applyFont="1" applyFill="1" applyBorder="1" applyAlignment="1">
      <alignment horizontal="left" indent="1"/>
    </xf>
    <xf numFmtId="41" fontId="6" fillId="2" borderId="13" xfId="2" applyNumberFormat="1" applyFont="1" applyFill="1" applyBorder="1" applyAlignment="1">
      <alignment horizontal="right"/>
    </xf>
    <xf numFmtId="0" fontId="8" fillId="2" borderId="13" xfId="0" applyFont="1" applyFill="1" applyBorder="1"/>
    <xf numFmtId="0" fontId="11" fillId="2" borderId="13" xfId="0" applyFont="1" applyFill="1" applyBorder="1"/>
    <xf numFmtId="0" fontId="11" fillId="2" borderId="4" xfId="0" applyFont="1" applyFill="1" applyBorder="1" applyAlignment="1">
      <alignment wrapText="1"/>
    </xf>
    <xf numFmtId="0" fontId="8" fillId="2" borderId="13" xfId="2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indent="1"/>
    </xf>
    <xf numFmtId="0" fontId="8" fillId="2" borderId="4" xfId="0" applyFont="1" applyFill="1" applyBorder="1" applyAlignment="1">
      <alignment horizontal="left" indent="3"/>
    </xf>
    <xf numFmtId="0" fontId="8" fillId="2" borderId="4" xfId="0" applyFont="1" applyFill="1" applyBorder="1" applyAlignment="1">
      <alignment horizontal="left" wrapText="1" indent="3"/>
    </xf>
    <xf numFmtId="0" fontId="11" fillId="2" borderId="4" xfId="0" applyFont="1" applyFill="1" applyBorder="1" applyAlignment="1">
      <alignment horizontal="left" vertical="center"/>
    </xf>
    <xf numFmtId="0" fontId="8" fillId="2" borderId="3" xfId="0" applyFont="1" applyFill="1" applyBorder="1"/>
    <xf numFmtId="0" fontId="11" fillId="2" borderId="7" xfId="0" applyFont="1" applyFill="1" applyBorder="1"/>
    <xf numFmtId="0" fontId="11" fillId="0" borderId="2" xfId="2" applyFont="1" applyBorder="1"/>
    <xf numFmtId="0" fontId="8" fillId="0" borderId="4" xfId="2" applyFont="1" applyBorder="1" applyAlignment="1">
      <alignment horizontal="left" indent="1"/>
    </xf>
    <xf numFmtId="0" fontId="8" fillId="0" borderId="4" xfId="2" applyFont="1" applyBorder="1" applyAlignment="1">
      <alignment horizontal="left" indent="2"/>
    </xf>
    <xf numFmtId="0" fontId="8" fillId="0" borderId="4" xfId="2" applyFont="1" applyBorder="1" applyAlignment="1">
      <alignment horizontal="left" indent="4"/>
    </xf>
    <xf numFmtId="0" fontId="11" fillId="0" borderId="4" xfId="2" applyFont="1" applyBorder="1" applyAlignment="1">
      <alignment vertical="center"/>
    </xf>
    <xf numFmtId="0" fontId="11" fillId="0" borderId="4" xfId="2" applyFont="1" applyBorder="1"/>
    <xf numFmtId="0" fontId="8" fillId="0" borderId="6" xfId="2" applyFont="1" applyBorder="1" applyAlignment="1">
      <alignment horizontal="left" indent="1"/>
    </xf>
    <xf numFmtId="0" fontId="11" fillId="2" borderId="5" xfId="2" applyFont="1" applyFill="1" applyBorder="1"/>
    <xf numFmtId="0" fontId="11" fillId="2" borderId="5" xfId="2" applyFont="1" applyFill="1" applyBorder="1" applyAlignment="1">
      <alignment horizontal="left" indent="1"/>
    </xf>
    <xf numFmtId="0" fontId="8" fillId="2" borderId="5" xfId="2" applyFont="1" applyFill="1" applyBorder="1" applyAlignment="1">
      <alignment horizontal="left" indent="2"/>
    </xf>
    <xf numFmtId="0" fontId="8" fillId="2" borderId="5" xfId="2" applyFont="1" applyFill="1" applyBorder="1" applyAlignment="1">
      <alignment horizontal="left" wrapText="1" indent="2"/>
    </xf>
    <xf numFmtId="0" fontId="8" fillId="2" borderId="5" xfId="2" applyFont="1" applyFill="1" applyBorder="1" applyAlignment="1">
      <alignment horizontal="left" indent="3"/>
    </xf>
    <xf numFmtId="0" fontId="8" fillId="2" borderId="5" xfId="2" applyFont="1" applyFill="1" applyBorder="1" applyAlignment="1">
      <alignment horizontal="left" wrapText="1" indent="3"/>
    </xf>
    <xf numFmtId="0" fontId="11" fillId="2" borderId="5" xfId="2" applyFont="1" applyFill="1" applyBorder="1" applyAlignment="1">
      <alignment horizontal="left" wrapText="1" indent="1"/>
    </xf>
    <xf numFmtId="0" fontId="11" fillId="2" borderId="12" xfId="2" applyFont="1" applyFill="1" applyBorder="1"/>
    <xf numFmtId="0" fontId="11" fillId="2" borderId="3" xfId="2" applyFont="1" applyFill="1" applyBorder="1"/>
    <xf numFmtId="0" fontId="8" fillId="2" borderId="5" xfId="2" applyFont="1" applyFill="1" applyBorder="1"/>
    <xf numFmtId="0" fontId="8" fillId="2" borderId="5" xfId="2" applyFont="1" applyFill="1" applyBorder="1" applyAlignment="1">
      <alignment horizontal="left" vertical="center" wrapText="1"/>
    </xf>
    <xf numFmtId="167" fontId="7" fillId="2" borderId="0" xfId="2" applyNumberFormat="1" applyFont="1" applyFill="1" applyAlignment="1">
      <alignment horizontal="left" vertical="center" wrapText="1"/>
    </xf>
    <xf numFmtId="0" fontId="5" fillId="2" borderId="0" xfId="0" applyFont="1" applyFill="1"/>
    <xf numFmtId="0" fontId="50" fillId="2" borderId="0" xfId="14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50" fillId="4" borderId="0" xfId="14" applyFont="1" applyFill="1" applyAlignment="1">
      <alignment horizontal="left" vertical="center"/>
    </xf>
    <xf numFmtId="0" fontId="50" fillId="4" borderId="0" xfId="14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20" fillId="0" borderId="0" xfId="0" applyFont="1"/>
    <xf numFmtId="0" fontId="20" fillId="2" borderId="0" xfId="0" applyFont="1" applyFill="1" applyAlignment="1">
      <alignment horizontal="left"/>
    </xf>
    <xf numFmtId="0" fontId="24" fillId="0" borderId="0" xfId="0" applyFont="1"/>
    <xf numFmtId="0" fontId="24" fillId="2" borderId="0" xfId="0" applyFont="1" applyFill="1"/>
    <xf numFmtId="0" fontId="11" fillId="0" borderId="3" xfId="0" applyFont="1" applyBorder="1"/>
    <xf numFmtId="0" fontId="11" fillId="0" borderId="5" xfId="0" applyFont="1" applyBorder="1" applyAlignment="1">
      <alignment horizontal="center"/>
    </xf>
    <xf numFmtId="0" fontId="11" fillId="0" borderId="7" xfId="0" applyFont="1" applyBorder="1"/>
    <xf numFmtId="166" fontId="24" fillId="0" borderId="0" xfId="0" applyNumberFormat="1" applyFont="1" applyAlignment="1">
      <alignment horizontal="right"/>
    </xf>
    <xf numFmtId="0" fontId="20" fillId="2" borderId="0" xfId="0" applyFont="1" applyFill="1"/>
    <xf numFmtId="0" fontId="20" fillId="2" borderId="0" xfId="0" applyFont="1" applyFill="1" applyAlignment="1">
      <alignment horizontal="left" vertical="top" wrapText="1"/>
    </xf>
    <xf numFmtId="0" fontId="11" fillId="0" borderId="6" xfId="2" applyFont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24" fillId="0" borderId="0" xfId="2" applyFont="1"/>
    <xf numFmtId="0" fontId="24" fillId="0" borderId="0" xfId="2" applyFont="1" applyAlignment="1">
      <alignment vertical="center"/>
    </xf>
    <xf numFmtId="3" fontId="24" fillId="0" borderId="0" xfId="2" applyNumberFormat="1" applyFont="1"/>
    <xf numFmtId="0" fontId="53" fillId="2" borderId="0" xfId="2" applyFont="1" applyFill="1" applyAlignment="1">
      <alignment vertical="center"/>
    </xf>
    <xf numFmtId="0" fontId="24" fillId="2" borderId="0" xfId="2" applyFont="1" applyFill="1" applyAlignment="1">
      <alignment vertical="center"/>
    </xf>
    <xf numFmtId="0" fontId="24" fillId="2" borderId="0" xfId="2" applyFont="1" applyFill="1"/>
    <xf numFmtId="3" fontId="24" fillId="2" borderId="0" xfId="2" applyNumberFormat="1" applyFont="1" applyFill="1"/>
    <xf numFmtId="0" fontId="20" fillId="0" borderId="0" xfId="2" applyFont="1" applyAlignment="1">
      <alignment vertical="top"/>
    </xf>
    <xf numFmtId="0" fontId="11" fillId="2" borderId="13" xfId="2" applyFont="1" applyFill="1" applyBorder="1" applyAlignment="1">
      <alignment horizontal="center" vertical="center" wrapText="1"/>
    </xf>
    <xf numFmtId="0" fontId="52" fillId="2" borderId="0" xfId="2" applyFont="1" applyFill="1"/>
    <xf numFmtId="0" fontId="20" fillId="2" borderId="0" xfId="2" applyFont="1" applyFill="1" applyAlignment="1">
      <alignment horizontal="right"/>
    </xf>
    <xf numFmtId="3" fontId="24" fillId="0" borderId="0" xfId="0" applyNumberFormat="1" applyFont="1" applyAlignment="1">
      <alignment wrapText="1"/>
    </xf>
    <xf numFmtId="0" fontId="20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left" vertical="top" wrapText="1"/>
    </xf>
    <xf numFmtId="166" fontId="24" fillId="2" borderId="0" xfId="0" applyNumberFormat="1" applyFont="1" applyFill="1" applyAlignment="1">
      <alignment horizontal="right"/>
    </xf>
    <xf numFmtId="168" fontId="24" fillId="2" borderId="0" xfId="1" applyNumberFormat="1" applyFont="1" applyFill="1" applyBorder="1" applyAlignment="1">
      <alignment horizontal="left" wrapText="1"/>
    </xf>
    <xf numFmtId="0" fontId="34" fillId="2" borderId="0" xfId="2" applyFont="1" applyFill="1" applyAlignment="1">
      <alignment horizontal="left"/>
    </xf>
    <xf numFmtId="0" fontId="29" fillId="2" borderId="13" xfId="2" applyFont="1" applyFill="1" applyBorder="1" applyAlignment="1">
      <alignment horizontal="center" vertical="center"/>
    </xf>
    <xf numFmtId="0" fontId="29" fillId="2" borderId="12" xfId="2" applyFont="1" applyFill="1" applyBorder="1" applyAlignment="1">
      <alignment horizontal="center" vertical="center"/>
    </xf>
    <xf numFmtId="0" fontId="29" fillId="2" borderId="12" xfId="2" applyFont="1" applyFill="1" applyBorder="1" applyAlignment="1">
      <alignment horizontal="center" vertical="center" wrapText="1"/>
    </xf>
    <xf numFmtId="0" fontId="29" fillId="2" borderId="13" xfId="2" applyFont="1" applyFill="1" applyBorder="1" applyAlignment="1">
      <alignment horizontal="center" vertical="center" wrapText="1"/>
    </xf>
    <xf numFmtId="0" fontId="11" fillId="2" borderId="0" xfId="2" applyFont="1" applyFill="1"/>
    <xf numFmtId="0" fontId="26" fillId="2" borderId="12" xfId="2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center" vertical="center"/>
    </xf>
    <xf numFmtId="0" fontId="34" fillId="2" borderId="0" xfId="2" applyFont="1" applyFill="1" applyAlignment="1">
      <alignment horizontal="left" vertical="center"/>
    </xf>
    <xf numFmtId="0" fontId="29" fillId="0" borderId="12" xfId="2" applyFont="1" applyBorder="1" applyAlignment="1">
      <alignment horizontal="center" vertical="center"/>
    </xf>
    <xf numFmtId="0" fontId="29" fillId="0" borderId="12" xfId="2" applyFont="1" applyBorder="1" applyAlignment="1">
      <alignment horizontal="center" vertical="center" wrapText="1"/>
    </xf>
    <xf numFmtId="0" fontId="29" fillId="0" borderId="13" xfId="2" applyFont="1" applyBorder="1" applyAlignment="1">
      <alignment horizontal="center" vertical="center" wrapText="1"/>
    </xf>
    <xf numFmtId="0" fontId="28" fillId="2" borderId="0" xfId="2" applyFont="1" applyFill="1" applyAlignment="1">
      <alignment vertical="center"/>
    </xf>
    <xf numFmtId="0" fontId="20" fillId="2" borderId="0" xfId="2" applyFont="1" applyFill="1" applyAlignment="1">
      <alignment vertical="top" wrapText="1"/>
    </xf>
    <xf numFmtId="168" fontId="20" fillId="2" borderId="0" xfId="1" applyNumberFormat="1" applyFont="1" applyFill="1" applyBorder="1" applyAlignment="1">
      <alignment wrapText="1"/>
    </xf>
    <xf numFmtId="0" fontId="33" fillId="2" borderId="0" xfId="2" applyFont="1" applyFill="1"/>
    <xf numFmtId="0" fontId="34" fillId="0" borderId="0" xfId="2" applyFont="1"/>
    <xf numFmtId="3" fontId="34" fillId="2" borderId="0" xfId="2" applyNumberFormat="1" applyFont="1" applyFill="1"/>
    <xf numFmtId="166" fontId="34" fillId="0" borderId="0" xfId="2" applyNumberFormat="1" applyFont="1"/>
    <xf numFmtId="0" fontId="54" fillId="0" borderId="12" xfId="2" applyFont="1" applyBorder="1" applyAlignment="1">
      <alignment horizontal="center" vertical="center"/>
    </xf>
    <xf numFmtId="0" fontId="11" fillId="0" borderId="13" xfId="7" applyFont="1" applyBorder="1" applyAlignment="1">
      <alignment horizontal="center" vertical="center"/>
    </xf>
    <xf numFmtId="0" fontId="37" fillId="0" borderId="12" xfId="7" applyFont="1" applyBorder="1" applyAlignment="1">
      <alignment horizontal="center" vertical="center"/>
    </xf>
    <xf numFmtId="0" fontId="37" fillId="0" borderId="12" xfId="7" applyFont="1" applyBorder="1" applyAlignment="1">
      <alignment horizontal="center" vertical="center" wrapText="1"/>
    </xf>
    <xf numFmtId="0" fontId="37" fillId="0" borderId="13" xfId="7" applyFont="1" applyBorder="1" applyAlignment="1">
      <alignment horizontal="center" vertical="center" wrapText="1"/>
    </xf>
    <xf numFmtId="0" fontId="26" fillId="2" borderId="13" xfId="2" applyFont="1" applyFill="1" applyBorder="1" applyAlignment="1">
      <alignment horizontal="center" vertical="center" wrapText="1"/>
    </xf>
    <xf numFmtId="0" fontId="11" fillId="0" borderId="13" xfId="9" applyFont="1" applyBorder="1" applyAlignment="1">
      <alignment horizontal="center" vertical="center"/>
    </xf>
    <xf numFmtId="0" fontId="11" fillId="0" borderId="13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center" vertical="center" wrapText="1"/>
    </xf>
    <xf numFmtId="0" fontId="36" fillId="0" borderId="0" xfId="9" applyFont="1"/>
    <xf numFmtId="171" fontId="6" fillId="0" borderId="4" xfId="10" applyNumberFormat="1" applyFont="1" applyFill="1" applyBorder="1" applyAlignment="1">
      <alignment horizontal="right"/>
    </xf>
    <xf numFmtId="171" fontId="6" fillId="0" borderId="4" xfId="9" applyNumberFormat="1" applyFont="1" applyBorder="1"/>
    <xf numFmtId="171" fontId="26" fillId="0" borderId="4" xfId="9" applyNumberFormat="1" applyFont="1" applyBorder="1"/>
    <xf numFmtId="171" fontId="7" fillId="0" borderId="4" xfId="9" applyNumberFormat="1" applyFont="1" applyBorder="1" applyAlignment="1">
      <alignment horizontal="right"/>
    </xf>
    <xf numFmtId="171" fontId="7" fillId="0" borderId="4" xfId="9" applyNumberFormat="1" applyFont="1" applyBorder="1"/>
    <xf numFmtId="171" fontId="18" fillId="0" borderId="4" xfId="9" applyNumberFormat="1" applyFont="1" applyBorder="1"/>
    <xf numFmtId="171" fontId="18" fillId="0" borderId="4" xfId="9" applyNumberFormat="1" applyFont="1" applyBorder="1" applyAlignment="1">
      <alignment horizontal="right"/>
    </xf>
    <xf numFmtId="171" fontId="6" fillId="0" borderId="13" xfId="10" applyNumberFormat="1" applyFont="1" applyFill="1" applyBorder="1" applyAlignment="1">
      <alignment horizontal="left" indent="1"/>
    </xf>
    <xf numFmtId="171" fontId="6" fillId="0" borderId="13" xfId="9" applyNumberFormat="1" applyFont="1" applyBorder="1"/>
    <xf numFmtId="171" fontId="26" fillId="0" borderId="13" xfId="9" applyNumberFormat="1" applyFont="1" applyBorder="1"/>
    <xf numFmtId="0" fontId="11" fillId="0" borderId="13" xfId="0" applyFont="1" applyBorder="1" applyAlignment="1">
      <alignment horizontal="center" vertical="center" wrapText="1"/>
    </xf>
    <xf numFmtId="0" fontId="28" fillId="2" borderId="0" xfId="0" applyFont="1" applyFill="1"/>
    <xf numFmtId="0" fontId="34" fillId="2" borderId="0" xfId="0" applyFont="1" applyFill="1"/>
    <xf numFmtId="0" fontId="34" fillId="2" borderId="0" xfId="0" applyFont="1" applyFill="1" applyAlignment="1">
      <alignment horizontal="left" vertical="center"/>
    </xf>
    <xf numFmtId="0" fontId="34" fillId="2" borderId="0" xfId="2" applyFont="1" applyFill="1" applyAlignment="1">
      <alignment horizontal="left" indent="1"/>
    </xf>
    <xf numFmtId="0" fontId="20" fillId="2" borderId="0" xfId="2" applyFont="1" applyFill="1" applyAlignment="1">
      <alignment horizontal="left"/>
    </xf>
    <xf numFmtId="3" fontId="34" fillId="2" borderId="0" xfId="2" applyNumberFormat="1" applyFont="1" applyFill="1" applyAlignment="1">
      <alignment horizontal="right"/>
    </xf>
    <xf numFmtId="3" fontId="34" fillId="2" borderId="0" xfId="1" applyNumberFormat="1" applyFont="1" applyFill="1" applyBorder="1" applyAlignment="1">
      <alignment horizontal="right"/>
    </xf>
    <xf numFmtId="0" fontId="34" fillId="2" borderId="0" xfId="2" applyFont="1" applyFill="1" applyAlignment="1">
      <alignment horizontal="left" indent="5"/>
    </xf>
    <xf numFmtId="0" fontId="34" fillId="2" borderId="0" xfId="0" applyFont="1" applyFill="1" applyAlignment="1">
      <alignment horizontal="left"/>
    </xf>
    <xf numFmtId="3" fontId="34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right"/>
    </xf>
    <xf numFmtId="169" fontId="20" fillId="2" borderId="8" xfId="1" applyNumberFormat="1" applyFont="1" applyFill="1" applyBorder="1" applyAlignment="1">
      <alignment wrapText="1"/>
    </xf>
    <xf numFmtId="168" fontId="24" fillId="2" borderId="0" xfId="0" applyNumberFormat="1" applyFont="1" applyFill="1"/>
    <xf numFmtId="169" fontId="20" fillId="2" borderId="0" xfId="1" applyNumberFormat="1" applyFont="1" applyFill="1" applyBorder="1" applyAlignment="1">
      <alignment wrapText="1"/>
    </xf>
    <xf numFmtId="169" fontId="20" fillId="2" borderId="0" xfId="1" applyNumberFormat="1" applyFont="1" applyFill="1" applyBorder="1" applyAlignment="1"/>
    <xf numFmtId="0" fontId="19" fillId="2" borderId="8" xfId="2" applyFont="1" applyFill="1" applyBorder="1" applyAlignment="1">
      <alignment horizontal="right"/>
    </xf>
    <xf numFmtId="3" fontId="24" fillId="0" borderId="0" xfId="2" applyNumberFormat="1" applyFont="1" applyAlignment="1">
      <alignment horizontal="right"/>
    </xf>
    <xf numFmtId="3" fontId="24" fillId="0" borderId="0" xfId="2" applyNumberFormat="1" applyFont="1" applyAlignment="1">
      <alignment horizontal="right" vertical="center"/>
    </xf>
    <xf numFmtId="3" fontId="24" fillId="0" borderId="0" xfId="2" applyNumberFormat="1" applyFont="1" applyAlignment="1">
      <alignment horizontal="left" vertical="center"/>
    </xf>
    <xf numFmtId="0" fontId="24" fillId="0" borderId="0" xfId="2" applyFont="1" applyAlignment="1">
      <alignment horizontal="right"/>
    </xf>
    <xf numFmtId="0" fontId="24" fillId="2" borderId="0" xfId="2" applyFont="1" applyFill="1" applyAlignment="1">
      <alignment horizontal="right"/>
    </xf>
    <xf numFmtId="49" fontId="37" fillId="2" borderId="0" xfId="2" applyNumberFormat="1" applyFont="1" applyFill="1" applyAlignment="1">
      <alignment horizontal="right"/>
    </xf>
    <xf numFmtId="0" fontId="20" fillId="2" borderId="0" xfId="2" applyFont="1" applyFill="1" applyAlignment="1">
      <alignment horizontal="left" vertical="center"/>
    </xf>
    <xf numFmtId="0" fontId="24" fillId="2" borderId="0" xfId="2" applyFont="1" applyFill="1" applyAlignment="1">
      <alignment horizontal="left" vertical="center"/>
    </xf>
    <xf numFmtId="0" fontId="51" fillId="4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5" fillId="2" borderId="0" xfId="14" applyFont="1" applyFill="1" applyAlignment="1">
      <alignment vertical="center"/>
    </xf>
    <xf numFmtId="0" fontId="28" fillId="2" borderId="0" xfId="2" applyFont="1" applyFill="1" applyAlignment="1">
      <alignment horizontal="center"/>
    </xf>
    <xf numFmtId="0" fontId="56" fillId="2" borderId="0" xfId="14" applyFont="1" applyFill="1" applyAlignment="1">
      <alignment vertical="center"/>
    </xf>
    <xf numFmtId="0" fontId="17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0" fontId="20" fillId="0" borderId="8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wrapText="1"/>
    </xf>
    <xf numFmtId="0" fontId="20" fillId="2" borderId="0" xfId="0" applyFont="1" applyFill="1" applyAlignment="1">
      <alignment horizontal="left"/>
    </xf>
    <xf numFmtId="0" fontId="56" fillId="2" borderId="0" xfId="14" applyFont="1" applyFill="1" applyAlignment="1">
      <alignment horizontal="right" vertical="center"/>
    </xf>
    <xf numFmtId="0" fontId="12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9" fillId="2" borderId="8" xfId="0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52" fillId="2" borderId="8" xfId="0" applyFont="1" applyFill="1" applyBorder="1" applyAlignment="1">
      <alignment horizontal="right"/>
    </xf>
    <xf numFmtId="0" fontId="2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0" fillId="0" borderId="8" xfId="2" applyFont="1" applyBorder="1" applyAlignment="1">
      <alignment horizontal="left" vertical="top" wrapText="1"/>
    </xf>
    <xf numFmtId="0" fontId="19" fillId="2" borderId="8" xfId="2" applyFont="1" applyFill="1" applyBorder="1" applyAlignment="1">
      <alignment horizontal="right" vertical="top"/>
    </xf>
    <xf numFmtId="0" fontId="20" fillId="2" borderId="8" xfId="2" applyFont="1" applyFill="1" applyBorder="1" applyAlignment="1">
      <alignment horizontal="right" vertical="top"/>
    </xf>
    <xf numFmtId="0" fontId="10" fillId="0" borderId="0" xfId="2" applyFont="1" applyAlignment="1">
      <alignment horizontal="center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2" borderId="3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top" wrapText="1"/>
    </xf>
    <xf numFmtId="0" fontId="20" fillId="2" borderId="8" xfId="2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top" wrapText="1"/>
    </xf>
    <xf numFmtId="168" fontId="20" fillId="2" borderId="0" xfId="1" applyNumberFormat="1" applyFont="1" applyFill="1" applyBorder="1" applyAlignment="1">
      <alignment horizontal="left" wrapText="1"/>
    </xf>
    <xf numFmtId="0" fontId="10" fillId="2" borderId="0" xfId="0" applyFont="1" applyFill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34" fillId="2" borderId="0" xfId="2" applyFont="1" applyFill="1" applyAlignment="1">
      <alignment horizontal="left" wrapText="1"/>
    </xf>
    <xf numFmtId="0" fontId="41" fillId="2" borderId="0" xfId="2" applyFont="1" applyFill="1" applyAlignment="1">
      <alignment horizontal="left" vertical="center" wrapText="1"/>
    </xf>
    <xf numFmtId="0" fontId="41" fillId="2" borderId="0" xfId="2" applyFont="1" applyFill="1" applyAlignment="1">
      <alignment horizontal="left" vertical="top" wrapText="1"/>
    </xf>
    <xf numFmtId="0" fontId="33" fillId="2" borderId="0" xfId="2" applyFont="1" applyFill="1" applyAlignment="1">
      <alignment horizontal="left" vertical="top" wrapText="1"/>
    </xf>
    <xf numFmtId="0" fontId="20" fillId="2" borderId="0" xfId="2" applyFont="1" applyFill="1" applyAlignment="1">
      <alignment horizontal="left" vertical="center" wrapText="1"/>
    </xf>
    <xf numFmtId="0" fontId="20" fillId="2" borderId="0" xfId="2" applyFont="1" applyFill="1" applyAlignment="1">
      <alignment horizontal="left" wrapText="1"/>
    </xf>
    <xf numFmtId="0" fontId="10" fillId="2" borderId="0" xfId="2" applyFont="1" applyFill="1" applyAlignment="1">
      <alignment horizontal="center"/>
    </xf>
    <xf numFmtId="0" fontId="8" fillId="2" borderId="8" xfId="2" applyFont="1" applyFill="1" applyBorder="1" applyAlignment="1">
      <alignment horizontal="right" vertical="top" wrapText="1"/>
    </xf>
    <xf numFmtId="168" fontId="8" fillId="2" borderId="0" xfId="1" applyNumberFormat="1" applyFont="1" applyFill="1" applyBorder="1" applyAlignment="1">
      <alignment horizontal="right" wrapText="1"/>
    </xf>
    <xf numFmtId="0" fontId="20" fillId="2" borderId="0" xfId="2" applyFont="1" applyFill="1" applyAlignment="1">
      <alignment horizontal="left" vertical="top" wrapText="1" readingOrder="1"/>
    </xf>
    <xf numFmtId="0" fontId="27" fillId="2" borderId="0" xfId="2" applyFont="1" applyFill="1" applyAlignment="1">
      <alignment horizontal="center"/>
    </xf>
    <xf numFmtId="0" fontId="20" fillId="2" borderId="8" xfId="2" applyFont="1" applyFill="1" applyBorder="1" applyAlignment="1">
      <alignment horizontal="right" vertical="top" wrapText="1"/>
    </xf>
    <xf numFmtId="0" fontId="20" fillId="2" borderId="0" xfId="2" applyFont="1" applyFill="1" applyAlignment="1">
      <alignment horizontal="left" wrapText="1" readingOrder="1"/>
    </xf>
    <xf numFmtId="0" fontId="20" fillId="2" borderId="0" xfId="2" applyFont="1" applyFill="1" applyAlignment="1">
      <alignment horizontal="justify" wrapText="1" readingOrder="1"/>
    </xf>
    <xf numFmtId="0" fontId="20" fillId="2" borderId="0" xfId="2" applyFont="1" applyFill="1" applyAlignment="1">
      <alignment horizontal="justify" vertical="top" wrapText="1" readingOrder="1"/>
    </xf>
    <xf numFmtId="0" fontId="20" fillId="2" borderId="0" xfId="2" applyFont="1" applyFill="1" applyAlignment="1">
      <alignment horizontal="left" vertical="top" wrapText="1"/>
    </xf>
    <xf numFmtId="0" fontId="7" fillId="2" borderId="0" xfId="2" applyFont="1" applyFill="1" applyAlignment="1">
      <alignment horizontal="left" wrapText="1"/>
    </xf>
    <xf numFmtId="0" fontId="4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168" fontId="20" fillId="2" borderId="0" xfId="1" applyNumberFormat="1" applyFont="1" applyFill="1" applyBorder="1" applyAlignment="1">
      <alignment horizontal="right" wrapText="1"/>
    </xf>
    <xf numFmtId="0" fontId="10" fillId="0" borderId="0" xfId="7" applyFont="1" applyAlignment="1">
      <alignment horizontal="center"/>
    </xf>
    <xf numFmtId="0" fontId="20" fillId="0" borderId="0" xfId="7" applyFont="1" applyAlignment="1">
      <alignment horizontal="right"/>
    </xf>
    <xf numFmtId="0" fontId="20" fillId="0" borderId="0" xfId="9" applyFont="1" applyAlignment="1">
      <alignment horizontal="left" vertical="top" wrapText="1"/>
    </xf>
    <xf numFmtId="0" fontId="10" fillId="0" borderId="0" xfId="9" applyFont="1" applyAlignment="1">
      <alignment horizontal="center"/>
    </xf>
    <xf numFmtId="0" fontId="8" fillId="0" borderId="0" xfId="11" applyFont="1" applyAlignment="1">
      <alignment horizontal="right"/>
    </xf>
    <xf numFmtId="0" fontId="24" fillId="2" borderId="0" xfId="9" applyFont="1" applyFill="1" applyAlignment="1">
      <alignment horizontal="left" wrapText="1"/>
    </xf>
    <xf numFmtId="0" fontId="41" fillId="2" borderId="0" xfId="9" applyFont="1" applyFill="1" applyAlignment="1">
      <alignment horizontal="left" wrapText="1"/>
    </xf>
    <xf numFmtId="0" fontId="20" fillId="2" borderId="0" xfId="9" applyFont="1" applyFill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center" wrapText="1" readingOrder="1"/>
    </xf>
    <xf numFmtId="0" fontId="24" fillId="2" borderId="0" xfId="9" applyFont="1" applyFill="1" applyAlignment="1">
      <alignment horizontal="left" vertical="top" wrapText="1"/>
    </xf>
    <xf numFmtId="0" fontId="27" fillId="2" borderId="0" xfId="2" applyFont="1" applyFill="1" applyAlignment="1">
      <alignment horizontal="left" vertical="top" wrapText="1"/>
    </xf>
    <xf numFmtId="0" fontId="27" fillId="2" borderId="0" xfId="2" applyFont="1" applyFill="1" applyAlignment="1">
      <alignment horizontal="left" vertical="center" wrapText="1"/>
    </xf>
    <xf numFmtId="0" fontId="11" fillId="2" borderId="13" xfId="2" applyFont="1" applyFill="1" applyBorder="1" applyAlignment="1">
      <alignment horizontal="center"/>
    </xf>
    <xf numFmtId="0" fontId="28" fillId="2" borderId="13" xfId="2" applyFont="1" applyFill="1" applyBorder="1" applyAlignment="1">
      <alignment horizontal="center"/>
    </xf>
    <xf numFmtId="0" fontId="34" fillId="2" borderId="0" xfId="2" applyFont="1" applyFill="1" applyAlignment="1">
      <alignment horizontal="left" vertical="top" wrapText="1"/>
    </xf>
    <xf numFmtId="0" fontId="33" fillId="2" borderId="0" xfId="2" applyFont="1" applyFill="1" applyAlignment="1">
      <alignment horizontal="left" wrapText="1"/>
    </xf>
    <xf numFmtId="0" fontId="20" fillId="2" borderId="0" xfId="0" applyFont="1" applyFill="1" applyAlignment="1">
      <alignment horizontal="left" wrapText="1"/>
    </xf>
    <xf numFmtId="0" fontId="11" fillId="2" borderId="12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69" fontId="20" fillId="2" borderId="8" xfId="1" applyNumberFormat="1" applyFont="1" applyFill="1" applyBorder="1" applyAlignment="1">
      <alignment horizontal="left" wrapText="1"/>
    </xf>
    <xf numFmtId="169" fontId="20" fillId="2" borderId="0" xfId="1" applyNumberFormat="1" applyFont="1" applyFill="1" applyBorder="1" applyAlignment="1">
      <alignment horizontal="left" wrapText="1"/>
    </xf>
    <xf numFmtId="169" fontId="20" fillId="2" borderId="0" xfId="1" applyNumberFormat="1" applyFont="1" applyFill="1" applyBorder="1" applyAlignment="1"/>
    <xf numFmtId="0" fontId="24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right"/>
    </xf>
    <xf numFmtId="0" fontId="20" fillId="0" borderId="0" xfId="2" applyFont="1" applyAlignment="1">
      <alignment horizontal="right"/>
    </xf>
    <xf numFmtId="0" fontId="10" fillId="0" borderId="0" xfId="2" applyFont="1" applyAlignment="1">
      <alignment horizont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</cellXfs>
  <cellStyles count="15">
    <cellStyle name="Comma" xfId="1" builtinId="3"/>
    <cellStyle name="Comma 2" xfId="4"/>
    <cellStyle name="Comma 2 2" xfId="6"/>
    <cellStyle name="Comma 2 2 2" xfId="10"/>
    <cellStyle name="Comma 2 3" xfId="8"/>
    <cellStyle name="Comma_Sheet1" xfId="13"/>
    <cellStyle name="Hyperlink" xfId="14" builtinId="8"/>
    <cellStyle name="Normal" xfId="0" builtinId="0"/>
    <cellStyle name="Normal 2" xfId="2"/>
    <cellStyle name="Normal 2 2" xfId="3"/>
    <cellStyle name="Normal 2 2 2" xfId="7"/>
    <cellStyle name="Normal 2 2 3" xfId="11"/>
    <cellStyle name="Normal 5" xfId="5"/>
    <cellStyle name="Normal 5 2" xfId="9"/>
    <cellStyle name="Percent 2" xfId="12"/>
  </cellStyles>
  <dxfs count="88"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D_PUBLIC_FINANCE/07.%20Annual%20Report/AR%202021/2C/2C%20-%202021%20Economic%20Format_21.03.2022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Rev"/>
      <sheetName val="NontaxRev"/>
      <sheetName val="Grants"/>
      <sheetName val="Revenue WS"/>
      <sheetName val="2c_2021"/>
      <sheetName val="Public Institutions"/>
      <sheetName val="Budget Outurn from MOF"/>
      <sheetName val="PC"/>
      <sheetName val="PSDG"/>
      <sheetName val="PC-Recurrent"/>
      <sheetName val="FinancingBudQ&amp;DSP"/>
      <sheetName val="AR6.1T"/>
      <sheetName val="AR6.2T"/>
      <sheetName val="AR6.3T"/>
      <sheetName val="AR6.4T"/>
      <sheetName val="AR6.2C old"/>
      <sheetName val="AR6.2C"/>
      <sheetName val="AR6.3C old"/>
      <sheetName val="AR6.3C"/>
      <sheetName val="AR6.4C old"/>
      <sheetName val="AR6.4C"/>
      <sheetName val="AR6.5C"/>
      <sheetName val="T98-deleted"/>
      <sheetName val="T99-deleted"/>
      <sheetName val="T100-deleted"/>
      <sheetName val="T105-deleted"/>
      <sheetName val="T106-deleted"/>
      <sheetName val="GFS-Table1"/>
      <sheetName val="T97-New"/>
      <sheetName val="GFS-Table2"/>
      <sheetName val="T98-New"/>
      <sheetName val="GFS-Table3"/>
      <sheetName val="T96-New"/>
      <sheetName val="Mins"/>
      <sheetName val="T99-New"/>
      <sheetName val="T100-New"/>
      <sheetName val="T101-New"/>
      <sheetName val="T102-New"/>
      <sheetName val="GFS-Table7"/>
      <sheetName val="Head wise Expenditure"/>
      <sheetName val="T106 Workings"/>
      <sheetName val="Exp WS"/>
      <sheetName val="2008"/>
      <sheetName val="M7 P"/>
      <sheetName val="M_7"/>
      <sheetName val="Ed"/>
      <sheetName val="Hou"/>
      <sheetName val="Health"/>
      <sheetName val="Fee"/>
      <sheetName val="Debt"/>
      <sheetName val="Reb"/>
      <sheetName val="Agri"/>
      <sheetName val="Ene"/>
      <sheetName val="PCs"/>
      <sheetName val="Eco oth"/>
      <sheetName val="dev ass"/>
      <sheetName val="Trans "/>
      <sheetName val="Ins"/>
      <sheetName val="Sheet1"/>
      <sheetName val="Wel_"/>
      <sheetName val="Sheet2"/>
      <sheetName val="Sheet3"/>
      <sheetName val="Sheet4"/>
      <sheetName val="Bud-IMF"/>
      <sheetName val="AR1.7C"/>
      <sheetName val="2012P"/>
      <sheetName val="2012E"/>
      <sheetName val="2013E"/>
      <sheetName val="2014 E"/>
      <sheetName val="2015E"/>
      <sheetName val="Ch-260314 "/>
      <sheetName val="Sheet5"/>
      <sheetName val="EMPLOYMENT "/>
      <sheetName val="6.5"/>
      <sheetName val="6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A27" sqref="A27"/>
    </sheetView>
  </sheetViews>
  <sheetFormatPr defaultRowHeight="12.75"/>
  <cols>
    <col min="1" max="1" width="105.42578125" style="452" customWidth="1"/>
    <col min="2" max="2" width="28.42578125" style="452" customWidth="1"/>
    <col min="3" max="16384" width="9.140625" style="452"/>
  </cols>
  <sheetData>
    <row r="1" spans="1:2" ht="36.75" customHeight="1">
      <c r="A1" s="631" t="s">
        <v>633</v>
      </c>
      <c r="B1" s="632"/>
    </row>
    <row r="2" spans="1:2" ht="21" customHeight="1">
      <c r="A2" s="633" t="s">
        <v>634</v>
      </c>
      <c r="B2" s="634"/>
    </row>
    <row r="3" spans="1:2" ht="14.25" customHeight="1">
      <c r="A3" s="635" t="s">
        <v>638</v>
      </c>
      <c r="B3" s="635"/>
    </row>
    <row r="4" spans="1:2" ht="18.75">
      <c r="A4" s="636" t="s">
        <v>635</v>
      </c>
      <c r="B4" s="637"/>
    </row>
    <row r="5" spans="1:2" ht="13.5" customHeight="1">
      <c r="A5" s="525"/>
      <c r="B5" s="525"/>
    </row>
    <row r="6" spans="1:2" ht="17.25" customHeight="1">
      <c r="A6" s="528" t="s">
        <v>636</v>
      </c>
      <c r="B6" s="528" t="s">
        <v>637</v>
      </c>
    </row>
    <row r="7" spans="1:2">
      <c r="A7" s="532"/>
      <c r="B7" s="532"/>
    </row>
    <row r="8" spans="1:2" ht="20.100000000000001" customHeight="1">
      <c r="A8" s="530" t="s">
        <v>662</v>
      </c>
      <c r="B8" s="626">
        <v>98</v>
      </c>
    </row>
    <row r="9" spans="1:2" ht="20.100000000000001" customHeight="1">
      <c r="A9" s="524" t="s">
        <v>27</v>
      </c>
      <c r="B9" s="627">
        <v>99</v>
      </c>
    </row>
    <row r="10" spans="1:2" ht="20.100000000000001" customHeight="1">
      <c r="A10" s="531" t="s">
        <v>71</v>
      </c>
      <c r="B10" s="626">
        <v>100</v>
      </c>
    </row>
    <row r="11" spans="1:2" ht="20.100000000000001" customHeight="1">
      <c r="A11" s="524" t="s">
        <v>98</v>
      </c>
      <c r="B11" s="627">
        <v>101</v>
      </c>
    </row>
    <row r="12" spans="1:2" ht="20.100000000000001" customHeight="1">
      <c r="A12" s="530" t="s">
        <v>128</v>
      </c>
      <c r="B12" s="626">
        <v>102</v>
      </c>
    </row>
    <row r="13" spans="1:2" ht="20.100000000000001" customHeight="1">
      <c r="A13" s="524" t="s">
        <v>639</v>
      </c>
      <c r="B13" s="627">
        <v>103</v>
      </c>
    </row>
    <row r="14" spans="1:2" ht="20.100000000000001" customHeight="1">
      <c r="A14" s="530" t="s">
        <v>186</v>
      </c>
      <c r="B14" s="626">
        <v>104</v>
      </c>
    </row>
    <row r="15" spans="1:2" ht="20.100000000000001" customHeight="1">
      <c r="A15" s="524" t="s">
        <v>241</v>
      </c>
      <c r="B15" s="627">
        <v>105</v>
      </c>
    </row>
    <row r="16" spans="1:2" ht="20.100000000000001" customHeight="1">
      <c r="A16" s="530" t="s">
        <v>640</v>
      </c>
      <c r="B16" s="626">
        <v>106</v>
      </c>
    </row>
    <row r="17" spans="1:2" ht="20.100000000000001" customHeight="1">
      <c r="A17" s="524" t="s">
        <v>641</v>
      </c>
      <c r="B17" s="627">
        <v>107</v>
      </c>
    </row>
    <row r="18" spans="1:2" ht="20.100000000000001" customHeight="1">
      <c r="A18" s="530" t="s">
        <v>642</v>
      </c>
      <c r="B18" s="626">
        <v>108</v>
      </c>
    </row>
    <row r="19" spans="1:2" ht="20.100000000000001" customHeight="1">
      <c r="A19" s="524" t="s">
        <v>643</v>
      </c>
      <c r="B19" s="627">
        <v>109</v>
      </c>
    </row>
    <row r="20" spans="1:2" ht="20.100000000000001" customHeight="1">
      <c r="A20" s="530" t="s">
        <v>375</v>
      </c>
      <c r="B20" s="626">
        <v>110</v>
      </c>
    </row>
    <row r="21" spans="1:2" ht="20.100000000000001" customHeight="1">
      <c r="A21" s="524" t="s">
        <v>644</v>
      </c>
      <c r="B21" s="627">
        <v>111</v>
      </c>
    </row>
    <row r="22" spans="1:2" ht="20.100000000000001" customHeight="1">
      <c r="A22" s="530" t="s">
        <v>645</v>
      </c>
      <c r="B22" s="626">
        <v>112</v>
      </c>
    </row>
    <row r="23" spans="1:2" ht="20.100000000000001" customHeight="1">
      <c r="A23" s="524" t="s">
        <v>448</v>
      </c>
      <c r="B23" s="627">
        <v>113</v>
      </c>
    </row>
    <row r="24" spans="1:2" ht="20.100000000000001" customHeight="1">
      <c r="A24" s="530" t="s">
        <v>646</v>
      </c>
      <c r="B24" s="626">
        <v>114</v>
      </c>
    </row>
    <row r="25" spans="1:2" ht="20.100000000000001" customHeight="1">
      <c r="A25" s="524" t="s">
        <v>647</v>
      </c>
      <c r="B25" s="627">
        <v>115</v>
      </c>
    </row>
    <row r="26" spans="1:2" ht="20.100000000000001" customHeight="1">
      <c r="A26" s="530" t="s">
        <v>476</v>
      </c>
      <c r="B26" s="626">
        <v>116</v>
      </c>
    </row>
    <row r="27" spans="1:2" ht="20.100000000000001" customHeight="1">
      <c r="A27" s="524" t="s">
        <v>648</v>
      </c>
      <c r="B27" s="627">
        <v>117</v>
      </c>
    </row>
    <row r="28" spans="1:2">
      <c r="A28" s="73"/>
    </row>
    <row r="29" spans="1:2">
      <c r="A29" s="523"/>
    </row>
  </sheetData>
  <mergeCells count="4">
    <mergeCell ref="A1:B1"/>
    <mergeCell ref="A2:B2"/>
    <mergeCell ref="A3:B3"/>
    <mergeCell ref="A4:B4"/>
  </mergeCells>
  <hyperlinks>
    <hyperlink ref="A8" location="'98'!A1" display=" mur ,iwj; njhopw;ghLfspd; nghUshjhug; gFg;gha;T"/>
    <hyperlink ref="A9" location="'99'!A1" display="murpiwapd; nghUshjhu gFg;gha;T"/>
    <hyperlink ref="A10" location="'100'!A1" display="mur nrytpdj;jpdJk; kPs;nfhLg;gdTfisf; fopj;j fld; toq;fy;fspdJk; nghUshjhug; gFg;gha;T"/>
    <hyperlink ref="A11" location="'101'!A1" display="mur nrytpdj;jpdJk; fld;ghLfspdJk; njhopw;ghl;L hPjpahd gFg;gha;T"/>
    <hyperlink ref="A12" location="'102'!A1" display=",yq;if murpd; thf;nfLf;fg;gl;l nrytpdk; - 2023"/>
    <hyperlink ref="A13" location="'103'!A1" display=",yq;if murpd; thf;nfLf;fg;gl;l nrytpdk; - 2024"/>
    <hyperlink ref="A14" location="'104'!A1" display="mur $l;Lj;jhgdq;fSf;Fk; epWtdq;fSf;Fkhd eilKiw khw;wy;fs;"/>
    <hyperlink ref="A15" location="'105'!A1" display="mur $l;Lj;jhgdq;fSf;Fk; epWtdq;fSf;Fkhd %yjd khw;wy;fs;"/>
    <hyperlink ref="A16" location="'106'!A1" display="ntspepd;w kj;jpa mur gLfldpd; cs;slf;fk; (Mz;bd; ,WjpapYs;sthW)"/>
    <hyperlink ref="A17" location="'107'!A1" display="kj;jpa mur gLfldpd; cilik (Mz;bd; ,Wjpapy; cs;sthW)"/>
    <hyperlink ref="A18" location="'108'!A1" display="jpiwNrhp cz;bay;fspdJ cilik (Mz;bd; ,Wjpapy; cs;sthW)"/>
    <hyperlink ref="A19" location="'109'!A1" display="jpiwNrhp KwpfspdJ cilik (Mz;bd; ,Wjpapy; cs;sthW)"/>
    <hyperlink ref="A20" location="'110'!A1" display="&amp;gha;f; fld;fspd; cilik"/>
    <hyperlink ref="A21" location="'111'!A1" display="ntspepd;w ntspehl;Lg; gLfldpd; cilik"/>
    <hyperlink ref="A22" location="'112'!A1" display="ntspehl;L cjtpapd; Njwpa ngWiffs;"/>
    <hyperlink ref="A23" location="'113'!A1" display="kj;jpa murpd; ntspepd;w gLfld; (Mz;bd; ,Wjpapy; cs;sthW)"/>
    <hyperlink ref="A24" location="'114'!A1" display="kj;jpa murpd; gLfld; jPh;g;gdTf; nfhLg;gdTfs;"/>
    <hyperlink ref="A25" location="'115'!A1" display="kj;jpa murpd; gLfld; Fwpfhl;bfs;"/>
    <hyperlink ref="A26" location="'116'!A1" display="khfhz rigfSf;fhd tuTnryTj;jpl;l ntspg;ghL"/>
    <hyperlink ref="A27" location="'117'!A1" display="jpul;lg;gl;l tuTnryTj;jpl;lk;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61"/>
  <sheetViews>
    <sheetView zoomScaleNormal="100" zoomScaleSheetLayoutView="106" workbookViewId="0">
      <selection activeCell="E3" sqref="E3:F3"/>
    </sheetView>
  </sheetViews>
  <sheetFormatPr defaultColWidth="9.140625" defaultRowHeight="12.75"/>
  <cols>
    <col min="1" max="1" width="47.28515625" style="192" customWidth="1"/>
    <col min="2" max="5" width="12.7109375" style="192" customWidth="1"/>
    <col min="6" max="6" width="13.7109375" style="192" customWidth="1"/>
    <col min="7" max="16384" width="9.140625" style="192"/>
  </cols>
  <sheetData>
    <row r="1" spans="1:7">
      <c r="A1" s="191"/>
      <c r="B1" s="191"/>
      <c r="C1" s="191"/>
      <c r="D1" s="191"/>
      <c r="E1" s="191"/>
      <c r="F1" s="191"/>
    </row>
    <row r="2" spans="1:7" ht="12" customHeight="1">
      <c r="F2" s="32" t="s">
        <v>262</v>
      </c>
    </row>
    <row r="3" spans="1:7" ht="15.75">
      <c r="A3" s="31" t="s">
        <v>25</v>
      </c>
      <c r="B3" s="193"/>
      <c r="C3" s="193"/>
      <c r="D3" s="193"/>
      <c r="E3" s="644" t="s">
        <v>663</v>
      </c>
      <c r="F3" s="644"/>
    </row>
    <row r="4" spans="1:7" ht="15.75">
      <c r="A4" s="712" t="s">
        <v>263</v>
      </c>
      <c r="B4" s="712"/>
      <c r="C4" s="712"/>
      <c r="D4" s="712"/>
      <c r="E4" s="712"/>
      <c r="F4" s="712"/>
    </row>
    <row r="5" spans="1:7">
      <c r="B5" s="194"/>
      <c r="C5" s="194"/>
      <c r="D5" s="194"/>
      <c r="E5" s="194"/>
      <c r="F5" s="195" t="s">
        <v>15</v>
      </c>
    </row>
    <row r="6" spans="1:7" s="256" customFormat="1" ht="31.5" customHeight="1">
      <c r="A6" s="563" t="s">
        <v>264</v>
      </c>
      <c r="B6" s="564">
        <v>2019</v>
      </c>
      <c r="C6" s="565">
        <v>2020</v>
      </c>
      <c r="D6" s="565">
        <v>2021</v>
      </c>
      <c r="E6" s="565" t="s">
        <v>265</v>
      </c>
      <c r="F6" s="566" t="s">
        <v>291</v>
      </c>
      <c r="G6" s="567"/>
    </row>
    <row r="7" spans="1:7">
      <c r="A7" s="220" t="s">
        <v>266</v>
      </c>
      <c r="B7" s="196">
        <v>6201282.5339829996</v>
      </c>
      <c r="C7" s="196">
        <v>6052179.0589285996</v>
      </c>
      <c r="D7" s="197">
        <v>6516957.8754586</v>
      </c>
      <c r="E7" s="197">
        <v>12458154.583264001</v>
      </c>
      <c r="F7" s="198">
        <v>11644094.293081401</v>
      </c>
    </row>
    <row r="8" spans="1:7">
      <c r="A8" s="223" t="s">
        <v>560</v>
      </c>
      <c r="B8" s="199">
        <v>3231463.6565660001</v>
      </c>
      <c r="C8" s="199">
        <v>3458460.637141</v>
      </c>
      <c r="D8" s="200">
        <v>3789126.3564439998</v>
      </c>
      <c r="E8" s="200">
        <v>7347328.8635370005</v>
      </c>
      <c r="F8" s="201">
        <v>6893849.5013669999</v>
      </c>
    </row>
    <row r="9" spans="1:7">
      <c r="A9" s="223" t="s">
        <v>561</v>
      </c>
      <c r="B9" s="199">
        <v>2969818.8774169995</v>
      </c>
      <c r="C9" s="199">
        <v>2593718.4217875996</v>
      </c>
      <c r="D9" s="200">
        <v>2727831.5190146002</v>
      </c>
      <c r="E9" s="200">
        <v>5110825.7197269993</v>
      </c>
      <c r="F9" s="201">
        <v>4750244.791714401</v>
      </c>
    </row>
    <row r="10" spans="1:7">
      <c r="A10" s="223" t="s">
        <v>562</v>
      </c>
      <c r="B10" s="199">
        <v>52312.321750999996</v>
      </c>
      <c r="C10" s="199">
        <v>43022.952049</v>
      </c>
      <c r="D10" s="200">
        <v>34904.186027999996</v>
      </c>
      <c r="E10" s="200">
        <v>183081.83701100003</v>
      </c>
      <c r="F10" s="201">
        <v>208723.510458</v>
      </c>
    </row>
    <row r="11" spans="1:7">
      <c r="A11" s="223" t="s">
        <v>563</v>
      </c>
      <c r="B11" s="199">
        <v>2917506.5556660001</v>
      </c>
      <c r="C11" s="199">
        <v>2550695.4697385998</v>
      </c>
      <c r="D11" s="200">
        <v>2692927.3329866002</v>
      </c>
      <c r="E11" s="200">
        <v>4927743.8827159991</v>
      </c>
      <c r="F11" s="201">
        <v>4541521.281256401</v>
      </c>
    </row>
    <row r="12" spans="1:7">
      <c r="A12" s="220" t="s">
        <v>267</v>
      </c>
      <c r="B12" s="202">
        <v>6830260.4910450401</v>
      </c>
      <c r="C12" s="202">
        <v>9065067.9175707903</v>
      </c>
      <c r="D12" s="203">
        <v>11097223.307037473</v>
      </c>
      <c r="E12" s="203">
        <v>15033876.219436198</v>
      </c>
      <c r="F12" s="204">
        <v>17051854.26475865</v>
      </c>
    </row>
    <row r="13" spans="1:7">
      <c r="A13" s="267" t="s">
        <v>268</v>
      </c>
      <c r="B13" s="205">
        <v>24088</v>
      </c>
      <c r="C13" s="205">
        <v>24088</v>
      </c>
      <c r="D13" s="200">
        <v>24088</v>
      </c>
      <c r="E13" s="200">
        <v>24088</v>
      </c>
      <c r="F13" s="201">
        <v>0</v>
      </c>
    </row>
    <row r="14" spans="1:7">
      <c r="A14" s="267" t="s">
        <v>269</v>
      </c>
      <c r="B14" s="199">
        <v>873943.12265199993</v>
      </c>
      <c r="C14" s="199">
        <v>1620704.896899</v>
      </c>
      <c r="D14" s="200">
        <v>2270507.7944720001</v>
      </c>
      <c r="E14" s="200">
        <v>4113907.3505030004</v>
      </c>
      <c r="F14" s="201">
        <v>4017035.095557</v>
      </c>
    </row>
    <row r="15" spans="1:7">
      <c r="A15" s="267" t="s">
        <v>270</v>
      </c>
      <c r="B15" s="199">
        <v>4606232</v>
      </c>
      <c r="C15" s="199">
        <v>5713300.2921430003</v>
      </c>
      <c r="D15" s="200">
        <v>6966217.5934940008</v>
      </c>
      <c r="E15" s="200">
        <v>8709056.7331900001</v>
      </c>
      <c r="F15" s="201">
        <v>12002336.648094</v>
      </c>
    </row>
    <row r="16" spans="1:7">
      <c r="A16" s="267" t="s">
        <v>271</v>
      </c>
      <c r="B16" s="199">
        <v>559283.78011999989</v>
      </c>
      <c r="C16" s="199">
        <v>486870.25717</v>
      </c>
      <c r="D16" s="200">
        <v>455203.19884199998</v>
      </c>
      <c r="E16" s="200">
        <v>382091.50262800005</v>
      </c>
      <c r="F16" s="201">
        <v>0</v>
      </c>
    </row>
    <row r="17" spans="1:7">
      <c r="A17" s="267" t="s">
        <v>272</v>
      </c>
      <c r="B17" s="206">
        <v>202098.70277999996</v>
      </c>
      <c r="C17" s="206">
        <v>415755.90168639994</v>
      </c>
      <c r="D17" s="207">
        <v>372612.04634639999</v>
      </c>
      <c r="E17" s="207">
        <v>635443.22621999995</v>
      </c>
      <c r="F17" s="208">
        <v>566866.42284659995</v>
      </c>
    </row>
    <row r="18" spans="1:7">
      <c r="A18" s="267" t="s">
        <v>273</v>
      </c>
      <c r="B18" s="199">
        <v>236608.97140000001</v>
      </c>
      <c r="C18" s="199">
        <v>153079.07139999999</v>
      </c>
      <c r="D18" s="200">
        <v>150128.80040000001</v>
      </c>
      <c r="E18" s="200">
        <v>235638.7004</v>
      </c>
      <c r="F18" s="201">
        <v>0</v>
      </c>
    </row>
    <row r="19" spans="1:7" s="212" customFormat="1">
      <c r="A19" s="469" t="s">
        <v>274</v>
      </c>
      <c r="B19" s="209">
        <v>328005.91409303993</v>
      </c>
      <c r="C19" s="209">
        <v>651269.49827238917</v>
      </c>
      <c r="D19" s="210">
        <v>858465.8734830711</v>
      </c>
      <c r="E19" s="210">
        <v>933650.70649519563</v>
      </c>
      <c r="F19" s="211">
        <v>465616.09826104902</v>
      </c>
    </row>
    <row r="20" spans="1:7" s="216" customFormat="1" ht="15.75" customHeight="1">
      <c r="A20" s="470" t="s">
        <v>275</v>
      </c>
      <c r="B20" s="213">
        <v>13031543.025028039</v>
      </c>
      <c r="C20" s="213">
        <v>15117246.97649939</v>
      </c>
      <c r="D20" s="214">
        <v>17614181.182496071</v>
      </c>
      <c r="E20" s="214">
        <v>27492030.802700199</v>
      </c>
      <c r="F20" s="215">
        <v>28695948.557840049</v>
      </c>
    </row>
    <row r="21" spans="1:7" ht="14.25" customHeight="1">
      <c r="A21" s="713" t="s">
        <v>276</v>
      </c>
      <c r="B21" s="713"/>
      <c r="C21" s="713"/>
      <c r="D21" s="713"/>
      <c r="E21" s="713"/>
      <c r="F21" s="713"/>
    </row>
    <row r="22" spans="1:7" ht="13.5" customHeight="1">
      <c r="B22" s="217"/>
      <c r="C22" s="217"/>
      <c r="D22" s="194"/>
      <c r="E22" s="714" t="s">
        <v>277</v>
      </c>
      <c r="F22" s="714"/>
      <c r="G22" s="218"/>
    </row>
    <row r="23" spans="1:7" s="259" customFormat="1" ht="61.5" customHeight="1">
      <c r="A23" s="710" t="s">
        <v>278</v>
      </c>
      <c r="B23" s="710"/>
      <c r="C23" s="710"/>
      <c r="D23" s="710"/>
      <c r="E23" s="710"/>
      <c r="F23" s="710"/>
    </row>
    <row r="24" spans="1:7" s="259" customFormat="1" ht="78.75" customHeight="1">
      <c r="A24" s="715" t="s">
        <v>279</v>
      </c>
      <c r="B24" s="715"/>
      <c r="C24" s="715"/>
      <c r="D24" s="715"/>
      <c r="E24" s="715"/>
      <c r="F24" s="715"/>
    </row>
    <row r="25" spans="1:7" s="259" customFormat="1" ht="15" customHeight="1">
      <c r="A25" s="707" t="s">
        <v>280</v>
      </c>
      <c r="B25" s="707"/>
      <c r="C25" s="707"/>
      <c r="D25" s="707"/>
      <c r="E25" s="707"/>
      <c r="F25" s="707"/>
    </row>
    <row r="26" spans="1:7" s="259" customFormat="1" ht="52.5" customHeight="1">
      <c r="A26" s="708" t="s">
        <v>281</v>
      </c>
      <c r="B26" s="709"/>
      <c r="C26" s="709"/>
      <c r="D26" s="709"/>
      <c r="E26" s="709"/>
      <c r="F26" s="709"/>
    </row>
    <row r="27" spans="1:7" s="259" customFormat="1" ht="14.25" customHeight="1">
      <c r="A27" s="710" t="s">
        <v>282</v>
      </c>
      <c r="B27" s="710"/>
      <c r="C27" s="710"/>
      <c r="D27" s="710"/>
      <c r="E27" s="710"/>
      <c r="F27" s="710"/>
    </row>
    <row r="28" spans="1:7" s="259" customFormat="1" ht="12">
      <c r="A28" s="711" t="s">
        <v>283</v>
      </c>
      <c r="B28" s="711"/>
      <c r="C28" s="711"/>
      <c r="D28" s="711"/>
      <c r="E28" s="711"/>
      <c r="F28" s="711"/>
    </row>
    <row r="29" spans="1:7" s="259" customFormat="1" ht="39" customHeight="1">
      <c r="A29" s="711" t="s">
        <v>284</v>
      </c>
      <c r="B29" s="706"/>
      <c r="C29" s="706"/>
      <c r="D29" s="706"/>
      <c r="E29" s="706"/>
      <c r="F29" s="706"/>
    </row>
    <row r="30" spans="1:7" s="259" customFormat="1" ht="18" customHeight="1">
      <c r="A30" s="711" t="s">
        <v>285</v>
      </c>
      <c r="B30" s="711"/>
      <c r="C30" s="711"/>
      <c r="D30" s="711"/>
      <c r="E30" s="711"/>
      <c r="F30" s="711"/>
    </row>
    <row r="31" spans="1:7" s="259" customFormat="1" ht="28.5" customHeight="1">
      <c r="A31" s="706" t="s">
        <v>654</v>
      </c>
      <c r="B31" s="706"/>
      <c r="C31" s="706"/>
      <c r="D31" s="706"/>
      <c r="E31" s="706"/>
      <c r="F31" s="706"/>
    </row>
    <row r="32" spans="1:7" s="259" customFormat="1" ht="42" customHeight="1">
      <c r="A32" s="706" t="s">
        <v>655</v>
      </c>
      <c r="B32" s="706"/>
      <c r="C32" s="706"/>
      <c r="D32" s="706"/>
      <c r="E32" s="706"/>
      <c r="F32" s="706"/>
    </row>
    <row r="33" spans="1:6" s="259" customFormat="1" ht="27.75" customHeight="1">
      <c r="A33" s="707" t="s">
        <v>286</v>
      </c>
      <c r="B33" s="707"/>
      <c r="C33" s="707"/>
      <c r="D33" s="707"/>
      <c r="E33" s="707"/>
      <c r="F33" s="707"/>
    </row>
    <row r="34" spans="1:6" s="259" customFormat="1" ht="12"/>
    <row r="35" spans="1:6" s="259" customFormat="1" ht="12">
      <c r="A35" s="562"/>
    </row>
    <row r="36" spans="1:6" s="259" customFormat="1" ht="12"/>
    <row r="46" spans="1:6" s="219" customFormat="1">
      <c r="A46" s="192"/>
      <c r="B46" s="192"/>
      <c r="C46" s="192"/>
      <c r="D46" s="192"/>
      <c r="E46" s="192"/>
      <c r="F46" s="192"/>
    </row>
    <row r="47" spans="1:6" s="219" customFormat="1">
      <c r="A47" s="192"/>
      <c r="B47" s="192"/>
      <c r="C47" s="192"/>
      <c r="D47" s="192"/>
      <c r="E47" s="192"/>
      <c r="F47" s="192"/>
    </row>
    <row r="48" spans="1:6" s="219" customFormat="1">
      <c r="A48" s="192"/>
      <c r="B48" s="192"/>
      <c r="C48" s="192"/>
      <c r="D48" s="192"/>
      <c r="E48" s="192"/>
      <c r="F48" s="192"/>
    </row>
    <row r="49" spans="1:6" s="219" customFormat="1">
      <c r="A49" s="192"/>
      <c r="B49" s="192"/>
      <c r="C49" s="192"/>
      <c r="D49" s="192"/>
      <c r="E49" s="192"/>
      <c r="F49" s="192"/>
    </row>
    <row r="50" spans="1:6" s="219" customFormat="1">
      <c r="A50" s="192"/>
      <c r="B50" s="192"/>
      <c r="C50" s="192"/>
      <c r="D50" s="192"/>
      <c r="E50" s="192"/>
      <c r="F50" s="192"/>
    </row>
    <row r="51" spans="1:6" s="219" customFormat="1">
      <c r="A51" s="192"/>
      <c r="B51" s="192"/>
      <c r="C51" s="192"/>
      <c r="D51" s="192"/>
      <c r="E51" s="192"/>
      <c r="F51" s="192"/>
    </row>
    <row r="52" spans="1:6" s="219" customFormat="1">
      <c r="A52" s="192"/>
      <c r="B52" s="192"/>
      <c r="C52" s="192"/>
      <c r="D52" s="192"/>
      <c r="E52" s="192"/>
      <c r="F52" s="192"/>
    </row>
    <row r="53" spans="1:6" s="219" customFormat="1">
      <c r="A53" s="192"/>
      <c r="B53" s="192"/>
      <c r="C53" s="192"/>
      <c r="D53" s="192"/>
      <c r="E53" s="192"/>
      <c r="F53" s="192"/>
    </row>
    <row r="54" spans="1:6" s="219" customFormat="1">
      <c r="A54" s="192"/>
      <c r="B54" s="192"/>
      <c r="C54" s="192"/>
      <c r="D54" s="192"/>
      <c r="E54" s="192"/>
      <c r="F54" s="192"/>
    </row>
    <row r="55" spans="1:6" s="219" customFormat="1">
      <c r="A55" s="192"/>
      <c r="B55" s="192"/>
      <c r="C55" s="192"/>
      <c r="D55" s="192"/>
      <c r="E55" s="192"/>
      <c r="F55" s="192"/>
    </row>
    <row r="56" spans="1:6" s="219" customFormat="1">
      <c r="A56" s="192"/>
      <c r="B56" s="192"/>
      <c r="C56" s="192"/>
      <c r="D56" s="192"/>
      <c r="E56" s="192"/>
      <c r="F56" s="192"/>
    </row>
    <row r="57" spans="1:6" s="219" customFormat="1">
      <c r="A57" s="192"/>
      <c r="B57" s="192"/>
      <c r="C57" s="192"/>
      <c r="D57" s="192"/>
      <c r="E57" s="192"/>
      <c r="F57" s="192"/>
    </row>
    <row r="58" spans="1:6" s="219" customFormat="1">
      <c r="A58" s="192"/>
      <c r="B58" s="192"/>
      <c r="C58" s="192"/>
      <c r="D58" s="192"/>
      <c r="E58" s="192"/>
      <c r="F58" s="192"/>
    </row>
    <row r="59" spans="1:6" s="219" customFormat="1">
      <c r="A59" s="192"/>
      <c r="B59" s="192"/>
      <c r="C59" s="192"/>
      <c r="D59" s="192"/>
      <c r="E59" s="192"/>
      <c r="F59" s="192"/>
    </row>
    <row r="60" spans="1:6" s="219" customFormat="1">
      <c r="A60" s="192"/>
      <c r="B60" s="192"/>
      <c r="C60" s="192"/>
      <c r="D60" s="192"/>
      <c r="E60" s="192"/>
      <c r="F60" s="192"/>
    </row>
    <row r="61" spans="1:6" s="219" customFormat="1">
      <c r="A61" s="192"/>
      <c r="B61" s="192"/>
      <c r="C61" s="192"/>
      <c r="D61" s="192"/>
      <c r="E61" s="192"/>
      <c r="F61" s="192"/>
    </row>
  </sheetData>
  <mergeCells count="15">
    <mergeCell ref="E3:F3"/>
    <mergeCell ref="A32:F32"/>
    <mergeCell ref="A33:F33"/>
    <mergeCell ref="A26:F26"/>
    <mergeCell ref="A27:F27"/>
    <mergeCell ref="A28:F28"/>
    <mergeCell ref="A29:F29"/>
    <mergeCell ref="A30:F30"/>
    <mergeCell ref="A31:F31"/>
    <mergeCell ref="A25:F25"/>
    <mergeCell ref="A4:F4"/>
    <mergeCell ref="A21:F21"/>
    <mergeCell ref="E22:F22"/>
    <mergeCell ref="A23:F23"/>
    <mergeCell ref="A24:F24"/>
  </mergeCells>
  <conditionalFormatting sqref="A3">
    <cfRule type="cellIs" dxfId="69" priority="2" operator="equal">
      <formula>0</formula>
    </cfRule>
  </conditionalFormatting>
  <conditionalFormatting sqref="F3">
    <cfRule type="cellIs" dxfId="68" priority="1" operator="equal">
      <formula>0</formula>
    </cfRule>
  </conditionalFormatting>
  <hyperlinks>
    <hyperlink ref="E3" location="Contents!A1" display="cs;slf;fj;jpw;F jpUk;Gtjw;F"/>
    <hyperlink ref="E3:F3" location="உள்ளடக்கம்!A1" display="cs;slf;fj;jpw;F jpUk;Gtjw;F"/>
  </hyperlink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43"/>
  <sheetViews>
    <sheetView zoomScaleNormal="100" zoomScaleSheetLayoutView="100" workbookViewId="0">
      <selection activeCell="E3" sqref="E3:F3"/>
    </sheetView>
  </sheetViews>
  <sheetFormatPr defaultColWidth="9.140625" defaultRowHeight="12.75"/>
  <cols>
    <col min="1" max="1" width="55.42578125" style="192" customWidth="1"/>
    <col min="2" max="3" width="11" style="192" customWidth="1"/>
    <col min="4" max="4" width="10.140625" style="192" customWidth="1"/>
    <col min="5" max="7" width="11" style="192" customWidth="1"/>
    <col min="8" max="16384" width="9.140625" style="192"/>
  </cols>
  <sheetData>
    <row r="1" spans="1:20">
      <c r="A1" s="716"/>
      <c r="B1" s="716"/>
      <c r="C1" s="191"/>
      <c r="D1" s="191"/>
      <c r="E1" s="191"/>
      <c r="F1" s="191"/>
    </row>
    <row r="2" spans="1:20" ht="15.75">
      <c r="F2" s="32" t="s">
        <v>287</v>
      </c>
    </row>
    <row r="3" spans="1:20" ht="15.75">
      <c r="A3" s="70" t="s">
        <v>25</v>
      </c>
      <c r="B3" s="193"/>
      <c r="C3" s="193"/>
      <c r="D3" s="629"/>
      <c r="E3" s="644" t="s">
        <v>663</v>
      </c>
      <c r="F3" s="644"/>
    </row>
    <row r="4" spans="1:20" ht="15.75">
      <c r="A4" s="712" t="s">
        <v>288</v>
      </c>
      <c r="B4" s="712"/>
      <c r="C4" s="712"/>
      <c r="D4" s="712"/>
      <c r="E4" s="712"/>
      <c r="F4" s="712"/>
    </row>
    <row r="5" spans="1:20">
      <c r="B5" s="194"/>
      <c r="C5" s="194"/>
      <c r="D5" s="194"/>
      <c r="E5" s="194"/>
      <c r="F5" s="195" t="s">
        <v>15</v>
      </c>
    </row>
    <row r="6" spans="1:20" s="569" customFormat="1" ht="25.5">
      <c r="A6" s="563" t="s">
        <v>289</v>
      </c>
      <c r="B6" s="568">
        <v>2019</v>
      </c>
      <c r="C6" s="568">
        <v>2020</v>
      </c>
      <c r="D6" s="568">
        <v>2021</v>
      </c>
      <c r="E6" s="565" t="s">
        <v>290</v>
      </c>
      <c r="F6" s="566" t="s">
        <v>291</v>
      </c>
      <c r="G6" s="256"/>
    </row>
    <row r="7" spans="1:20">
      <c r="A7" s="220" t="s">
        <v>292</v>
      </c>
      <c r="B7" s="221">
        <v>6830260.4910450401</v>
      </c>
      <c r="C7" s="221">
        <v>9065067.9175707903</v>
      </c>
      <c r="D7" s="221">
        <v>11097223.307037473</v>
      </c>
      <c r="E7" s="221">
        <v>15033876.219436198</v>
      </c>
      <c r="F7" s="222">
        <v>17051854.264106553</v>
      </c>
      <c r="N7" s="219"/>
      <c r="O7" s="219"/>
      <c r="P7" s="219"/>
      <c r="Q7" s="219"/>
      <c r="R7" s="219"/>
      <c r="S7" s="219"/>
      <c r="T7" s="219"/>
    </row>
    <row r="8" spans="1:20">
      <c r="A8" s="223" t="s">
        <v>293</v>
      </c>
      <c r="B8" s="224">
        <v>2737222.8479596102</v>
      </c>
      <c r="C8" s="224">
        <v>4542155.07026025</v>
      </c>
      <c r="D8" s="224">
        <v>5247918.6390855899</v>
      </c>
      <c r="E8" s="224">
        <v>8525717.5929138456</v>
      </c>
      <c r="F8" s="225">
        <v>9102838.6990482807</v>
      </c>
      <c r="N8" s="219"/>
      <c r="O8" s="219"/>
      <c r="P8" s="219"/>
      <c r="Q8" s="219"/>
      <c r="R8" s="219"/>
      <c r="S8" s="219"/>
    </row>
    <row r="9" spans="1:20">
      <c r="A9" s="223" t="s">
        <v>294</v>
      </c>
      <c r="B9" s="224">
        <v>310909.38890558999</v>
      </c>
      <c r="C9" s="224">
        <v>876817.62396293995</v>
      </c>
      <c r="D9" s="224">
        <v>1565493.9007336202</v>
      </c>
      <c r="E9" s="224">
        <v>2833607.0212836596</v>
      </c>
      <c r="F9" s="225">
        <v>2743620.630601</v>
      </c>
      <c r="N9" s="219"/>
      <c r="O9" s="219"/>
      <c r="P9" s="219"/>
      <c r="Q9" s="219"/>
      <c r="R9" s="219"/>
      <c r="S9" s="219"/>
    </row>
    <row r="10" spans="1:20">
      <c r="A10" s="223" t="s">
        <v>295</v>
      </c>
      <c r="B10" s="224">
        <v>2426313.4590540202</v>
      </c>
      <c r="C10" s="224">
        <v>3665337.4462973103</v>
      </c>
      <c r="D10" s="224">
        <v>3682424.73835197</v>
      </c>
      <c r="E10" s="226">
        <v>5692111</v>
      </c>
      <c r="F10" s="227">
        <v>6359218.0684472807</v>
      </c>
      <c r="N10" s="219"/>
      <c r="O10" s="219"/>
      <c r="P10" s="219"/>
      <c r="Q10" s="219"/>
      <c r="R10" s="219"/>
      <c r="S10" s="219"/>
    </row>
    <row r="11" spans="1:20">
      <c r="A11" s="223" t="s">
        <v>296</v>
      </c>
      <c r="B11" s="224">
        <v>3825703.3270772598</v>
      </c>
      <c r="C11" s="224">
        <v>4210099.0292534502</v>
      </c>
      <c r="D11" s="224">
        <v>4822098.0231708838</v>
      </c>
      <c r="E11" s="224">
        <v>6164062.7095633531</v>
      </c>
      <c r="F11" s="225">
        <v>7506288.9043352734</v>
      </c>
      <c r="N11" s="219"/>
      <c r="O11" s="219"/>
      <c r="P11" s="219"/>
      <c r="Q11" s="219"/>
      <c r="R11" s="219"/>
      <c r="S11" s="219"/>
    </row>
    <row r="12" spans="1:20">
      <c r="A12" s="228" t="s">
        <v>297</v>
      </c>
      <c r="B12" s="224">
        <v>537175.31339999998</v>
      </c>
      <c r="C12" s="224">
        <v>707537.66489999997</v>
      </c>
      <c r="D12" s="224">
        <v>807351.71989999991</v>
      </c>
      <c r="E12" s="224">
        <v>821592.63038400002</v>
      </c>
      <c r="F12" s="225">
        <v>1008618.1693112697</v>
      </c>
      <c r="N12" s="219"/>
      <c r="O12" s="219"/>
      <c r="P12" s="219"/>
      <c r="Q12" s="219"/>
      <c r="R12" s="219"/>
      <c r="S12" s="219"/>
    </row>
    <row r="13" spans="1:20">
      <c r="A13" s="228" t="s">
        <v>298</v>
      </c>
      <c r="B13" s="224">
        <v>24806.555400000001</v>
      </c>
      <c r="C13" s="224">
        <v>12820.5101</v>
      </c>
      <c r="D13" s="224">
        <v>20401.03</v>
      </c>
      <c r="E13" s="224">
        <v>58297.301141000011</v>
      </c>
      <c r="F13" s="225">
        <v>101661.393702</v>
      </c>
      <c r="N13" s="219"/>
      <c r="O13" s="219"/>
      <c r="P13" s="219"/>
      <c r="Q13" s="219"/>
      <c r="R13" s="219"/>
      <c r="S13" s="219"/>
    </row>
    <row r="14" spans="1:20">
      <c r="A14" s="228" t="s">
        <v>299</v>
      </c>
      <c r="B14" s="224">
        <v>90437.896762000004</v>
      </c>
      <c r="C14" s="224">
        <v>60592.271468999999</v>
      </c>
      <c r="D14" s="224">
        <v>86324.284603000007</v>
      </c>
      <c r="E14" s="224">
        <v>393535.57739400002</v>
      </c>
      <c r="F14" s="225">
        <v>742772.54040900071</v>
      </c>
      <c r="N14" s="219"/>
      <c r="O14" s="219"/>
      <c r="P14" s="219"/>
      <c r="Q14" s="219"/>
      <c r="R14" s="219"/>
      <c r="S14" s="219"/>
    </row>
    <row r="15" spans="1:20">
      <c r="A15" s="228" t="s">
        <v>300</v>
      </c>
      <c r="B15" s="224">
        <v>198018.23319999999</v>
      </c>
      <c r="C15" s="224">
        <v>215736.69139999998</v>
      </c>
      <c r="D15" s="224">
        <v>267737.76289999997</v>
      </c>
      <c r="E15" s="224">
        <v>373765.76643100003</v>
      </c>
      <c r="F15" s="225">
        <v>494335.00289500004</v>
      </c>
      <c r="G15" s="219"/>
      <c r="N15" s="219"/>
      <c r="O15" s="219"/>
      <c r="P15" s="219"/>
      <c r="Q15" s="219"/>
      <c r="R15" s="219"/>
      <c r="S15" s="219"/>
    </row>
    <row r="16" spans="1:20">
      <c r="A16" s="228" t="s">
        <v>301</v>
      </c>
      <c r="B16" s="224">
        <v>2751294.5397009999</v>
      </c>
      <c r="C16" s="224">
        <v>2998033.6350009996</v>
      </c>
      <c r="D16" s="224">
        <v>3378200.4314010004</v>
      </c>
      <c r="E16" s="224">
        <v>3953808.0374644292</v>
      </c>
      <c r="F16" s="225">
        <v>4505425.5129910009</v>
      </c>
      <c r="G16" s="219"/>
      <c r="N16" s="219"/>
      <c r="O16" s="219"/>
      <c r="P16" s="219"/>
      <c r="Q16" s="219"/>
      <c r="R16" s="219"/>
      <c r="S16" s="219"/>
    </row>
    <row r="17" spans="1:19" ht="25.5">
      <c r="A17" s="229" t="s">
        <v>302</v>
      </c>
      <c r="B17" s="224">
        <v>155808.02220000001</v>
      </c>
      <c r="C17" s="224">
        <v>132340.2273</v>
      </c>
      <c r="D17" s="224">
        <v>170756.7537</v>
      </c>
      <c r="E17" s="224">
        <v>240281.51916100003</v>
      </c>
      <c r="F17" s="225">
        <v>288560.85870000045</v>
      </c>
      <c r="G17" s="219"/>
      <c r="N17" s="219"/>
      <c r="O17" s="219"/>
      <c r="P17" s="219"/>
      <c r="Q17" s="219"/>
      <c r="R17" s="219"/>
      <c r="S17" s="219"/>
    </row>
    <row r="18" spans="1:19">
      <c r="A18" s="228" t="s">
        <v>303</v>
      </c>
      <c r="B18" s="224">
        <v>68161.929671449965</v>
      </c>
      <c r="C18" s="224">
        <v>83038.028721449984</v>
      </c>
      <c r="D18" s="224">
        <v>91326.040731449961</v>
      </c>
      <c r="E18" s="224">
        <v>322781</v>
      </c>
      <c r="F18" s="225">
        <v>364915.42632700084</v>
      </c>
      <c r="G18" s="219"/>
      <c r="N18" s="219"/>
      <c r="O18" s="219"/>
      <c r="P18" s="219"/>
      <c r="Q18" s="219"/>
      <c r="R18" s="219"/>
      <c r="S18" s="219"/>
    </row>
    <row r="19" spans="1:19">
      <c r="A19" s="230" t="s">
        <v>304</v>
      </c>
      <c r="B19" s="206">
        <v>267334.31600816996</v>
      </c>
      <c r="C19" s="206">
        <v>312813.81805709004</v>
      </c>
      <c r="D19" s="206">
        <v>1027206.6447809994</v>
      </c>
      <c r="E19" s="231" t="s">
        <v>664</v>
      </c>
      <c r="F19" s="232" t="s">
        <v>665</v>
      </c>
      <c r="G19" s="219"/>
      <c r="N19" s="219"/>
      <c r="O19" s="219"/>
      <c r="P19" s="219"/>
      <c r="Q19" s="219"/>
      <c r="R19" s="219"/>
      <c r="S19" s="219"/>
    </row>
    <row r="20" spans="1:19" s="212" customFormat="1">
      <c r="A20" s="233" t="s">
        <v>305</v>
      </c>
      <c r="B20" s="234">
        <v>6201282.5339829996</v>
      </c>
      <c r="C20" s="234">
        <v>6052179.0589285996</v>
      </c>
      <c r="D20" s="234">
        <v>6516957.8754586</v>
      </c>
      <c r="E20" s="234">
        <v>12458154.583264001</v>
      </c>
      <c r="F20" s="235">
        <v>11644094.293081401</v>
      </c>
      <c r="G20" s="236"/>
      <c r="N20" s="219"/>
      <c r="O20" s="219"/>
      <c r="P20" s="219"/>
      <c r="Q20" s="219"/>
      <c r="R20" s="219"/>
      <c r="S20" s="219"/>
    </row>
    <row r="21" spans="1:19">
      <c r="A21" s="237" t="s">
        <v>64</v>
      </c>
      <c r="B21" s="238">
        <v>13031543.025028039</v>
      </c>
      <c r="C21" s="238">
        <v>15117246.97649939</v>
      </c>
      <c r="D21" s="238">
        <v>17614181.182496071</v>
      </c>
      <c r="E21" s="238">
        <v>27492030.802700199</v>
      </c>
      <c r="F21" s="239">
        <v>28695948.557840049</v>
      </c>
      <c r="G21" s="219"/>
      <c r="N21" s="219"/>
      <c r="O21" s="219"/>
      <c r="P21" s="219"/>
      <c r="Q21" s="219"/>
      <c r="R21" s="219"/>
      <c r="S21" s="219"/>
    </row>
    <row r="22" spans="1:19" ht="12" customHeight="1">
      <c r="A22" s="717" t="s">
        <v>657</v>
      </c>
      <c r="B22" s="717"/>
      <c r="C22" s="717"/>
      <c r="D22" s="717"/>
      <c r="E22" s="717"/>
      <c r="F22" s="717"/>
      <c r="G22" s="240"/>
    </row>
    <row r="23" spans="1:19" ht="12" customHeight="1">
      <c r="B23" s="217"/>
      <c r="C23" s="217"/>
      <c r="D23" s="714" t="s">
        <v>307</v>
      </c>
      <c r="E23" s="714"/>
      <c r="F23" s="714"/>
      <c r="G23" s="218"/>
      <c r="H23" s="218"/>
    </row>
    <row r="24" spans="1:19" s="259" customFormat="1" ht="60" customHeight="1">
      <c r="A24" s="718" t="s">
        <v>308</v>
      </c>
      <c r="B24" s="718"/>
      <c r="C24" s="718"/>
      <c r="D24" s="718"/>
      <c r="E24" s="718"/>
      <c r="F24" s="718"/>
    </row>
    <row r="25" spans="1:19" s="259" customFormat="1" ht="79.5" customHeight="1">
      <c r="A25" s="715" t="s">
        <v>309</v>
      </c>
      <c r="B25" s="715"/>
      <c r="C25" s="715"/>
      <c r="D25" s="715"/>
      <c r="E25" s="715"/>
      <c r="F25" s="715"/>
    </row>
    <row r="26" spans="1:19" s="570" customFormat="1" ht="12">
      <c r="A26" s="711" t="s">
        <v>280</v>
      </c>
      <c r="B26" s="711"/>
      <c r="C26" s="711"/>
      <c r="D26" s="711"/>
      <c r="E26" s="711"/>
      <c r="F26" s="711"/>
    </row>
    <row r="27" spans="1:19" s="570" customFormat="1" ht="12">
      <c r="A27" s="711" t="s">
        <v>310</v>
      </c>
      <c r="B27" s="711"/>
      <c r="C27" s="711"/>
      <c r="D27" s="711"/>
      <c r="E27" s="711"/>
      <c r="F27" s="711"/>
    </row>
    <row r="28" spans="1:19" s="570" customFormat="1" ht="12">
      <c r="A28" s="719" t="s">
        <v>311</v>
      </c>
      <c r="B28" s="719"/>
      <c r="C28" s="719"/>
      <c r="D28" s="719"/>
      <c r="E28" s="719"/>
      <c r="F28" s="719"/>
    </row>
    <row r="29" spans="1:19" s="570" customFormat="1" ht="30" customHeight="1">
      <c r="A29" s="720" t="s">
        <v>312</v>
      </c>
      <c r="B29" s="720"/>
      <c r="C29" s="720"/>
      <c r="D29" s="720"/>
      <c r="E29" s="720"/>
      <c r="F29" s="720"/>
    </row>
    <row r="30" spans="1:19" s="570" customFormat="1" ht="55.5" customHeight="1">
      <c r="A30" s="721" t="s">
        <v>313</v>
      </c>
      <c r="B30" s="721"/>
      <c r="C30" s="721"/>
      <c r="D30" s="721"/>
      <c r="E30" s="721"/>
      <c r="F30" s="721"/>
    </row>
    <row r="31" spans="1:19" s="570" customFormat="1" ht="26.25" customHeight="1">
      <c r="A31" s="711" t="s">
        <v>314</v>
      </c>
      <c r="B31" s="711"/>
      <c r="C31" s="711"/>
      <c r="D31" s="711"/>
      <c r="E31" s="711"/>
      <c r="F31" s="711"/>
    </row>
    <row r="32" spans="1:19" s="570" customFormat="1" ht="29.25" customHeight="1">
      <c r="A32" s="721" t="s">
        <v>315</v>
      </c>
      <c r="B32" s="721"/>
      <c r="C32" s="721"/>
      <c r="D32" s="721"/>
      <c r="E32" s="721"/>
      <c r="F32" s="721"/>
    </row>
    <row r="33" spans="1:6" s="570" customFormat="1" ht="25.5" customHeight="1">
      <c r="A33" s="711" t="s">
        <v>316</v>
      </c>
      <c r="B33" s="711"/>
      <c r="C33" s="711"/>
      <c r="D33" s="711"/>
      <c r="E33" s="711"/>
      <c r="F33" s="711"/>
    </row>
    <row r="34" spans="1:6" s="570" customFormat="1" ht="25.5" customHeight="1">
      <c r="A34" s="711" t="s">
        <v>317</v>
      </c>
      <c r="B34" s="711"/>
      <c r="C34" s="711"/>
      <c r="D34" s="711"/>
      <c r="E34" s="711"/>
      <c r="F34" s="711"/>
    </row>
    <row r="35" spans="1:6" s="570" customFormat="1" ht="21.75" customHeight="1">
      <c r="A35" s="710" t="s">
        <v>318</v>
      </c>
      <c r="B35" s="710"/>
      <c r="C35" s="710"/>
      <c r="D35" s="710"/>
      <c r="E35" s="710"/>
      <c r="F35" s="710"/>
    </row>
    <row r="36" spans="1:6" s="570" customFormat="1" ht="12">
      <c r="A36" s="711" t="s">
        <v>319</v>
      </c>
      <c r="B36" s="711"/>
      <c r="C36" s="711"/>
      <c r="D36" s="711"/>
      <c r="E36" s="711"/>
      <c r="F36" s="711"/>
    </row>
    <row r="37" spans="1:6" s="570" customFormat="1" ht="14.25" customHeight="1">
      <c r="A37" s="711" t="s">
        <v>320</v>
      </c>
      <c r="B37" s="711"/>
      <c r="C37" s="711"/>
      <c r="D37" s="711"/>
      <c r="E37" s="711"/>
      <c r="F37" s="711"/>
    </row>
    <row r="38" spans="1:6" s="570" customFormat="1" ht="25.5" customHeight="1">
      <c r="A38" s="711" t="s">
        <v>321</v>
      </c>
      <c r="B38" s="711"/>
      <c r="C38" s="711"/>
      <c r="D38" s="711"/>
      <c r="E38" s="711"/>
      <c r="F38" s="711"/>
    </row>
    <row r="39" spans="1:6" s="259" customFormat="1" ht="24.75" customHeight="1">
      <c r="A39" s="721" t="s">
        <v>322</v>
      </c>
      <c r="B39" s="721"/>
      <c r="C39" s="721"/>
      <c r="D39" s="721"/>
      <c r="E39" s="721"/>
      <c r="F39" s="721"/>
    </row>
    <row r="40" spans="1:6" s="259" customFormat="1" ht="51" customHeight="1">
      <c r="A40" s="711" t="s">
        <v>323</v>
      </c>
      <c r="B40" s="711"/>
      <c r="C40" s="711"/>
      <c r="D40" s="711"/>
      <c r="E40" s="711"/>
      <c r="F40" s="711"/>
    </row>
    <row r="41" spans="1:6" s="259" customFormat="1" ht="38.25" customHeight="1">
      <c r="A41" s="711" t="s">
        <v>324</v>
      </c>
      <c r="B41" s="711"/>
      <c r="C41" s="711"/>
      <c r="D41" s="711"/>
      <c r="E41" s="711"/>
      <c r="F41" s="711"/>
    </row>
    <row r="42" spans="1:6">
      <c r="A42" s="241"/>
      <c r="B42" s="241"/>
      <c r="C42" s="241"/>
      <c r="D42" s="241"/>
      <c r="E42" s="241"/>
      <c r="F42" s="241"/>
    </row>
    <row r="43" spans="1:6" ht="77.25" customHeight="1">
      <c r="A43" s="722"/>
      <c r="B43" s="722"/>
      <c r="C43" s="722"/>
      <c r="D43" s="722"/>
      <c r="E43" s="722"/>
      <c r="F43" s="722"/>
    </row>
  </sheetData>
  <mergeCells count="24">
    <mergeCell ref="A38:F38"/>
    <mergeCell ref="A39:F39"/>
    <mergeCell ref="A40:F40"/>
    <mergeCell ref="A41:F41"/>
    <mergeCell ref="A43:F43"/>
    <mergeCell ref="A37:F37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25:F25"/>
    <mergeCell ref="A1:B1"/>
    <mergeCell ref="A4:F4"/>
    <mergeCell ref="A22:F22"/>
    <mergeCell ref="D23:F23"/>
    <mergeCell ref="A24:F24"/>
    <mergeCell ref="E3:F3"/>
  </mergeCells>
  <conditionalFormatting sqref="F3">
    <cfRule type="cellIs" dxfId="67" priority="1" operator="equal">
      <formula>0</formula>
    </cfRule>
  </conditionalFormatting>
  <hyperlinks>
    <hyperlink ref="E3" location="Contents!A1" display="cs;slf;fj;jpw;F jpUk;Gtjw;F"/>
    <hyperlink ref="E3:F3" location="உள்ளடக்கம்!A1" display="cs;slf;fj;jpw;F jpUk;Gtjw;F"/>
  </hyperlinks>
  <pageMargins left="0.7" right="0.7" top="0.75" bottom="0.75" header="0.3" footer="0.3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36"/>
  <sheetViews>
    <sheetView showGridLines="0" zoomScale="98" zoomScaleNormal="98" zoomScaleSheetLayoutView="100" workbookViewId="0">
      <selection activeCell="F3" sqref="F3:G3"/>
    </sheetView>
  </sheetViews>
  <sheetFormatPr defaultColWidth="9.140625" defaultRowHeight="12.75"/>
  <cols>
    <col min="1" max="1" width="64.5703125" style="192" customWidth="1"/>
    <col min="2" max="5" width="11.42578125" style="243" customWidth="1"/>
    <col min="6" max="7" width="11" style="243" customWidth="1"/>
    <col min="8" max="8" width="9.140625" style="192"/>
    <col min="9" max="9" width="35" style="192" customWidth="1"/>
    <col min="10" max="10" width="11.85546875" style="192" customWidth="1"/>
    <col min="11" max="11" width="11.42578125" style="192" customWidth="1"/>
    <col min="12" max="16384" width="9.140625" style="192"/>
  </cols>
  <sheetData>
    <row r="1" spans="1:18">
      <c r="A1" s="716"/>
      <c r="B1" s="716"/>
      <c r="C1" s="716"/>
      <c r="D1" s="242"/>
      <c r="E1" s="242"/>
      <c r="F1" s="242"/>
      <c r="G1" s="242"/>
    </row>
    <row r="2" spans="1:18" ht="15.75">
      <c r="A2" s="31" t="s">
        <v>25</v>
      </c>
      <c r="C2" s="244"/>
      <c r="D2" s="244"/>
      <c r="E2" s="244"/>
      <c r="F2" s="244"/>
      <c r="G2" s="32" t="s">
        <v>325</v>
      </c>
    </row>
    <row r="3" spans="1:18">
      <c r="E3" s="242"/>
      <c r="F3" s="644" t="s">
        <v>663</v>
      </c>
      <c r="G3" s="644"/>
    </row>
    <row r="4" spans="1:18" ht="15.75">
      <c r="A4" s="724" t="s">
        <v>326</v>
      </c>
      <c r="B4" s="724"/>
      <c r="C4" s="724"/>
      <c r="D4" s="724"/>
      <c r="E4" s="724"/>
      <c r="F4" s="724"/>
      <c r="G4" s="724"/>
    </row>
    <row r="5" spans="1:18">
      <c r="A5" s="245"/>
      <c r="B5" s="246"/>
      <c r="C5" s="247"/>
      <c r="D5" s="247"/>
      <c r="E5" s="247"/>
      <c r="F5" s="247"/>
      <c r="G5" s="33" t="s">
        <v>15</v>
      </c>
    </row>
    <row r="6" spans="1:18" s="574" customFormat="1" ht="27" customHeight="1">
      <c r="A6" s="563" t="s">
        <v>327</v>
      </c>
      <c r="B6" s="571">
        <v>2018</v>
      </c>
      <c r="C6" s="571">
        <v>2019</v>
      </c>
      <c r="D6" s="572">
        <v>2020</v>
      </c>
      <c r="E6" s="572">
        <v>2021</v>
      </c>
      <c r="F6" s="573">
        <v>2022</v>
      </c>
      <c r="G6" s="573" t="s">
        <v>14</v>
      </c>
    </row>
    <row r="7" spans="1:18" ht="25.5">
      <c r="A7" s="471" t="s">
        <v>328</v>
      </c>
      <c r="B7" s="248">
        <v>500271.61040540005</v>
      </c>
      <c r="C7" s="248">
        <v>654718.34887683007</v>
      </c>
      <c r="D7" s="248">
        <v>1424557.29095193</v>
      </c>
      <c r="E7" s="248">
        <v>1959877.8814520002</v>
      </c>
      <c r="F7" s="249">
        <v>3233025.1990895295</v>
      </c>
      <c r="G7" s="250">
        <f>G8+G9</f>
        <v>2218570.2953229994</v>
      </c>
      <c r="H7" s="219"/>
      <c r="L7" s="219"/>
      <c r="N7" s="219"/>
      <c r="O7" s="219"/>
      <c r="P7" s="219"/>
      <c r="Q7" s="219"/>
      <c r="R7" s="219"/>
    </row>
    <row r="8" spans="1:18">
      <c r="A8" s="223" t="s">
        <v>329</v>
      </c>
      <c r="B8" s="251">
        <v>44234.101164</v>
      </c>
      <c r="C8" s="251">
        <v>25872.775315999999</v>
      </c>
      <c r="D8" s="251">
        <v>654611.29</v>
      </c>
      <c r="E8" s="251">
        <v>1391280.5621560002</v>
      </c>
      <c r="F8" s="252">
        <v>2575716.7255269997</v>
      </c>
      <c r="G8" s="252">
        <v>220797</v>
      </c>
      <c r="H8" s="219"/>
      <c r="L8" s="219"/>
      <c r="N8" s="219"/>
      <c r="O8" s="219"/>
      <c r="P8" s="219"/>
      <c r="Q8" s="219"/>
      <c r="R8" s="219"/>
    </row>
    <row r="9" spans="1:18">
      <c r="A9" s="223" t="s">
        <v>330</v>
      </c>
      <c r="B9" s="251">
        <v>456037.50924140005</v>
      </c>
      <c r="C9" s="251">
        <v>628845.57356083009</v>
      </c>
      <c r="D9" s="251">
        <v>769946.00095193007</v>
      </c>
      <c r="E9" s="251">
        <v>568597.31929599994</v>
      </c>
      <c r="F9" s="252">
        <v>657308.47356252966</v>
      </c>
      <c r="G9" s="252">
        <v>1997773.2953229996</v>
      </c>
      <c r="H9" s="219"/>
      <c r="L9" s="219"/>
      <c r="N9" s="219"/>
      <c r="O9" s="219"/>
      <c r="P9" s="219"/>
      <c r="Q9" s="219"/>
      <c r="R9" s="219"/>
    </row>
    <row r="10" spans="1:18">
      <c r="A10" s="220" t="s">
        <v>331</v>
      </c>
      <c r="B10" s="248">
        <v>176318.64150900001</v>
      </c>
      <c r="C10" s="248">
        <v>137042.92173</v>
      </c>
      <c r="D10" s="248">
        <v>145416.17486499998</v>
      </c>
      <c r="E10" s="248">
        <v>220481.36145500001</v>
      </c>
      <c r="F10" s="249">
        <v>837278.54604746995</v>
      </c>
      <c r="G10" s="249">
        <f>SUM(G11:G18)</f>
        <v>1735925.0874590015</v>
      </c>
      <c r="H10" s="219"/>
      <c r="L10" s="219"/>
      <c r="N10" s="219"/>
      <c r="O10" s="219"/>
      <c r="P10" s="219"/>
      <c r="Q10" s="219"/>
      <c r="R10" s="219"/>
    </row>
    <row r="11" spans="1:18">
      <c r="A11" s="267" t="s">
        <v>332</v>
      </c>
      <c r="B11" s="251">
        <v>22847.781999999999</v>
      </c>
      <c r="C11" s="251">
        <v>28295.165000000001</v>
      </c>
      <c r="D11" s="251">
        <v>45527.837</v>
      </c>
      <c r="E11" s="251">
        <v>45763.0769</v>
      </c>
      <c r="F11" s="252">
        <v>66122.308279999997</v>
      </c>
      <c r="G11" s="252">
        <v>267540.27636700001</v>
      </c>
      <c r="H11" s="219"/>
      <c r="L11" s="219"/>
      <c r="N11" s="219"/>
      <c r="O11" s="219"/>
      <c r="P11" s="219"/>
      <c r="Q11" s="219"/>
      <c r="R11" s="219"/>
    </row>
    <row r="12" spans="1:18">
      <c r="A12" s="267" t="s">
        <v>333</v>
      </c>
      <c r="B12" s="251">
        <v>25309.682400000002</v>
      </c>
      <c r="C12" s="251">
        <v>22855.905900000002</v>
      </c>
      <c r="D12" s="251">
        <v>9095.4506999999994</v>
      </c>
      <c r="E12" s="251">
        <v>17261.892</v>
      </c>
      <c r="F12" s="252">
        <v>47109.46544800001</v>
      </c>
      <c r="G12" s="252">
        <v>79815.103596000001</v>
      </c>
      <c r="H12" s="219"/>
      <c r="L12" s="219"/>
      <c r="N12" s="219"/>
      <c r="O12" s="219"/>
      <c r="P12" s="219"/>
      <c r="Q12" s="219"/>
      <c r="R12" s="219"/>
    </row>
    <row r="13" spans="1:18">
      <c r="A13" s="267" t="s">
        <v>334</v>
      </c>
      <c r="B13" s="251">
        <v>22144.814609000001</v>
      </c>
      <c r="C13" s="251">
        <v>25789.832830000003</v>
      </c>
      <c r="D13" s="251">
        <v>26341.450564999999</v>
      </c>
      <c r="E13" s="251">
        <v>53103.360354999997</v>
      </c>
      <c r="F13" s="252">
        <v>240269.73689100004</v>
      </c>
      <c r="G13" s="252">
        <v>472829.49514800071</v>
      </c>
      <c r="H13" s="219"/>
      <c r="L13" s="219"/>
      <c r="N13" s="219"/>
      <c r="O13" s="219"/>
      <c r="P13" s="219"/>
      <c r="Q13" s="219"/>
      <c r="R13" s="219"/>
    </row>
    <row r="14" spans="1:18">
      <c r="A14" s="267" t="s">
        <v>336</v>
      </c>
      <c r="B14" s="251">
        <v>23713.442999999999</v>
      </c>
      <c r="C14" s="251">
        <v>15525.8442</v>
      </c>
      <c r="D14" s="251">
        <v>26249.8442</v>
      </c>
      <c r="E14" s="251">
        <v>40089.406199999998</v>
      </c>
      <c r="F14" s="252">
        <v>63480.947474999994</v>
      </c>
      <c r="G14" s="252">
        <v>104587.366715</v>
      </c>
      <c r="H14" s="219"/>
      <c r="L14" s="219"/>
      <c r="N14" s="219"/>
      <c r="O14" s="219"/>
      <c r="P14" s="219"/>
      <c r="Q14" s="219"/>
      <c r="R14" s="219"/>
    </row>
    <row r="15" spans="1:18">
      <c r="A15" s="267" t="s">
        <v>337</v>
      </c>
      <c r="B15" s="251">
        <v>53215.433700000001</v>
      </c>
      <c r="C15" s="251">
        <v>16274.163199999999</v>
      </c>
      <c r="D15" s="251">
        <v>12030.783099999999</v>
      </c>
      <c r="E15" s="251">
        <v>21931.925300000003</v>
      </c>
      <c r="F15" s="252">
        <v>227606.012896</v>
      </c>
      <c r="G15" s="252">
        <v>569790.69359300006</v>
      </c>
      <c r="H15" s="219"/>
      <c r="L15" s="219"/>
      <c r="N15" s="219"/>
      <c r="O15" s="219"/>
      <c r="P15" s="219"/>
      <c r="Q15" s="219"/>
      <c r="R15" s="219"/>
    </row>
    <row r="16" spans="1:18" ht="25.5">
      <c r="A16" s="268" t="s">
        <v>338</v>
      </c>
      <c r="B16" s="251">
        <v>10148.7312</v>
      </c>
      <c r="C16" s="251">
        <v>12501.655699999999</v>
      </c>
      <c r="D16" s="251">
        <v>10388.069799999999</v>
      </c>
      <c r="E16" s="251">
        <v>14366.936299999999</v>
      </c>
      <c r="F16" s="252">
        <v>32749.211378</v>
      </c>
      <c r="G16" s="252">
        <v>54154.950901000004</v>
      </c>
      <c r="H16" s="219"/>
      <c r="L16" s="219"/>
      <c r="N16" s="219"/>
      <c r="O16" s="219"/>
      <c r="P16" s="219"/>
      <c r="Q16" s="219"/>
      <c r="R16" s="219"/>
    </row>
    <row r="17" spans="1:18">
      <c r="A17" s="267" t="s">
        <v>339</v>
      </c>
      <c r="B17" s="251">
        <v>16511.710999999999</v>
      </c>
      <c r="C17" s="251">
        <v>14334.677900000001</v>
      </c>
      <c r="D17" s="251">
        <v>14120.936399999999</v>
      </c>
      <c r="E17" s="251">
        <v>24132.757399999999</v>
      </c>
      <c r="F17" s="252">
        <v>153777.14763947</v>
      </c>
      <c r="G17" s="252">
        <v>176473.11582000076</v>
      </c>
      <c r="H17" s="219"/>
      <c r="L17" s="219"/>
      <c r="N17" s="219"/>
      <c r="O17" s="219"/>
      <c r="P17" s="219"/>
      <c r="Q17" s="219"/>
      <c r="R17" s="219"/>
    </row>
    <row r="18" spans="1:18">
      <c r="A18" s="267" t="s">
        <v>340</v>
      </c>
      <c r="B18" s="251">
        <v>2427.0436</v>
      </c>
      <c r="C18" s="251">
        <v>1465.6770000000001</v>
      </c>
      <c r="D18" s="251">
        <v>1661.8030999999999</v>
      </c>
      <c r="E18" s="251">
        <v>3832.0070000000005</v>
      </c>
      <c r="F18" s="252">
        <v>6163.7160400000021</v>
      </c>
      <c r="G18" s="252">
        <v>10734.085319000003</v>
      </c>
      <c r="H18" s="219"/>
      <c r="L18" s="219"/>
      <c r="N18" s="219"/>
      <c r="O18" s="219"/>
      <c r="P18" s="219"/>
      <c r="Q18" s="219"/>
      <c r="R18" s="219"/>
    </row>
    <row r="19" spans="1:18">
      <c r="A19" s="220" t="s">
        <v>341</v>
      </c>
      <c r="B19" s="248">
        <v>70296.833760600013</v>
      </c>
      <c r="C19" s="248">
        <v>82181.851962169982</v>
      </c>
      <c r="D19" s="248">
        <v>50731.430888070012</v>
      </c>
      <c r="E19" s="248">
        <v>90148.551629000009</v>
      </c>
      <c r="F19" s="253" t="s">
        <v>342</v>
      </c>
      <c r="G19" s="472" t="s">
        <v>565</v>
      </c>
      <c r="H19" s="219"/>
      <c r="N19" s="219"/>
      <c r="O19" s="219"/>
      <c r="P19" s="219"/>
      <c r="Q19" s="219"/>
      <c r="R19" s="219"/>
    </row>
    <row r="20" spans="1:18" s="256" customFormat="1">
      <c r="A20" s="220" t="s">
        <v>343</v>
      </c>
      <c r="B20" s="248">
        <v>11909.015133000001</v>
      </c>
      <c r="C20" s="248">
        <v>23726.652664000001</v>
      </c>
      <c r="D20" s="248">
        <v>670.393101</v>
      </c>
      <c r="E20" s="248">
        <v>203.76768399999997</v>
      </c>
      <c r="F20" s="249">
        <v>12476.455024000001</v>
      </c>
      <c r="G20" s="254">
        <v>75418.904443000007</v>
      </c>
      <c r="H20" s="255"/>
      <c r="L20" s="255"/>
      <c r="N20" s="219"/>
      <c r="O20" s="219"/>
      <c r="P20" s="219"/>
      <c r="Q20" s="219"/>
      <c r="R20" s="219"/>
    </row>
    <row r="21" spans="1:18">
      <c r="A21" s="270" t="s">
        <v>64</v>
      </c>
      <c r="B21" s="257">
        <v>758796.10080800008</v>
      </c>
      <c r="C21" s="257">
        <v>897669.77523300005</v>
      </c>
      <c r="D21" s="257">
        <v>1621375.289806</v>
      </c>
      <c r="E21" s="257">
        <v>2270711.5622200002</v>
      </c>
      <c r="F21" s="258">
        <v>4126383.8055269993</v>
      </c>
      <c r="G21" s="258">
        <v>4092454.0000000005</v>
      </c>
      <c r="H21" s="219"/>
      <c r="I21" s="219"/>
      <c r="J21" s="219"/>
      <c r="K21" s="219"/>
      <c r="L21" s="219"/>
      <c r="N21" s="219"/>
      <c r="O21" s="219"/>
      <c r="P21" s="219"/>
      <c r="Q21" s="219"/>
      <c r="R21" s="219"/>
    </row>
    <row r="22" spans="1:18" s="259" customFormat="1" ht="13.5" customHeight="1">
      <c r="B22" s="717" t="s">
        <v>658</v>
      </c>
      <c r="C22" s="717"/>
      <c r="D22" s="717"/>
      <c r="E22" s="717"/>
      <c r="F22" s="717"/>
      <c r="G22" s="717"/>
      <c r="H22" s="575"/>
    </row>
    <row r="23" spans="1:18" s="259" customFormat="1" ht="13.5" customHeight="1">
      <c r="B23" s="260"/>
      <c r="C23" s="261"/>
      <c r="D23" s="725" t="s">
        <v>344</v>
      </c>
      <c r="E23" s="725"/>
      <c r="F23" s="725"/>
      <c r="G23" s="725"/>
      <c r="H23" s="576"/>
      <c r="I23" s="576"/>
    </row>
    <row r="24" spans="1:18" s="259" customFormat="1" ht="26.25" customHeight="1">
      <c r="A24" s="708" t="s">
        <v>345</v>
      </c>
      <c r="B24" s="708"/>
      <c r="C24" s="708"/>
      <c r="D24" s="708"/>
      <c r="E24" s="708"/>
      <c r="F24" s="708"/>
      <c r="G24" s="708"/>
    </row>
    <row r="25" spans="1:18" s="259" customFormat="1" ht="13.5" customHeight="1">
      <c r="A25" s="723" t="s">
        <v>4</v>
      </c>
      <c r="B25" s="723"/>
      <c r="C25" s="723"/>
      <c r="D25" s="723"/>
      <c r="E25" s="723"/>
      <c r="F25" s="723"/>
      <c r="G25" s="723"/>
    </row>
    <row r="26" spans="1:18" s="259" customFormat="1" ht="13.5" customHeight="1">
      <c r="A26" s="723" t="s">
        <v>346</v>
      </c>
      <c r="B26" s="723"/>
      <c r="C26" s="723"/>
      <c r="D26" s="723"/>
      <c r="E26" s="723"/>
      <c r="F26" s="723"/>
      <c r="G26" s="723"/>
    </row>
    <row r="27" spans="1:18" s="259" customFormat="1" ht="13.5" customHeight="1">
      <c r="A27" s="723" t="s">
        <v>347</v>
      </c>
      <c r="B27" s="723"/>
      <c r="C27" s="723"/>
      <c r="D27" s="723"/>
      <c r="E27" s="723"/>
      <c r="F27" s="723"/>
      <c r="G27" s="723"/>
    </row>
    <row r="28" spans="1:18" s="259" customFormat="1" ht="13.5" customHeight="1">
      <c r="A28" s="723" t="s">
        <v>348</v>
      </c>
      <c r="B28" s="723"/>
      <c r="C28" s="723"/>
      <c r="D28" s="723"/>
      <c r="E28" s="723"/>
      <c r="F28" s="723"/>
      <c r="G28" s="723"/>
    </row>
    <row r="29" spans="1:18" s="259" customFormat="1" ht="13.5" customHeight="1">
      <c r="A29" s="723" t="s">
        <v>349</v>
      </c>
      <c r="B29" s="723"/>
      <c r="C29" s="723"/>
      <c r="D29" s="723"/>
      <c r="E29" s="723"/>
      <c r="F29" s="723"/>
      <c r="G29" s="723"/>
    </row>
    <row r="30" spans="1:18" s="259" customFormat="1" ht="13.5" customHeight="1">
      <c r="A30" s="723" t="s">
        <v>350</v>
      </c>
      <c r="B30" s="723"/>
      <c r="C30" s="723"/>
      <c r="D30" s="723"/>
      <c r="E30" s="723"/>
      <c r="F30" s="723"/>
      <c r="G30" s="723"/>
    </row>
    <row r="31" spans="1:18" s="259" customFormat="1" ht="13.5" customHeight="1">
      <c r="A31" s="723" t="s">
        <v>351</v>
      </c>
      <c r="B31" s="723"/>
      <c r="C31" s="723"/>
      <c r="D31" s="723"/>
      <c r="E31" s="723"/>
      <c r="F31" s="723"/>
      <c r="G31" s="723"/>
    </row>
    <row r="32" spans="1:18" s="259" customFormat="1" ht="27" customHeight="1">
      <c r="A32" s="723" t="s">
        <v>564</v>
      </c>
      <c r="B32" s="723"/>
      <c r="C32" s="723"/>
      <c r="D32" s="723"/>
      <c r="E32" s="723"/>
      <c r="F32" s="723"/>
      <c r="G32" s="723"/>
    </row>
    <row r="33" spans="1:7" s="259" customFormat="1" ht="12">
      <c r="A33" s="577"/>
      <c r="B33" s="578"/>
      <c r="C33" s="578"/>
      <c r="D33" s="578"/>
      <c r="E33" s="578"/>
      <c r="F33" s="578"/>
      <c r="G33" s="578"/>
    </row>
    <row r="34" spans="1:7">
      <c r="A34" s="259" t="s">
        <v>353</v>
      </c>
    </row>
    <row r="35" spans="1:7">
      <c r="A35" s="259"/>
      <c r="C35" s="262"/>
      <c r="D35" s="262"/>
      <c r="E35" s="262"/>
      <c r="F35" s="262"/>
      <c r="G35" s="262"/>
    </row>
    <row r="36" spans="1:7">
      <c r="A36" s="259"/>
      <c r="B36" s="263"/>
    </row>
  </sheetData>
  <mergeCells count="14">
    <mergeCell ref="A32:G32"/>
    <mergeCell ref="A26:G26"/>
    <mergeCell ref="A27:G27"/>
    <mergeCell ref="A28:G28"/>
    <mergeCell ref="A29:G29"/>
    <mergeCell ref="A30:G30"/>
    <mergeCell ref="A31:G31"/>
    <mergeCell ref="A25:G25"/>
    <mergeCell ref="A1:C1"/>
    <mergeCell ref="A4:G4"/>
    <mergeCell ref="B22:G22"/>
    <mergeCell ref="D23:G23"/>
    <mergeCell ref="A24:G24"/>
    <mergeCell ref="F3:G3"/>
  </mergeCells>
  <conditionalFormatting sqref="B1:G1 A1:A22 C2:F2 B3:E3 B22 A23:D23 A24:A32 A33:G1048576">
    <cfRule type="cellIs" dxfId="66" priority="5" operator="equal">
      <formula>0</formula>
    </cfRule>
  </conditionalFormatting>
  <conditionalFormatting sqref="B7:G21">
    <cfRule type="cellIs" dxfId="65" priority="3" operator="equal">
      <formula>0</formula>
    </cfRule>
  </conditionalFormatting>
  <conditionalFormatting sqref="D6:E6">
    <cfRule type="cellIs" dxfId="64" priority="6" operator="equal">
      <formula>0</formula>
    </cfRule>
  </conditionalFormatting>
  <conditionalFormatting sqref="H1:XFD5 C5:G6 B6 H6:H20 L6:XFD20 H21:XFD1048576">
    <cfRule type="cellIs" dxfId="63" priority="7" operator="equal">
      <formula>0</formula>
    </cfRule>
  </conditionalFormatting>
  <conditionalFormatting sqref="G3">
    <cfRule type="cellIs" dxfId="62" priority="1" operator="equal">
      <formula>0</formula>
    </cfRule>
  </conditionalFormatting>
  <hyperlinks>
    <hyperlink ref="F3" location="Contents!A1" display="cs;slf;fj;jpw;F jpUk;Gtjw;F"/>
    <hyperlink ref="F3:G3" location="உள்ளடக்கம்!A1" display="cs;slf;fj;jpw;F jpUk;Gtjw;F"/>
  </hyperlinks>
  <pageMargins left="0.63" right="0" top="0.98425196850393704" bottom="0.98425196850393704" header="0.511811023622047" footer="0.511811023622047"/>
  <pageSetup paperSize="9" fitToHeight="0" orientation="landscape" horizontalDpi="1200" verticalDpi="1200" r:id="rId1"/>
  <headerFooter alignWithMargins="0">
    <oddHeader>&amp;L&amp;"Calibri"&amp;10&amp;K000000 [Limited Sharing]&amp;1#_x000D_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M36"/>
  <sheetViews>
    <sheetView showGridLines="0" zoomScaleNormal="100" zoomScaleSheetLayoutView="100" workbookViewId="0">
      <selection activeCell="E3" sqref="E3:F3"/>
    </sheetView>
  </sheetViews>
  <sheetFormatPr defaultColWidth="9.140625" defaultRowHeight="12.75"/>
  <cols>
    <col min="1" max="1" width="64.5703125" style="192" customWidth="1"/>
    <col min="2" max="5" width="11.42578125" style="243" customWidth="1"/>
    <col min="6" max="6" width="12.85546875" style="192" customWidth="1"/>
    <col min="7" max="7" width="9.140625" style="192"/>
    <col min="8" max="8" width="23.28515625" style="192" customWidth="1"/>
    <col min="9" max="9" width="15.5703125" style="192" customWidth="1"/>
    <col min="10" max="10" width="16.85546875" style="192" customWidth="1"/>
    <col min="11" max="16384" width="9.140625" style="192"/>
  </cols>
  <sheetData>
    <row r="1" spans="1:18">
      <c r="A1" s="716"/>
      <c r="B1" s="716"/>
      <c r="C1" s="242"/>
      <c r="D1" s="242"/>
      <c r="E1" s="242"/>
    </row>
    <row r="2" spans="1:18" ht="15.75">
      <c r="A2" s="31" t="s">
        <v>25</v>
      </c>
      <c r="B2" s="244"/>
      <c r="C2" s="244"/>
      <c r="D2" s="244"/>
      <c r="F2" s="264" t="s">
        <v>354</v>
      </c>
    </row>
    <row r="3" spans="1:18">
      <c r="E3" s="644" t="s">
        <v>663</v>
      </c>
      <c r="F3" s="644"/>
    </row>
    <row r="4" spans="1:18" ht="15.75">
      <c r="A4" s="712" t="s">
        <v>355</v>
      </c>
      <c r="B4" s="712"/>
      <c r="C4" s="712"/>
      <c r="D4" s="712"/>
      <c r="E4" s="265"/>
    </row>
    <row r="5" spans="1:18">
      <c r="B5" s="261"/>
      <c r="C5" s="261"/>
      <c r="D5" s="261"/>
      <c r="E5" s="261"/>
      <c r="F5" s="33" t="s">
        <v>15</v>
      </c>
    </row>
    <row r="6" spans="1:18" s="574" customFormat="1" ht="27" customHeight="1">
      <c r="A6" s="563" t="s">
        <v>327</v>
      </c>
      <c r="B6" s="581">
        <v>2019</v>
      </c>
      <c r="C6" s="572">
        <v>2020</v>
      </c>
      <c r="D6" s="572">
        <v>2021</v>
      </c>
      <c r="E6" s="572">
        <v>2022</v>
      </c>
      <c r="F6" s="573" t="s">
        <v>14</v>
      </c>
    </row>
    <row r="7" spans="1:18" ht="26.25" customHeight="1">
      <c r="A7" s="266" t="s">
        <v>356</v>
      </c>
      <c r="B7" s="248">
        <v>776098.5533611899</v>
      </c>
      <c r="C7" s="248">
        <v>1437457.1312009804</v>
      </c>
      <c r="D7" s="248">
        <v>1484653.9245935699</v>
      </c>
      <c r="E7" s="248">
        <v>3138485.7725215713</v>
      </c>
      <c r="F7" s="249">
        <f>F8+F9</f>
        <v>5860841.0080160014</v>
      </c>
      <c r="G7" s="219"/>
      <c r="H7" s="216"/>
      <c r="I7" s="216"/>
      <c r="J7" s="216"/>
      <c r="K7" s="219"/>
      <c r="M7" s="219"/>
      <c r="N7" s="219"/>
      <c r="O7" s="219"/>
      <c r="P7" s="219"/>
      <c r="Q7" s="219"/>
      <c r="R7" s="219"/>
    </row>
    <row r="8" spans="1:18">
      <c r="A8" s="223" t="s">
        <v>357</v>
      </c>
      <c r="B8" s="251">
        <v>48871.592524</v>
      </c>
      <c r="C8" s="251">
        <v>70574.592524000007</v>
      </c>
      <c r="D8" s="251">
        <v>25471.378516000001</v>
      </c>
      <c r="E8" s="251">
        <v>22461.378515999997</v>
      </c>
      <c r="F8" s="252">
        <v>2522823.630601</v>
      </c>
      <c r="G8" s="219"/>
      <c r="H8" s="219"/>
      <c r="I8" s="219"/>
      <c r="J8" s="219"/>
      <c r="K8" s="219"/>
      <c r="M8" s="219"/>
      <c r="N8" s="219"/>
      <c r="O8" s="219"/>
      <c r="P8" s="219"/>
      <c r="Q8" s="219"/>
    </row>
    <row r="9" spans="1:18">
      <c r="A9" s="223" t="s">
        <v>330</v>
      </c>
      <c r="B9" s="251">
        <v>727226.96083718992</v>
      </c>
      <c r="C9" s="251">
        <v>1366882.5386769804</v>
      </c>
      <c r="D9" s="251">
        <v>1459182.5460775699</v>
      </c>
      <c r="E9" s="251">
        <v>3116024.394005571</v>
      </c>
      <c r="F9" s="252">
        <v>3338017.3774150009</v>
      </c>
      <c r="G9" s="219"/>
      <c r="H9" s="219"/>
      <c r="I9" s="219"/>
      <c r="J9" s="219"/>
      <c r="K9" s="219"/>
      <c r="M9" s="219"/>
      <c r="N9" s="219"/>
      <c r="O9" s="219"/>
      <c r="P9" s="219"/>
      <c r="Q9" s="219"/>
    </row>
    <row r="10" spans="1:18">
      <c r="A10" s="220" t="s">
        <v>358</v>
      </c>
      <c r="B10" s="248">
        <v>3644981.1459329999</v>
      </c>
      <c r="C10" s="248">
        <v>4013760.7736049998</v>
      </c>
      <c r="D10" s="248">
        <v>4544505.5757490005</v>
      </c>
      <c r="E10" s="248">
        <v>5270078.6490754299</v>
      </c>
      <c r="F10" s="249">
        <v>5761308.6921300022</v>
      </c>
      <c r="G10" s="219"/>
      <c r="H10" s="219"/>
      <c r="I10" s="219"/>
      <c r="J10" s="219"/>
      <c r="K10" s="219"/>
      <c r="M10" s="219"/>
      <c r="N10" s="219"/>
      <c r="O10" s="219"/>
      <c r="P10" s="219"/>
      <c r="Q10" s="219"/>
    </row>
    <row r="11" spans="1:18">
      <c r="A11" s="267" t="s">
        <v>359</v>
      </c>
      <c r="B11" s="251">
        <v>506880.14840000001</v>
      </c>
      <c r="C11" s="251">
        <v>660009.82790000003</v>
      </c>
      <c r="D11" s="251">
        <v>759588.64299999992</v>
      </c>
      <c r="E11" s="251">
        <v>753470.32210400002</v>
      </c>
      <c r="F11" s="252">
        <v>732022.76819799969</v>
      </c>
      <c r="G11" s="219"/>
      <c r="H11" s="219"/>
      <c r="I11" s="219"/>
      <c r="J11" s="219"/>
      <c r="K11" s="219"/>
      <c r="M11" s="219"/>
      <c r="N11" s="219"/>
      <c r="O11" s="219"/>
      <c r="P11" s="219"/>
      <c r="Q11" s="219"/>
    </row>
    <row r="12" spans="1:18">
      <c r="A12" s="267" t="s">
        <v>333</v>
      </c>
      <c r="B12" s="251">
        <v>1950.6495</v>
      </c>
      <c r="C12" s="251">
        <v>3725.0594000000001</v>
      </c>
      <c r="D12" s="251">
        <v>3139.1379999999999</v>
      </c>
      <c r="E12" s="251">
        <v>11187.835692999999</v>
      </c>
      <c r="F12" s="252">
        <v>21846.290106</v>
      </c>
      <c r="G12" s="219"/>
      <c r="H12" s="219"/>
      <c r="I12" s="219"/>
      <c r="J12" s="219"/>
      <c r="K12" s="219"/>
      <c r="M12" s="219"/>
      <c r="N12" s="219"/>
      <c r="O12" s="219"/>
      <c r="P12" s="219"/>
      <c r="Q12" s="219"/>
    </row>
    <row r="13" spans="1:18">
      <c r="A13" s="267" t="s">
        <v>360</v>
      </c>
      <c r="B13" s="251">
        <v>64648.063932000005</v>
      </c>
      <c r="C13" s="251">
        <v>34250.820904</v>
      </c>
      <c r="D13" s="251">
        <v>33220.924248000003</v>
      </c>
      <c r="E13" s="251">
        <v>153265.84050300001</v>
      </c>
      <c r="F13" s="252">
        <v>269943.04526099999</v>
      </c>
      <c r="G13" s="219"/>
      <c r="H13" s="219"/>
      <c r="I13" s="219"/>
      <c r="J13" s="219"/>
      <c r="K13" s="219"/>
      <c r="M13" s="219"/>
      <c r="N13" s="219"/>
      <c r="O13" s="219"/>
      <c r="P13" s="219"/>
      <c r="Q13" s="219"/>
    </row>
    <row r="14" spans="1:18">
      <c r="A14" s="267" t="s">
        <v>336</v>
      </c>
      <c r="B14" s="251">
        <v>182492.389</v>
      </c>
      <c r="C14" s="251">
        <v>189486.84719999999</v>
      </c>
      <c r="D14" s="251">
        <v>227648.3567</v>
      </c>
      <c r="E14" s="251">
        <v>310284.81895600003</v>
      </c>
      <c r="F14" s="252">
        <v>389747.63618000003</v>
      </c>
      <c r="G14" s="219"/>
      <c r="H14" s="219"/>
      <c r="I14" s="219"/>
      <c r="J14" s="219"/>
      <c r="K14" s="219"/>
      <c r="M14" s="219"/>
      <c r="N14" s="219"/>
      <c r="O14" s="219"/>
      <c r="P14" s="219"/>
      <c r="Q14" s="219"/>
    </row>
    <row r="15" spans="1:18">
      <c r="A15" s="267" t="s">
        <v>361</v>
      </c>
      <c r="B15" s="251">
        <v>2728902.376501</v>
      </c>
      <c r="C15" s="251">
        <v>2979884.8519009994</v>
      </c>
      <c r="D15" s="251">
        <v>3350150.5061010001</v>
      </c>
      <c r="E15" s="251">
        <v>3720084.0245684292</v>
      </c>
      <c r="F15" s="252">
        <v>3935634.8193980008</v>
      </c>
      <c r="G15" s="219"/>
      <c r="H15" s="219"/>
      <c r="I15" s="219"/>
      <c r="J15" s="219"/>
      <c r="K15" s="219"/>
      <c r="M15" s="219"/>
      <c r="N15" s="219"/>
      <c r="O15" s="219"/>
      <c r="P15" s="219"/>
      <c r="Q15" s="219"/>
    </row>
    <row r="16" spans="1:18" ht="25.5">
      <c r="A16" s="268" t="s">
        <v>362</v>
      </c>
      <c r="B16" s="251">
        <v>143306.3665</v>
      </c>
      <c r="C16" s="251">
        <v>121952.1575</v>
      </c>
      <c r="D16" s="251">
        <v>156389.8174</v>
      </c>
      <c r="E16" s="251">
        <v>207532.30778300003</v>
      </c>
      <c r="F16" s="252">
        <v>234405.90779900042</v>
      </c>
      <c r="G16" s="219"/>
      <c r="H16" s="219"/>
      <c r="I16" s="219"/>
      <c r="J16" s="219"/>
      <c r="K16" s="219"/>
      <c r="M16" s="219"/>
      <c r="N16" s="219"/>
      <c r="O16" s="219"/>
      <c r="P16" s="219"/>
      <c r="Q16" s="219"/>
    </row>
    <row r="17" spans="1:17">
      <c r="A17" s="267" t="s">
        <v>339</v>
      </c>
      <c r="B17" s="251">
        <v>13751.192200000001</v>
      </c>
      <c r="C17" s="251">
        <v>12924.938900000001</v>
      </c>
      <c r="D17" s="251">
        <v>13434.7189</v>
      </c>
      <c r="E17" s="251">
        <v>101744.31329200002</v>
      </c>
      <c r="F17" s="252">
        <v>150882.1538860001</v>
      </c>
      <c r="G17" s="219"/>
      <c r="H17" s="219"/>
      <c r="I17" s="219"/>
      <c r="J17" s="219"/>
      <c r="K17" s="219"/>
      <c r="M17" s="219"/>
      <c r="N17" s="219"/>
      <c r="O17" s="219"/>
      <c r="P17" s="219"/>
      <c r="Q17" s="219"/>
    </row>
    <row r="18" spans="1:17">
      <c r="A18" s="267" t="s">
        <v>363</v>
      </c>
      <c r="B18" s="251">
        <v>3049.9598999999998</v>
      </c>
      <c r="C18" s="251">
        <v>11526.269899999999</v>
      </c>
      <c r="D18" s="251">
        <v>933.47140000000002</v>
      </c>
      <c r="E18" s="251">
        <v>12509.186175999999</v>
      </c>
      <c r="F18" s="252">
        <v>26826.071301999993</v>
      </c>
      <c r="G18" s="219"/>
      <c r="H18" s="219"/>
      <c r="I18" s="219"/>
      <c r="J18" s="219"/>
      <c r="K18" s="219"/>
      <c r="M18" s="219"/>
      <c r="N18" s="219"/>
      <c r="O18" s="219"/>
      <c r="P18" s="219"/>
      <c r="Q18" s="219"/>
    </row>
    <row r="19" spans="1:17">
      <c r="A19" s="220" t="s">
        <v>364</v>
      </c>
      <c r="B19" s="248">
        <v>185152.46404599998</v>
      </c>
      <c r="C19" s="248">
        <v>262082.38716902002</v>
      </c>
      <c r="D19" s="248">
        <v>937058.0931519994</v>
      </c>
      <c r="E19" s="269" t="s">
        <v>365</v>
      </c>
      <c r="F19" s="253" t="s">
        <v>366</v>
      </c>
      <c r="G19" s="219"/>
      <c r="M19" s="219"/>
      <c r="N19" s="219"/>
      <c r="O19" s="219"/>
      <c r="P19" s="219"/>
      <c r="Q19" s="219"/>
    </row>
    <row r="20" spans="1:17" s="256" customFormat="1">
      <c r="A20" s="220" t="s">
        <v>343</v>
      </c>
      <c r="B20" s="248">
        <v>80293.672000000006</v>
      </c>
      <c r="C20" s="248">
        <v>6203.6933570000001</v>
      </c>
      <c r="D20" s="248">
        <v>1710.142006</v>
      </c>
      <c r="E20" s="248">
        <v>13077.827809999999</v>
      </c>
      <c r="F20" s="249">
        <v>42022.580816999987</v>
      </c>
      <c r="G20" s="255"/>
      <c r="H20" s="219"/>
      <c r="I20" s="219"/>
      <c r="J20" s="219"/>
      <c r="K20" s="255"/>
      <c r="M20" s="219"/>
      <c r="N20" s="219"/>
      <c r="O20" s="219"/>
      <c r="P20" s="219"/>
      <c r="Q20" s="219"/>
    </row>
    <row r="21" spans="1:17">
      <c r="A21" s="270" t="s">
        <v>64</v>
      </c>
      <c r="B21" s="257">
        <v>4686525.8353401897</v>
      </c>
      <c r="C21" s="257">
        <v>5719503.9853320001</v>
      </c>
      <c r="D21" s="257">
        <v>6967927.7355005695</v>
      </c>
      <c r="E21" s="257">
        <v>8722134.5610000007</v>
      </c>
      <c r="F21" s="258">
        <v>12044359.228911003</v>
      </c>
      <c r="G21" s="219"/>
      <c r="H21" s="219"/>
      <c r="I21" s="219"/>
      <c r="J21" s="219"/>
      <c r="K21" s="219"/>
      <c r="M21" s="219"/>
      <c r="N21" s="219"/>
      <c r="O21" s="219"/>
      <c r="P21" s="219"/>
      <c r="Q21" s="219"/>
    </row>
    <row r="22" spans="1:17" s="259" customFormat="1" ht="26.25" customHeight="1">
      <c r="A22" s="577"/>
      <c r="B22" s="717" t="s">
        <v>659</v>
      </c>
      <c r="C22" s="717"/>
      <c r="D22" s="717"/>
      <c r="E22" s="717"/>
      <c r="F22" s="717"/>
    </row>
    <row r="23" spans="1:17" s="259" customFormat="1" ht="25.5" customHeight="1">
      <c r="A23" s="723" t="s">
        <v>345</v>
      </c>
      <c r="B23" s="723"/>
      <c r="C23" s="723"/>
      <c r="D23" s="723"/>
      <c r="E23" s="723"/>
      <c r="F23" s="723"/>
    </row>
    <row r="24" spans="1:17" s="259" customFormat="1" ht="13.5" customHeight="1">
      <c r="A24" s="723" t="s">
        <v>4</v>
      </c>
      <c r="B24" s="723"/>
      <c r="C24" s="723"/>
      <c r="D24" s="723"/>
      <c r="E24" s="723"/>
      <c r="F24" s="723"/>
    </row>
    <row r="25" spans="1:17" s="259" customFormat="1" ht="13.5" customHeight="1">
      <c r="A25" s="723" t="s">
        <v>346</v>
      </c>
      <c r="B25" s="723"/>
      <c r="C25" s="723"/>
      <c r="D25" s="723"/>
      <c r="E25" s="723"/>
      <c r="F25" s="723"/>
    </row>
    <row r="26" spans="1:17" s="259" customFormat="1" ht="24" customHeight="1">
      <c r="A26" s="723" t="s">
        <v>367</v>
      </c>
      <c r="B26" s="723"/>
      <c r="C26" s="723"/>
      <c r="D26" s="723"/>
      <c r="E26" s="723"/>
      <c r="F26" s="723"/>
    </row>
    <row r="27" spans="1:17" s="259" customFormat="1" ht="26.25" customHeight="1">
      <c r="A27" s="723" t="s">
        <v>368</v>
      </c>
      <c r="B27" s="723"/>
      <c r="C27" s="723"/>
      <c r="D27" s="723"/>
      <c r="E27" s="723"/>
      <c r="F27" s="723"/>
    </row>
    <row r="28" spans="1:17" s="259" customFormat="1" ht="12">
      <c r="A28" s="723" t="s">
        <v>369</v>
      </c>
      <c r="B28" s="723"/>
      <c r="C28" s="723"/>
      <c r="D28" s="723"/>
      <c r="E28" s="723"/>
      <c r="F28" s="723"/>
    </row>
    <row r="29" spans="1:17" s="259" customFormat="1" ht="12">
      <c r="A29" s="723" t="s">
        <v>370</v>
      </c>
      <c r="B29" s="723"/>
      <c r="C29" s="723"/>
      <c r="D29" s="723"/>
      <c r="E29" s="723"/>
      <c r="F29" s="723"/>
    </row>
    <row r="30" spans="1:17" s="259" customFormat="1" ht="12">
      <c r="A30" s="723" t="s">
        <v>371</v>
      </c>
      <c r="B30" s="723"/>
      <c r="C30" s="723"/>
      <c r="D30" s="723"/>
      <c r="E30" s="723"/>
      <c r="F30" s="723"/>
    </row>
    <row r="31" spans="1:17" s="259" customFormat="1" ht="12">
      <c r="A31" s="723" t="s">
        <v>372</v>
      </c>
      <c r="B31" s="723"/>
      <c r="C31" s="723"/>
      <c r="D31" s="723"/>
      <c r="E31" s="723"/>
      <c r="F31" s="723"/>
    </row>
    <row r="32" spans="1:17" s="259" customFormat="1" ht="24" customHeight="1">
      <c r="A32" s="723" t="s">
        <v>352</v>
      </c>
      <c r="B32" s="723"/>
      <c r="C32" s="723"/>
      <c r="D32" s="723"/>
      <c r="E32" s="723"/>
      <c r="F32" s="723"/>
    </row>
    <row r="33" spans="1:39" s="579" customFormat="1" ht="12">
      <c r="A33" s="577"/>
      <c r="B33" s="578"/>
      <c r="C33" s="578"/>
      <c r="D33" s="578"/>
      <c r="E33" s="578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</row>
    <row r="34" spans="1:39" s="579" customFormat="1" ht="12">
      <c r="A34" s="259" t="s">
        <v>353</v>
      </c>
      <c r="B34" s="578"/>
      <c r="C34" s="578"/>
      <c r="D34" s="578"/>
      <c r="E34" s="578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</row>
    <row r="35" spans="1:39" s="579" customFormat="1" ht="12">
      <c r="A35" s="259"/>
      <c r="B35" s="580"/>
      <c r="C35" s="580"/>
      <c r="D35" s="580"/>
      <c r="E35" s="580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</row>
    <row r="36" spans="1:39" s="579" customFormat="1" ht="12">
      <c r="A36" s="259"/>
      <c r="B36" s="578"/>
      <c r="C36" s="578"/>
      <c r="D36" s="578"/>
      <c r="E36" s="578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</row>
  </sheetData>
  <mergeCells count="14">
    <mergeCell ref="A31:F31"/>
    <mergeCell ref="A32:F32"/>
    <mergeCell ref="A25:F25"/>
    <mergeCell ref="A26:F26"/>
    <mergeCell ref="A27:F27"/>
    <mergeCell ref="A28:F28"/>
    <mergeCell ref="A29:F29"/>
    <mergeCell ref="A30:F30"/>
    <mergeCell ref="A24:F24"/>
    <mergeCell ref="A1:B1"/>
    <mergeCell ref="A4:D4"/>
    <mergeCell ref="B22:F22"/>
    <mergeCell ref="A23:F23"/>
    <mergeCell ref="E3:F3"/>
  </mergeCells>
  <conditionalFormatting sqref="A1:E1 A2:A32 B3:D3 B6:F21 G22:XFD1048576 A33:F1048576">
    <cfRule type="cellIs" dxfId="61" priority="6" operator="equal">
      <formula>0</formula>
    </cfRule>
  </conditionalFormatting>
  <conditionalFormatting sqref="B22">
    <cfRule type="cellIs" dxfId="60" priority="4" operator="equal">
      <formula>0</formula>
    </cfRule>
  </conditionalFormatting>
  <conditionalFormatting sqref="B2:D2">
    <cfRule type="cellIs" dxfId="59" priority="8" operator="equal">
      <formula>0</formula>
    </cfRule>
  </conditionalFormatting>
  <conditionalFormatting sqref="C6:D6">
    <cfRule type="cellIs" dxfId="58" priority="9" operator="equal">
      <formula>0</formula>
    </cfRule>
  </conditionalFormatting>
  <conditionalFormatting sqref="F1:F2 F4:F21">
    <cfRule type="cellIs" dxfId="57" priority="3" operator="equal">
      <formula>0</formula>
    </cfRule>
  </conditionalFormatting>
  <conditionalFormatting sqref="G1:XFD6 B5:E5 G7:G21 K7:XFD21">
    <cfRule type="cellIs" dxfId="56" priority="10" operator="equal">
      <formula>0</formula>
    </cfRule>
  </conditionalFormatting>
  <conditionalFormatting sqref="H7:J18 H20:J21">
    <cfRule type="cellIs" dxfId="55" priority="7" operator="equal">
      <formula>0</formula>
    </cfRule>
  </conditionalFormatting>
  <conditionalFormatting sqref="F3">
    <cfRule type="cellIs" dxfId="54" priority="1" operator="equal">
      <formula>0</formula>
    </cfRule>
  </conditionalFormatting>
  <hyperlinks>
    <hyperlink ref="E3" location="Contents!A1" display="cs;slf;fj;jpw;F jpUk;Gtjw;F"/>
    <hyperlink ref="E3:F3" location="உள்ளடக்கம்!A1" display="cs;slf;fj;jpw;F jpUk;Gtjw;F"/>
  </hyperlinks>
  <pageMargins left="0.63" right="0" top="0.98425196850393704" bottom="0.98425196850393704" header="0.511811023622047" footer="0.511811023622047"/>
  <pageSetup paperSize="9" fitToHeight="0" orientation="landscape" horizontalDpi="1200" verticalDpi="1200" r:id="rId1"/>
  <headerFooter alignWithMargins="0">
    <oddHeader>&amp;L&amp;"Calibri"&amp;10&amp;K000000 [Limited Sharing]&amp;1#_x000D_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"/>
  <sheetViews>
    <sheetView showGridLines="0" zoomScaleNormal="100" workbookViewId="0">
      <selection activeCell="J2" sqref="J2:K2"/>
    </sheetView>
  </sheetViews>
  <sheetFormatPr defaultRowHeight="12"/>
  <cols>
    <col min="1" max="1" width="38.140625" style="271" customWidth="1"/>
    <col min="2" max="2" width="12.42578125" style="271" customWidth="1"/>
    <col min="3" max="3" width="10.7109375" style="271" customWidth="1"/>
    <col min="4" max="5" width="11.140625" style="271" customWidth="1"/>
    <col min="6" max="9" width="10.85546875" style="271" customWidth="1"/>
    <col min="10" max="10" width="11" style="271" customWidth="1"/>
    <col min="11" max="259" width="9.140625" style="271"/>
    <col min="260" max="260" width="4.28515625" style="271" customWidth="1"/>
    <col min="261" max="261" width="36.7109375" style="271" customWidth="1"/>
    <col min="262" max="265" width="10.85546875" style="271" customWidth="1"/>
    <col min="266" max="266" width="11" style="271" customWidth="1"/>
    <col min="267" max="515" width="9.140625" style="271"/>
    <col min="516" max="516" width="4.28515625" style="271" customWidth="1"/>
    <col min="517" max="517" width="36.7109375" style="271" customWidth="1"/>
    <col min="518" max="521" width="10.85546875" style="271" customWidth="1"/>
    <col min="522" max="522" width="11" style="271" customWidth="1"/>
    <col min="523" max="771" width="9.140625" style="271"/>
    <col min="772" max="772" width="4.28515625" style="271" customWidth="1"/>
    <col min="773" max="773" width="36.7109375" style="271" customWidth="1"/>
    <col min="774" max="777" width="10.85546875" style="271" customWidth="1"/>
    <col min="778" max="778" width="11" style="271" customWidth="1"/>
    <col min="779" max="1027" width="9.140625" style="271"/>
    <col min="1028" max="1028" width="4.28515625" style="271" customWidth="1"/>
    <col min="1029" max="1029" width="36.7109375" style="271" customWidth="1"/>
    <col min="1030" max="1033" width="10.85546875" style="271" customWidth="1"/>
    <col min="1034" max="1034" width="11" style="271" customWidth="1"/>
    <col min="1035" max="1283" width="9.140625" style="271"/>
    <col min="1284" max="1284" width="4.28515625" style="271" customWidth="1"/>
    <col min="1285" max="1285" width="36.7109375" style="271" customWidth="1"/>
    <col min="1286" max="1289" width="10.85546875" style="271" customWidth="1"/>
    <col min="1290" max="1290" width="11" style="271" customWidth="1"/>
    <col min="1291" max="1539" width="9.140625" style="271"/>
    <col min="1540" max="1540" width="4.28515625" style="271" customWidth="1"/>
    <col min="1541" max="1541" width="36.7109375" style="271" customWidth="1"/>
    <col min="1542" max="1545" width="10.85546875" style="271" customWidth="1"/>
    <col min="1546" max="1546" width="11" style="271" customWidth="1"/>
    <col min="1547" max="1795" width="9.140625" style="271"/>
    <col min="1796" max="1796" width="4.28515625" style="271" customWidth="1"/>
    <col min="1797" max="1797" width="36.7109375" style="271" customWidth="1"/>
    <col min="1798" max="1801" width="10.85546875" style="271" customWidth="1"/>
    <col min="1802" max="1802" width="11" style="271" customWidth="1"/>
    <col min="1803" max="2051" width="9.140625" style="271"/>
    <col min="2052" max="2052" width="4.28515625" style="271" customWidth="1"/>
    <col min="2053" max="2053" width="36.7109375" style="271" customWidth="1"/>
    <col min="2054" max="2057" width="10.85546875" style="271" customWidth="1"/>
    <col min="2058" max="2058" width="11" style="271" customWidth="1"/>
    <col min="2059" max="2307" width="9.140625" style="271"/>
    <col min="2308" max="2308" width="4.28515625" style="271" customWidth="1"/>
    <col min="2309" max="2309" width="36.7109375" style="271" customWidth="1"/>
    <col min="2310" max="2313" width="10.85546875" style="271" customWidth="1"/>
    <col min="2314" max="2314" width="11" style="271" customWidth="1"/>
    <col min="2315" max="2563" width="9.140625" style="271"/>
    <col min="2564" max="2564" width="4.28515625" style="271" customWidth="1"/>
    <col min="2565" max="2565" width="36.7109375" style="271" customWidth="1"/>
    <col min="2566" max="2569" width="10.85546875" style="271" customWidth="1"/>
    <col min="2570" max="2570" width="11" style="271" customWidth="1"/>
    <col min="2571" max="2819" width="9.140625" style="271"/>
    <col min="2820" max="2820" width="4.28515625" style="271" customWidth="1"/>
    <col min="2821" max="2821" width="36.7109375" style="271" customWidth="1"/>
    <col min="2822" max="2825" width="10.85546875" style="271" customWidth="1"/>
    <col min="2826" max="2826" width="11" style="271" customWidth="1"/>
    <col min="2827" max="3075" width="9.140625" style="271"/>
    <col min="3076" max="3076" width="4.28515625" style="271" customWidth="1"/>
    <col min="3077" max="3077" width="36.7109375" style="271" customWidth="1"/>
    <col min="3078" max="3081" width="10.85546875" style="271" customWidth="1"/>
    <col min="3082" max="3082" width="11" style="271" customWidth="1"/>
    <col min="3083" max="3331" width="9.140625" style="271"/>
    <col min="3332" max="3332" width="4.28515625" style="271" customWidth="1"/>
    <col min="3333" max="3333" width="36.7109375" style="271" customWidth="1"/>
    <col min="3334" max="3337" width="10.85546875" style="271" customWidth="1"/>
    <col min="3338" max="3338" width="11" style="271" customWidth="1"/>
    <col min="3339" max="3587" width="9.140625" style="271"/>
    <col min="3588" max="3588" width="4.28515625" style="271" customWidth="1"/>
    <col min="3589" max="3589" width="36.7109375" style="271" customWidth="1"/>
    <col min="3590" max="3593" width="10.85546875" style="271" customWidth="1"/>
    <col min="3594" max="3594" width="11" style="271" customWidth="1"/>
    <col min="3595" max="3843" width="9.140625" style="271"/>
    <col min="3844" max="3844" width="4.28515625" style="271" customWidth="1"/>
    <col min="3845" max="3845" width="36.7109375" style="271" customWidth="1"/>
    <col min="3846" max="3849" width="10.85546875" style="271" customWidth="1"/>
    <col min="3850" max="3850" width="11" style="271" customWidth="1"/>
    <col min="3851" max="4099" width="9.140625" style="271"/>
    <col min="4100" max="4100" width="4.28515625" style="271" customWidth="1"/>
    <col min="4101" max="4101" width="36.7109375" style="271" customWidth="1"/>
    <col min="4102" max="4105" width="10.85546875" style="271" customWidth="1"/>
    <col min="4106" max="4106" width="11" style="271" customWidth="1"/>
    <col min="4107" max="4355" width="9.140625" style="271"/>
    <col min="4356" max="4356" width="4.28515625" style="271" customWidth="1"/>
    <col min="4357" max="4357" width="36.7109375" style="271" customWidth="1"/>
    <col min="4358" max="4361" width="10.85546875" style="271" customWidth="1"/>
    <col min="4362" max="4362" width="11" style="271" customWidth="1"/>
    <col min="4363" max="4611" width="9.140625" style="271"/>
    <col min="4612" max="4612" width="4.28515625" style="271" customWidth="1"/>
    <col min="4613" max="4613" width="36.7109375" style="271" customWidth="1"/>
    <col min="4614" max="4617" width="10.85546875" style="271" customWidth="1"/>
    <col min="4618" max="4618" width="11" style="271" customWidth="1"/>
    <col min="4619" max="4867" width="9.140625" style="271"/>
    <col min="4868" max="4868" width="4.28515625" style="271" customWidth="1"/>
    <col min="4869" max="4869" width="36.7109375" style="271" customWidth="1"/>
    <col min="4870" max="4873" width="10.85546875" style="271" customWidth="1"/>
    <col min="4874" max="4874" width="11" style="271" customWidth="1"/>
    <col min="4875" max="5123" width="9.140625" style="271"/>
    <col min="5124" max="5124" width="4.28515625" style="271" customWidth="1"/>
    <col min="5125" max="5125" width="36.7109375" style="271" customWidth="1"/>
    <col min="5126" max="5129" width="10.85546875" style="271" customWidth="1"/>
    <col min="5130" max="5130" width="11" style="271" customWidth="1"/>
    <col min="5131" max="5379" width="9.140625" style="271"/>
    <col min="5380" max="5380" width="4.28515625" style="271" customWidth="1"/>
    <col min="5381" max="5381" width="36.7109375" style="271" customWidth="1"/>
    <col min="5382" max="5385" width="10.85546875" style="271" customWidth="1"/>
    <col min="5386" max="5386" width="11" style="271" customWidth="1"/>
    <col min="5387" max="5635" width="9.140625" style="271"/>
    <col min="5636" max="5636" width="4.28515625" style="271" customWidth="1"/>
    <col min="5637" max="5637" width="36.7109375" style="271" customWidth="1"/>
    <col min="5638" max="5641" width="10.85546875" style="271" customWidth="1"/>
    <col min="5642" max="5642" width="11" style="271" customWidth="1"/>
    <col min="5643" max="5891" width="9.140625" style="271"/>
    <col min="5892" max="5892" width="4.28515625" style="271" customWidth="1"/>
    <col min="5893" max="5893" width="36.7109375" style="271" customWidth="1"/>
    <col min="5894" max="5897" width="10.85546875" style="271" customWidth="1"/>
    <col min="5898" max="5898" width="11" style="271" customWidth="1"/>
    <col min="5899" max="6147" width="9.140625" style="271"/>
    <col min="6148" max="6148" width="4.28515625" style="271" customWidth="1"/>
    <col min="6149" max="6149" width="36.7109375" style="271" customWidth="1"/>
    <col min="6150" max="6153" width="10.85546875" style="271" customWidth="1"/>
    <col min="6154" max="6154" width="11" style="271" customWidth="1"/>
    <col min="6155" max="6403" width="9.140625" style="271"/>
    <col min="6404" max="6404" width="4.28515625" style="271" customWidth="1"/>
    <col min="6405" max="6405" width="36.7109375" style="271" customWidth="1"/>
    <col min="6406" max="6409" width="10.85546875" style="271" customWidth="1"/>
    <col min="6410" max="6410" width="11" style="271" customWidth="1"/>
    <col min="6411" max="6659" width="9.140625" style="271"/>
    <col min="6660" max="6660" width="4.28515625" style="271" customWidth="1"/>
    <col min="6661" max="6661" width="36.7109375" style="271" customWidth="1"/>
    <col min="6662" max="6665" width="10.85546875" style="271" customWidth="1"/>
    <col min="6666" max="6666" width="11" style="271" customWidth="1"/>
    <col min="6667" max="6915" width="9.140625" style="271"/>
    <col min="6916" max="6916" width="4.28515625" style="271" customWidth="1"/>
    <col min="6917" max="6917" width="36.7109375" style="271" customWidth="1"/>
    <col min="6918" max="6921" width="10.85546875" style="271" customWidth="1"/>
    <col min="6922" max="6922" width="11" style="271" customWidth="1"/>
    <col min="6923" max="7171" width="9.140625" style="271"/>
    <col min="7172" max="7172" width="4.28515625" style="271" customWidth="1"/>
    <col min="7173" max="7173" width="36.7109375" style="271" customWidth="1"/>
    <col min="7174" max="7177" width="10.85546875" style="271" customWidth="1"/>
    <col min="7178" max="7178" width="11" style="271" customWidth="1"/>
    <col min="7179" max="7427" width="9.140625" style="271"/>
    <col min="7428" max="7428" width="4.28515625" style="271" customWidth="1"/>
    <col min="7429" max="7429" width="36.7109375" style="271" customWidth="1"/>
    <col min="7430" max="7433" width="10.85546875" style="271" customWidth="1"/>
    <col min="7434" max="7434" width="11" style="271" customWidth="1"/>
    <col min="7435" max="7683" width="9.140625" style="271"/>
    <col min="7684" max="7684" width="4.28515625" style="271" customWidth="1"/>
    <col min="7685" max="7685" width="36.7109375" style="271" customWidth="1"/>
    <col min="7686" max="7689" width="10.85546875" style="271" customWidth="1"/>
    <col min="7690" max="7690" width="11" style="271" customWidth="1"/>
    <col min="7691" max="7939" width="9.140625" style="271"/>
    <col min="7940" max="7940" width="4.28515625" style="271" customWidth="1"/>
    <col min="7941" max="7941" width="36.7109375" style="271" customWidth="1"/>
    <col min="7942" max="7945" width="10.85546875" style="271" customWidth="1"/>
    <col min="7946" max="7946" width="11" style="271" customWidth="1"/>
    <col min="7947" max="8195" width="9.140625" style="271"/>
    <col min="8196" max="8196" width="4.28515625" style="271" customWidth="1"/>
    <col min="8197" max="8197" width="36.7109375" style="271" customWidth="1"/>
    <col min="8198" max="8201" width="10.85546875" style="271" customWidth="1"/>
    <col min="8202" max="8202" width="11" style="271" customWidth="1"/>
    <col min="8203" max="8451" width="9.140625" style="271"/>
    <col min="8452" max="8452" width="4.28515625" style="271" customWidth="1"/>
    <col min="8453" max="8453" width="36.7109375" style="271" customWidth="1"/>
    <col min="8454" max="8457" width="10.85546875" style="271" customWidth="1"/>
    <col min="8458" max="8458" width="11" style="271" customWidth="1"/>
    <col min="8459" max="8707" width="9.140625" style="271"/>
    <col min="8708" max="8708" width="4.28515625" style="271" customWidth="1"/>
    <col min="8709" max="8709" width="36.7109375" style="271" customWidth="1"/>
    <col min="8710" max="8713" width="10.85546875" style="271" customWidth="1"/>
    <col min="8714" max="8714" width="11" style="271" customWidth="1"/>
    <col min="8715" max="8963" width="9.140625" style="271"/>
    <col min="8964" max="8964" width="4.28515625" style="271" customWidth="1"/>
    <col min="8965" max="8965" width="36.7109375" style="271" customWidth="1"/>
    <col min="8966" max="8969" width="10.85546875" style="271" customWidth="1"/>
    <col min="8970" max="8970" width="11" style="271" customWidth="1"/>
    <col min="8971" max="9219" width="9.140625" style="271"/>
    <col min="9220" max="9220" width="4.28515625" style="271" customWidth="1"/>
    <col min="9221" max="9221" width="36.7109375" style="271" customWidth="1"/>
    <col min="9222" max="9225" width="10.85546875" style="271" customWidth="1"/>
    <col min="9226" max="9226" width="11" style="271" customWidth="1"/>
    <col min="9227" max="9475" width="9.140625" style="271"/>
    <col min="9476" max="9476" width="4.28515625" style="271" customWidth="1"/>
    <col min="9477" max="9477" width="36.7109375" style="271" customWidth="1"/>
    <col min="9478" max="9481" width="10.85546875" style="271" customWidth="1"/>
    <col min="9482" max="9482" width="11" style="271" customWidth="1"/>
    <col min="9483" max="9731" width="9.140625" style="271"/>
    <col min="9732" max="9732" width="4.28515625" style="271" customWidth="1"/>
    <col min="9733" max="9733" width="36.7109375" style="271" customWidth="1"/>
    <col min="9734" max="9737" width="10.85546875" style="271" customWidth="1"/>
    <col min="9738" max="9738" width="11" style="271" customWidth="1"/>
    <col min="9739" max="9987" width="9.140625" style="271"/>
    <col min="9988" max="9988" width="4.28515625" style="271" customWidth="1"/>
    <col min="9989" max="9989" width="36.7109375" style="271" customWidth="1"/>
    <col min="9990" max="9993" width="10.85546875" style="271" customWidth="1"/>
    <col min="9994" max="9994" width="11" style="271" customWidth="1"/>
    <col min="9995" max="10243" width="9.140625" style="271"/>
    <col min="10244" max="10244" width="4.28515625" style="271" customWidth="1"/>
    <col min="10245" max="10245" width="36.7109375" style="271" customWidth="1"/>
    <col min="10246" max="10249" width="10.85546875" style="271" customWidth="1"/>
    <col min="10250" max="10250" width="11" style="271" customWidth="1"/>
    <col min="10251" max="10499" width="9.140625" style="271"/>
    <col min="10500" max="10500" width="4.28515625" style="271" customWidth="1"/>
    <col min="10501" max="10501" width="36.7109375" style="271" customWidth="1"/>
    <col min="10502" max="10505" width="10.85546875" style="271" customWidth="1"/>
    <col min="10506" max="10506" width="11" style="271" customWidth="1"/>
    <col min="10507" max="10755" width="9.140625" style="271"/>
    <col min="10756" max="10756" width="4.28515625" style="271" customWidth="1"/>
    <col min="10757" max="10757" width="36.7109375" style="271" customWidth="1"/>
    <col min="10758" max="10761" width="10.85546875" style="271" customWidth="1"/>
    <col min="10762" max="10762" width="11" style="271" customWidth="1"/>
    <col min="10763" max="11011" width="9.140625" style="271"/>
    <col min="11012" max="11012" width="4.28515625" style="271" customWidth="1"/>
    <col min="11013" max="11013" width="36.7109375" style="271" customWidth="1"/>
    <col min="11014" max="11017" width="10.85546875" style="271" customWidth="1"/>
    <col min="11018" max="11018" width="11" style="271" customWidth="1"/>
    <col min="11019" max="11267" width="9.140625" style="271"/>
    <col min="11268" max="11268" width="4.28515625" style="271" customWidth="1"/>
    <col min="11269" max="11269" width="36.7109375" style="271" customWidth="1"/>
    <col min="11270" max="11273" width="10.85546875" style="271" customWidth="1"/>
    <col min="11274" max="11274" width="11" style="271" customWidth="1"/>
    <col min="11275" max="11523" width="9.140625" style="271"/>
    <col min="11524" max="11524" width="4.28515625" style="271" customWidth="1"/>
    <col min="11525" max="11525" width="36.7109375" style="271" customWidth="1"/>
    <col min="11526" max="11529" width="10.85546875" style="271" customWidth="1"/>
    <col min="11530" max="11530" width="11" style="271" customWidth="1"/>
    <col min="11531" max="11779" width="9.140625" style="271"/>
    <col min="11780" max="11780" width="4.28515625" style="271" customWidth="1"/>
    <col min="11781" max="11781" width="36.7109375" style="271" customWidth="1"/>
    <col min="11782" max="11785" width="10.85546875" style="271" customWidth="1"/>
    <col min="11786" max="11786" width="11" style="271" customWidth="1"/>
    <col min="11787" max="12035" width="9.140625" style="271"/>
    <col min="12036" max="12036" width="4.28515625" style="271" customWidth="1"/>
    <col min="12037" max="12037" width="36.7109375" style="271" customWidth="1"/>
    <col min="12038" max="12041" width="10.85546875" style="271" customWidth="1"/>
    <col min="12042" max="12042" width="11" style="271" customWidth="1"/>
    <col min="12043" max="12291" width="9.140625" style="271"/>
    <col min="12292" max="12292" width="4.28515625" style="271" customWidth="1"/>
    <col min="12293" max="12293" width="36.7109375" style="271" customWidth="1"/>
    <col min="12294" max="12297" width="10.85546875" style="271" customWidth="1"/>
    <col min="12298" max="12298" width="11" style="271" customWidth="1"/>
    <col min="12299" max="12547" width="9.140625" style="271"/>
    <col min="12548" max="12548" width="4.28515625" style="271" customWidth="1"/>
    <col min="12549" max="12549" width="36.7109375" style="271" customWidth="1"/>
    <col min="12550" max="12553" width="10.85546875" style="271" customWidth="1"/>
    <col min="12554" max="12554" width="11" style="271" customWidth="1"/>
    <col min="12555" max="12803" width="9.140625" style="271"/>
    <col min="12804" max="12804" width="4.28515625" style="271" customWidth="1"/>
    <col min="12805" max="12805" width="36.7109375" style="271" customWidth="1"/>
    <col min="12806" max="12809" width="10.85546875" style="271" customWidth="1"/>
    <col min="12810" max="12810" width="11" style="271" customWidth="1"/>
    <col min="12811" max="13059" width="9.140625" style="271"/>
    <col min="13060" max="13060" width="4.28515625" style="271" customWidth="1"/>
    <col min="13061" max="13061" width="36.7109375" style="271" customWidth="1"/>
    <col min="13062" max="13065" width="10.85546875" style="271" customWidth="1"/>
    <col min="13066" max="13066" width="11" style="271" customWidth="1"/>
    <col min="13067" max="13315" width="9.140625" style="271"/>
    <col min="13316" max="13316" width="4.28515625" style="271" customWidth="1"/>
    <col min="13317" max="13317" width="36.7109375" style="271" customWidth="1"/>
    <col min="13318" max="13321" width="10.85546875" style="271" customWidth="1"/>
    <col min="13322" max="13322" width="11" style="271" customWidth="1"/>
    <col min="13323" max="13571" width="9.140625" style="271"/>
    <col min="13572" max="13572" width="4.28515625" style="271" customWidth="1"/>
    <col min="13573" max="13573" width="36.7109375" style="271" customWidth="1"/>
    <col min="13574" max="13577" width="10.85546875" style="271" customWidth="1"/>
    <col min="13578" max="13578" width="11" style="271" customWidth="1"/>
    <col min="13579" max="13827" width="9.140625" style="271"/>
    <col min="13828" max="13828" width="4.28515625" style="271" customWidth="1"/>
    <col min="13829" max="13829" width="36.7109375" style="271" customWidth="1"/>
    <col min="13830" max="13833" width="10.85546875" style="271" customWidth="1"/>
    <col min="13834" max="13834" width="11" style="271" customWidth="1"/>
    <col min="13835" max="14083" width="9.140625" style="271"/>
    <col min="14084" max="14084" width="4.28515625" style="271" customWidth="1"/>
    <col min="14085" max="14085" width="36.7109375" style="271" customWidth="1"/>
    <col min="14086" max="14089" width="10.85546875" style="271" customWidth="1"/>
    <col min="14090" max="14090" width="11" style="271" customWidth="1"/>
    <col min="14091" max="14339" width="9.140625" style="271"/>
    <col min="14340" max="14340" width="4.28515625" style="271" customWidth="1"/>
    <col min="14341" max="14341" width="36.7109375" style="271" customWidth="1"/>
    <col min="14342" max="14345" width="10.85546875" style="271" customWidth="1"/>
    <col min="14346" max="14346" width="11" style="271" customWidth="1"/>
    <col min="14347" max="14595" width="9.140625" style="271"/>
    <col min="14596" max="14596" width="4.28515625" style="271" customWidth="1"/>
    <col min="14597" max="14597" width="36.7109375" style="271" customWidth="1"/>
    <col min="14598" max="14601" width="10.85546875" style="271" customWidth="1"/>
    <col min="14602" max="14602" width="11" style="271" customWidth="1"/>
    <col min="14603" max="14851" width="9.140625" style="271"/>
    <col min="14852" max="14852" width="4.28515625" style="271" customWidth="1"/>
    <col min="14853" max="14853" width="36.7109375" style="271" customWidth="1"/>
    <col min="14854" max="14857" width="10.85546875" style="271" customWidth="1"/>
    <col min="14858" max="14858" width="11" style="271" customWidth="1"/>
    <col min="14859" max="15107" width="9.140625" style="271"/>
    <col min="15108" max="15108" width="4.28515625" style="271" customWidth="1"/>
    <col min="15109" max="15109" width="36.7109375" style="271" customWidth="1"/>
    <col min="15110" max="15113" width="10.85546875" style="271" customWidth="1"/>
    <col min="15114" max="15114" width="11" style="271" customWidth="1"/>
    <col min="15115" max="15363" width="9.140625" style="271"/>
    <col min="15364" max="15364" width="4.28515625" style="271" customWidth="1"/>
    <col min="15365" max="15365" width="36.7109375" style="271" customWidth="1"/>
    <col min="15366" max="15369" width="10.85546875" style="271" customWidth="1"/>
    <col min="15370" max="15370" width="11" style="271" customWidth="1"/>
    <col min="15371" max="15619" width="9.140625" style="271"/>
    <col min="15620" max="15620" width="4.28515625" style="271" customWidth="1"/>
    <col min="15621" max="15621" width="36.7109375" style="271" customWidth="1"/>
    <col min="15622" max="15625" width="10.85546875" style="271" customWidth="1"/>
    <col min="15626" max="15626" width="11" style="271" customWidth="1"/>
    <col min="15627" max="15875" width="9.140625" style="271"/>
    <col min="15876" max="15876" width="4.28515625" style="271" customWidth="1"/>
    <col min="15877" max="15877" width="36.7109375" style="271" customWidth="1"/>
    <col min="15878" max="15881" width="10.85546875" style="271" customWidth="1"/>
    <col min="15882" max="15882" width="11" style="271" customWidth="1"/>
    <col min="15883" max="16131" width="9.140625" style="271"/>
    <col min="16132" max="16132" width="4.28515625" style="271" customWidth="1"/>
    <col min="16133" max="16133" width="36.7109375" style="271" customWidth="1"/>
    <col min="16134" max="16137" width="10.85546875" style="271" customWidth="1"/>
    <col min="16138" max="16138" width="11" style="271" customWidth="1"/>
    <col min="16139" max="16384" width="9.140625" style="271"/>
  </cols>
  <sheetData>
    <row r="1" spans="1:13" ht="15.75">
      <c r="K1" s="32" t="s">
        <v>373</v>
      </c>
    </row>
    <row r="2" spans="1:13" ht="15.75">
      <c r="A2" s="31" t="s">
        <v>25</v>
      </c>
      <c r="B2" s="272"/>
      <c r="C2" s="272"/>
      <c r="D2" s="272"/>
      <c r="E2" s="272"/>
      <c r="I2" s="628"/>
      <c r="J2" s="644" t="s">
        <v>663</v>
      </c>
      <c r="K2" s="644"/>
      <c r="L2" s="630"/>
    </row>
    <row r="3" spans="1:13" ht="15.75">
      <c r="A3" s="726" t="s">
        <v>375</v>
      </c>
      <c r="B3" s="726"/>
      <c r="C3" s="726"/>
      <c r="D3" s="726"/>
      <c r="E3" s="726"/>
      <c r="F3" s="726"/>
      <c r="G3" s="726"/>
      <c r="H3" s="726"/>
      <c r="I3" s="726"/>
      <c r="J3" s="726"/>
    </row>
    <row r="4" spans="1:13" ht="12.75">
      <c r="F4" s="273"/>
      <c r="G4" s="273"/>
      <c r="K4" s="33" t="s">
        <v>15</v>
      </c>
    </row>
    <row r="5" spans="1:13" s="272" customFormat="1" ht="18.600000000000001" customHeight="1">
      <c r="A5" s="582" t="s">
        <v>376</v>
      </c>
      <c r="B5" s="583">
        <v>2014</v>
      </c>
      <c r="C5" s="583">
        <v>2015</v>
      </c>
      <c r="D5" s="583">
        <v>2016</v>
      </c>
      <c r="E5" s="583">
        <v>2017</v>
      </c>
      <c r="F5" s="584">
        <v>2018</v>
      </c>
      <c r="G5" s="584">
        <v>2019</v>
      </c>
      <c r="H5" s="584">
        <v>2020</v>
      </c>
      <c r="I5" s="584">
        <v>2021</v>
      </c>
      <c r="J5" s="585">
        <v>2022</v>
      </c>
      <c r="K5" s="586">
        <v>2023</v>
      </c>
    </row>
    <row r="6" spans="1:13" ht="12.75">
      <c r="A6" s="274" t="s">
        <v>377</v>
      </c>
      <c r="B6" s="275">
        <v>15870</v>
      </c>
      <c r="C6" s="275">
        <v>15870</v>
      </c>
      <c r="D6" s="275">
        <v>15870</v>
      </c>
      <c r="E6" s="275">
        <v>15870</v>
      </c>
      <c r="F6" s="276">
        <v>15870</v>
      </c>
      <c r="G6" s="276">
        <v>15870</v>
      </c>
      <c r="H6" s="276">
        <v>15870</v>
      </c>
      <c r="I6" s="276">
        <v>15870</v>
      </c>
      <c r="J6" s="277">
        <v>15870</v>
      </c>
      <c r="K6" s="278">
        <v>0</v>
      </c>
    </row>
    <row r="7" spans="1:13" ht="12.75">
      <c r="A7" s="274" t="s">
        <v>378</v>
      </c>
      <c r="B7" s="275">
        <v>39648</v>
      </c>
      <c r="C7" s="275">
        <v>8218</v>
      </c>
      <c r="D7" s="275">
        <v>8218</v>
      </c>
      <c r="E7" s="275">
        <v>8218</v>
      </c>
      <c r="F7" s="276">
        <v>8218</v>
      </c>
      <c r="G7" s="276">
        <v>8218</v>
      </c>
      <c r="H7" s="276">
        <v>8218</v>
      </c>
      <c r="I7" s="276">
        <v>8218</v>
      </c>
      <c r="J7" s="277">
        <v>8218</v>
      </c>
      <c r="K7" s="279">
        <v>0</v>
      </c>
    </row>
    <row r="8" spans="1:13" ht="12.75">
      <c r="A8" s="280" t="s">
        <v>379</v>
      </c>
      <c r="B8" s="281">
        <v>4000</v>
      </c>
      <c r="C8" s="281">
        <v>2000</v>
      </c>
      <c r="D8" s="281">
        <v>2000</v>
      </c>
      <c r="E8" s="281">
        <v>2000</v>
      </c>
      <c r="F8" s="282">
        <v>2000</v>
      </c>
      <c r="G8" s="282">
        <v>2000</v>
      </c>
      <c r="H8" s="282">
        <v>2000</v>
      </c>
      <c r="I8" s="282">
        <v>2000</v>
      </c>
      <c r="J8" s="283">
        <v>2000</v>
      </c>
      <c r="K8" s="279">
        <v>0</v>
      </c>
    </row>
    <row r="9" spans="1:13" ht="22.5" customHeight="1">
      <c r="A9" s="284" t="s">
        <v>380</v>
      </c>
      <c r="B9" s="281">
        <v>6101</v>
      </c>
      <c r="C9" s="281" t="s">
        <v>50</v>
      </c>
      <c r="D9" s="281" t="s">
        <v>50</v>
      </c>
      <c r="E9" s="281" t="s">
        <v>50</v>
      </c>
      <c r="F9" s="282">
        <v>0</v>
      </c>
      <c r="G9" s="282">
        <v>0</v>
      </c>
      <c r="H9" s="282">
        <v>0</v>
      </c>
      <c r="I9" s="282">
        <v>0</v>
      </c>
      <c r="J9" s="283">
        <v>0</v>
      </c>
      <c r="K9" s="279">
        <v>0</v>
      </c>
    </row>
    <row r="10" spans="1:13" ht="12.75">
      <c r="A10" s="280" t="s">
        <v>381</v>
      </c>
      <c r="B10" s="281">
        <v>23100</v>
      </c>
      <c r="C10" s="281" t="s">
        <v>50</v>
      </c>
      <c r="D10" s="281" t="s">
        <v>50</v>
      </c>
      <c r="E10" s="281" t="s">
        <v>50</v>
      </c>
      <c r="F10" s="282">
        <v>0</v>
      </c>
      <c r="G10" s="282">
        <v>0</v>
      </c>
      <c r="H10" s="282">
        <v>0</v>
      </c>
      <c r="I10" s="282">
        <v>0</v>
      </c>
      <c r="J10" s="283">
        <v>0</v>
      </c>
      <c r="K10" s="279">
        <v>0</v>
      </c>
    </row>
    <row r="11" spans="1:13" ht="12.75">
      <c r="A11" s="280" t="s">
        <v>382</v>
      </c>
      <c r="B11" s="281">
        <v>6447</v>
      </c>
      <c r="C11" s="281">
        <v>6218</v>
      </c>
      <c r="D11" s="281">
        <v>6218</v>
      </c>
      <c r="E11" s="281">
        <v>6218</v>
      </c>
      <c r="F11" s="282">
        <v>6218</v>
      </c>
      <c r="G11" s="282">
        <v>6218</v>
      </c>
      <c r="H11" s="282">
        <v>6218</v>
      </c>
      <c r="I11" s="282">
        <v>6218</v>
      </c>
      <c r="J11" s="283">
        <v>6218</v>
      </c>
      <c r="K11" s="279">
        <v>0</v>
      </c>
    </row>
    <row r="12" spans="1:13" ht="12.75">
      <c r="A12" s="285" t="s">
        <v>64</v>
      </c>
      <c r="B12" s="286">
        <v>55518</v>
      </c>
      <c r="C12" s="286">
        <v>24088</v>
      </c>
      <c r="D12" s="286">
        <v>24088</v>
      </c>
      <c r="E12" s="286">
        <v>24088</v>
      </c>
      <c r="F12" s="287">
        <v>24088</v>
      </c>
      <c r="G12" s="287">
        <v>24088</v>
      </c>
      <c r="H12" s="287">
        <v>24088</v>
      </c>
      <c r="I12" s="287">
        <v>24088</v>
      </c>
      <c r="J12" s="288">
        <v>24088</v>
      </c>
      <c r="K12" s="289">
        <v>0</v>
      </c>
    </row>
    <row r="13" spans="1:13" ht="15" customHeight="1">
      <c r="A13" s="290"/>
      <c r="B13" s="291"/>
      <c r="C13" s="291"/>
      <c r="D13" s="717" t="s">
        <v>649</v>
      </c>
      <c r="E13" s="717"/>
      <c r="F13" s="717"/>
      <c r="G13" s="717"/>
      <c r="H13" s="717"/>
      <c r="I13" s="717"/>
      <c r="J13" s="717"/>
      <c r="K13" s="717"/>
      <c r="L13" s="575"/>
      <c r="M13" s="575"/>
    </row>
    <row r="14" spans="1:13" ht="12.75" customHeight="1">
      <c r="A14" s="292" t="s">
        <v>383</v>
      </c>
      <c r="F14" s="727" t="s">
        <v>384</v>
      </c>
      <c r="G14" s="727"/>
      <c r="H14" s="727"/>
      <c r="I14" s="727"/>
      <c r="J14" s="727"/>
      <c r="K14" s="727"/>
      <c r="L14" s="576"/>
      <c r="M14" s="576"/>
    </row>
  </sheetData>
  <mergeCells count="4">
    <mergeCell ref="J2:K2"/>
    <mergeCell ref="A3:J3"/>
    <mergeCell ref="D13:K13"/>
    <mergeCell ref="F14:K14"/>
  </mergeCells>
  <conditionalFormatting sqref="A2:E2 A3 A4:G4 A13:D13 N13:IY14 A14 B15:E16 K1 F1:G2">
    <cfRule type="cellIs" dxfId="53" priority="11" operator="equal">
      <formula>0</formula>
    </cfRule>
  </conditionalFormatting>
  <conditionalFormatting sqref="A5:IY12">
    <cfRule type="cellIs" dxfId="52" priority="4" operator="equal">
      <formula>0</formula>
    </cfRule>
  </conditionalFormatting>
  <conditionalFormatting sqref="H1:IY1 K3:IY4 H2 M2:IY2">
    <cfRule type="cellIs" dxfId="51" priority="9" operator="equal">
      <formula>0</formula>
    </cfRule>
  </conditionalFormatting>
  <conditionalFormatting sqref="K2">
    <cfRule type="cellIs" dxfId="50" priority="1" operator="equal">
      <formula>0</formula>
    </cfRule>
  </conditionalFormatting>
  <hyperlinks>
    <hyperlink ref="J2" location="Contents!A1" display="cs;slf;fj;jpw;F jpUk;Gtjw;F"/>
    <hyperlink ref="J2:K2" location="உள்ளடக்கம்!A1" display="cs;slf;fj;jpw;F jpUk;Gtjw;F"/>
  </hyperlinks>
  <pageMargins left="0.7" right="0.7" top="0.75" bottom="0.75" header="0.3" footer="0.3"/>
  <pageSetup paperSize="9" orientation="landscape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0"/>
  <sheetViews>
    <sheetView showGridLines="0" zoomScaleNormal="100" zoomScaleSheetLayoutView="115" workbookViewId="0">
      <selection activeCell="E2" sqref="E2:F2"/>
    </sheetView>
  </sheetViews>
  <sheetFormatPr defaultRowHeight="12"/>
  <cols>
    <col min="1" max="1" width="36" style="293" customWidth="1"/>
    <col min="2" max="5" width="12.140625" style="293" customWidth="1"/>
    <col min="6" max="6" width="13.7109375" style="296" customWidth="1"/>
    <col min="7" max="255" width="9.140625" style="293"/>
    <col min="256" max="256" width="34.28515625" style="293" customWidth="1"/>
    <col min="257" max="262" width="12.140625" style="293" customWidth="1"/>
    <col min="263" max="511" width="9.140625" style="293"/>
    <col min="512" max="512" width="34.28515625" style="293" customWidth="1"/>
    <col min="513" max="518" width="12.140625" style="293" customWidth="1"/>
    <col min="519" max="767" width="9.140625" style="293"/>
    <col min="768" max="768" width="34.28515625" style="293" customWidth="1"/>
    <col min="769" max="774" width="12.140625" style="293" customWidth="1"/>
    <col min="775" max="1023" width="9.140625" style="293"/>
    <col min="1024" max="1024" width="34.28515625" style="293" customWidth="1"/>
    <col min="1025" max="1030" width="12.140625" style="293" customWidth="1"/>
    <col min="1031" max="1279" width="9.140625" style="293"/>
    <col min="1280" max="1280" width="34.28515625" style="293" customWidth="1"/>
    <col min="1281" max="1286" width="12.140625" style="293" customWidth="1"/>
    <col min="1287" max="1535" width="9.140625" style="293"/>
    <col min="1536" max="1536" width="34.28515625" style="293" customWidth="1"/>
    <col min="1537" max="1542" width="12.140625" style="293" customWidth="1"/>
    <col min="1543" max="1791" width="9.140625" style="293"/>
    <col min="1792" max="1792" width="34.28515625" style="293" customWidth="1"/>
    <col min="1793" max="1798" width="12.140625" style="293" customWidth="1"/>
    <col min="1799" max="2047" width="9.140625" style="293"/>
    <col min="2048" max="2048" width="34.28515625" style="293" customWidth="1"/>
    <col min="2049" max="2054" width="12.140625" style="293" customWidth="1"/>
    <col min="2055" max="2303" width="9.140625" style="293"/>
    <col min="2304" max="2304" width="34.28515625" style="293" customWidth="1"/>
    <col min="2305" max="2310" width="12.140625" style="293" customWidth="1"/>
    <col min="2311" max="2559" width="9.140625" style="293"/>
    <col min="2560" max="2560" width="34.28515625" style="293" customWidth="1"/>
    <col min="2561" max="2566" width="12.140625" style="293" customWidth="1"/>
    <col min="2567" max="2815" width="9.140625" style="293"/>
    <col min="2816" max="2816" width="34.28515625" style="293" customWidth="1"/>
    <col min="2817" max="2822" width="12.140625" style="293" customWidth="1"/>
    <col min="2823" max="3071" width="9.140625" style="293"/>
    <col min="3072" max="3072" width="34.28515625" style="293" customWidth="1"/>
    <col min="3073" max="3078" width="12.140625" style="293" customWidth="1"/>
    <col min="3079" max="3327" width="9.140625" style="293"/>
    <col min="3328" max="3328" width="34.28515625" style="293" customWidth="1"/>
    <col min="3329" max="3334" width="12.140625" style="293" customWidth="1"/>
    <col min="3335" max="3583" width="9.140625" style="293"/>
    <col min="3584" max="3584" width="34.28515625" style="293" customWidth="1"/>
    <col min="3585" max="3590" width="12.140625" style="293" customWidth="1"/>
    <col min="3591" max="3839" width="9.140625" style="293"/>
    <col min="3840" max="3840" width="34.28515625" style="293" customWidth="1"/>
    <col min="3841" max="3846" width="12.140625" style="293" customWidth="1"/>
    <col min="3847" max="4095" width="9.140625" style="293"/>
    <col min="4096" max="4096" width="34.28515625" style="293" customWidth="1"/>
    <col min="4097" max="4102" width="12.140625" style="293" customWidth="1"/>
    <col min="4103" max="4351" width="9.140625" style="293"/>
    <col min="4352" max="4352" width="34.28515625" style="293" customWidth="1"/>
    <col min="4353" max="4358" width="12.140625" style="293" customWidth="1"/>
    <col min="4359" max="4607" width="9.140625" style="293"/>
    <col min="4608" max="4608" width="34.28515625" style="293" customWidth="1"/>
    <col min="4609" max="4614" width="12.140625" style="293" customWidth="1"/>
    <col min="4615" max="4863" width="9.140625" style="293"/>
    <col min="4864" max="4864" width="34.28515625" style="293" customWidth="1"/>
    <col min="4865" max="4870" width="12.140625" style="293" customWidth="1"/>
    <col min="4871" max="5119" width="9.140625" style="293"/>
    <col min="5120" max="5120" width="34.28515625" style="293" customWidth="1"/>
    <col min="5121" max="5126" width="12.140625" style="293" customWidth="1"/>
    <col min="5127" max="5375" width="9.140625" style="293"/>
    <col min="5376" max="5376" width="34.28515625" style="293" customWidth="1"/>
    <col min="5377" max="5382" width="12.140625" style="293" customWidth="1"/>
    <col min="5383" max="5631" width="9.140625" style="293"/>
    <col min="5632" max="5632" width="34.28515625" style="293" customWidth="1"/>
    <col min="5633" max="5638" width="12.140625" style="293" customWidth="1"/>
    <col min="5639" max="5887" width="9.140625" style="293"/>
    <col min="5888" max="5888" width="34.28515625" style="293" customWidth="1"/>
    <col min="5889" max="5894" width="12.140625" style="293" customWidth="1"/>
    <col min="5895" max="6143" width="9.140625" style="293"/>
    <col min="6144" max="6144" width="34.28515625" style="293" customWidth="1"/>
    <col min="6145" max="6150" width="12.140625" style="293" customWidth="1"/>
    <col min="6151" max="6399" width="9.140625" style="293"/>
    <col min="6400" max="6400" width="34.28515625" style="293" customWidth="1"/>
    <col min="6401" max="6406" width="12.140625" style="293" customWidth="1"/>
    <col min="6407" max="6655" width="9.140625" style="293"/>
    <col min="6656" max="6656" width="34.28515625" style="293" customWidth="1"/>
    <col min="6657" max="6662" width="12.140625" style="293" customWidth="1"/>
    <col min="6663" max="6911" width="9.140625" style="293"/>
    <col min="6912" max="6912" width="34.28515625" style="293" customWidth="1"/>
    <col min="6913" max="6918" width="12.140625" style="293" customWidth="1"/>
    <col min="6919" max="7167" width="9.140625" style="293"/>
    <col min="7168" max="7168" width="34.28515625" style="293" customWidth="1"/>
    <col min="7169" max="7174" width="12.140625" style="293" customWidth="1"/>
    <col min="7175" max="7423" width="9.140625" style="293"/>
    <col min="7424" max="7424" width="34.28515625" style="293" customWidth="1"/>
    <col min="7425" max="7430" width="12.140625" style="293" customWidth="1"/>
    <col min="7431" max="7679" width="9.140625" style="293"/>
    <col min="7680" max="7680" width="34.28515625" style="293" customWidth="1"/>
    <col min="7681" max="7686" width="12.140625" style="293" customWidth="1"/>
    <col min="7687" max="7935" width="9.140625" style="293"/>
    <col min="7936" max="7936" width="34.28515625" style="293" customWidth="1"/>
    <col min="7937" max="7942" width="12.140625" style="293" customWidth="1"/>
    <col min="7943" max="8191" width="9.140625" style="293"/>
    <col min="8192" max="8192" width="34.28515625" style="293" customWidth="1"/>
    <col min="8193" max="8198" width="12.140625" style="293" customWidth="1"/>
    <col min="8199" max="8447" width="9.140625" style="293"/>
    <col min="8448" max="8448" width="34.28515625" style="293" customWidth="1"/>
    <col min="8449" max="8454" width="12.140625" style="293" customWidth="1"/>
    <col min="8455" max="8703" width="9.140625" style="293"/>
    <col min="8704" max="8704" width="34.28515625" style="293" customWidth="1"/>
    <col min="8705" max="8710" width="12.140625" style="293" customWidth="1"/>
    <col min="8711" max="8959" width="9.140625" style="293"/>
    <col min="8960" max="8960" width="34.28515625" style="293" customWidth="1"/>
    <col min="8961" max="8966" width="12.140625" style="293" customWidth="1"/>
    <col min="8967" max="9215" width="9.140625" style="293"/>
    <col min="9216" max="9216" width="34.28515625" style="293" customWidth="1"/>
    <col min="9217" max="9222" width="12.140625" style="293" customWidth="1"/>
    <col min="9223" max="9471" width="9.140625" style="293"/>
    <col min="9472" max="9472" width="34.28515625" style="293" customWidth="1"/>
    <col min="9473" max="9478" width="12.140625" style="293" customWidth="1"/>
    <col min="9479" max="9727" width="9.140625" style="293"/>
    <col min="9728" max="9728" width="34.28515625" style="293" customWidth="1"/>
    <col min="9729" max="9734" width="12.140625" style="293" customWidth="1"/>
    <col min="9735" max="9983" width="9.140625" style="293"/>
    <col min="9984" max="9984" width="34.28515625" style="293" customWidth="1"/>
    <col min="9985" max="9990" width="12.140625" style="293" customWidth="1"/>
    <col min="9991" max="10239" width="9.140625" style="293"/>
    <col min="10240" max="10240" width="34.28515625" style="293" customWidth="1"/>
    <col min="10241" max="10246" width="12.140625" style="293" customWidth="1"/>
    <col min="10247" max="10495" width="9.140625" style="293"/>
    <col min="10496" max="10496" width="34.28515625" style="293" customWidth="1"/>
    <col min="10497" max="10502" width="12.140625" style="293" customWidth="1"/>
    <col min="10503" max="10751" width="9.140625" style="293"/>
    <col min="10752" max="10752" width="34.28515625" style="293" customWidth="1"/>
    <col min="10753" max="10758" width="12.140625" style="293" customWidth="1"/>
    <col min="10759" max="11007" width="9.140625" style="293"/>
    <col min="11008" max="11008" width="34.28515625" style="293" customWidth="1"/>
    <col min="11009" max="11014" width="12.140625" style="293" customWidth="1"/>
    <col min="11015" max="11263" width="9.140625" style="293"/>
    <col min="11264" max="11264" width="34.28515625" style="293" customWidth="1"/>
    <col min="11265" max="11270" width="12.140625" style="293" customWidth="1"/>
    <col min="11271" max="11519" width="9.140625" style="293"/>
    <col min="11520" max="11520" width="34.28515625" style="293" customWidth="1"/>
    <col min="11521" max="11526" width="12.140625" style="293" customWidth="1"/>
    <col min="11527" max="11775" width="9.140625" style="293"/>
    <col min="11776" max="11776" width="34.28515625" style="293" customWidth="1"/>
    <col min="11777" max="11782" width="12.140625" style="293" customWidth="1"/>
    <col min="11783" max="12031" width="9.140625" style="293"/>
    <col min="12032" max="12032" width="34.28515625" style="293" customWidth="1"/>
    <col min="12033" max="12038" width="12.140625" style="293" customWidth="1"/>
    <col min="12039" max="12287" width="9.140625" style="293"/>
    <col min="12288" max="12288" width="34.28515625" style="293" customWidth="1"/>
    <col min="12289" max="12294" width="12.140625" style="293" customWidth="1"/>
    <col min="12295" max="12543" width="9.140625" style="293"/>
    <col min="12544" max="12544" width="34.28515625" style="293" customWidth="1"/>
    <col min="12545" max="12550" width="12.140625" style="293" customWidth="1"/>
    <col min="12551" max="12799" width="9.140625" style="293"/>
    <col min="12800" max="12800" width="34.28515625" style="293" customWidth="1"/>
    <col min="12801" max="12806" width="12.140625" style="293" customWidth="1"/>
    <col min="12807" max="13055" width="9.140625" style="293"/>
    <col min="13056" max="13056" width="34.28515625" style="293" customWidth="1"/>
    <col min="13057" max="13062" width="12.140625" style="293" customWidth="1"/>
    <col min="13063" max="13311" width="9.140625" style="293"/>
    <col min="13312" max="13312" width="34.28515625" style="293" customWidth="1"/>
    <col min="13313" max="13318" width="12.140625" style="293" customWidth="1"/>
    <col min="13319" max="13567" width="9.140625" style="293"/>
    <col min="13568" max="13568" width="34.28515625" style="293" customWidth="1"/>
    <col min="13569" max="13574" width="12.140625" style="293" customWidth="1"/>
    <col min="13575" max="13823" width="9.140625" style="293"/>
    <col min="13824" max="13824" width="34.28515625" style="293" customWidth="1"/>
    <col min="13825" max="13830" width="12.140625" style="293" customWidth="1"/>
    <col min="13831" max="14079" width="9.140625" style="293"/>
    <col min="14080" max="14080" width="34.28515625" style="293" customWidth="1"/>
    <col min="14081" max="14086" width="12.140625" style="293" customWidth="1"/>
    <col min="14087" max="14335" width="9.140625" style="293"/>
    <col min="14336" max="14336" width="34.28515625" style="293" customWidth="1"/>
    <col min="14337" max="14342" width="12.140625" style="293" customWidth="1"/>
    <col min="14343" max="14591" width="9.140625" style="293"/>
    <col min="14592" max="14592" width="34.28515625" style="293" customWidth="1"/>
    <col min="14593" max="14598" width="12.140625" style="293" customWidth="1"/>
    <col min="14599" max="14847" width="9.140625" style="293"/>
    <col min="14848" max="14848" width="34.28515625" style="293" customWidth="1"/>
    <col min="14849" max="14854" width="12.140625" style="293" customWidth="1"/>
    <col min="14855" max="15103" width="9.140625" style="293"/>
    <col min="15104" max="15104" width="34.28515625" style="293" customWidth="1"/>
    <col min="15105" max="15110" width="12.140625" style="293" customWidth="1"/>
    <col min="15111" max="15359" width="9.140625" style="293"/>
    <col min="15360" max="15360" width="34.28515625" style="293" customWidth="1"/>
    <col min="15361" max="15366" width="12.140625" style="293" customWidth="1"/>
    <col min="15367" max="15615" width="9.140625" style="293"/>
    <col min="15616" max="15616" width="34.28515625" style="293" customWidth="1"/>
    <col min="15617" max="15622" width="12.140625" style="293" customWidth="1"/>
    <col min="15623" max="15871" width="9.140625" style="293"/>
    <col min="15872" max="15872" width="34.28515625" style="293" customWidth="1"/>
    <col min="15873" max="15878" width="12.140625" style="293" customWidth="1"/>
    <col min="15879" max="16127" width="9.140625" style="293"/>
    <col min="16128" max="16128" width="34.28515625" style="293" customWidth="1"/>
    <col min="16129" max="16134" width="12.140625" style="293" customWidth="1"/>
    <col min="16135" max="16384" width="9.140625" style="293"/>
  </cols>
  <sheetData>
    <row r="1" spans="1:6" ht="15.75">
      <c r="E1" s="294"/>
      <c r="F1" s="32" t="s">
        <v>385</v>
      </c>
    </row>
    <row r="2" spans="1:6" ht="15.75">
      <c r="A2" s="31" t="s">
        <v>25</v>
      </c>
      <c r="B2" s="295"/>
      <c r="C2" s="295"/>
      <c r="E2" s="644" t="s">
        <v>663</v>
      </c>
      <c r="F2" s="644"/>
    </row>
    <row r="3" spans="1:6" ht="15.75">
      <c r="A3" s="729" t="s">
        <v>386</v>
      </c>
      <c r="B3" s="729"/>
      <c r="C3" s="729"/>
      <c r="D3" s="729"/>
      <c r="E3" s="729"/>
      <c r="F3" s="729"/>
    </row>
    <row r="4" spans="1:6" ht="12.75">
      <c r="D4" s="297"/>
      <c r="E4" s="297"/>
      <c r="F4" s="33" t="s">
        <v>15</v>
      </c>
    </row>
    <row r="5" spans="1:6" s="590" customFormat="1" ht="25.5" customHeight="1">
      <c r="A5" s="587" t="s">
        <v>264</v>
      </c>
      <c r="B5" s="587">
        <v>2019</v>
      </c>
      <c r="C5" s="587">
        <v>2020</v>
      </c>
      <c r="D5" s="588">
        <v>2021</v>
      </c>
      <c r="E5" s="588">
        <v>2022</v>
      </c>
      <c r="F5" s="589" t="s">
        <v>656</v>
      </c>
    </row>
    <row r="6" spans="1:6" ht="12.75">
      <c r="A6" s="298" t="s">
        <v>387</v>
      </c>
      <c r="B6" s="591">
        <v>1469867.1000000003</v>
      </c>
      <c r="C6" s="591">
        <v>1601481.5</v>
      </c>
      <c r="D6" s="592">
        <v>1895340.0999999999</v>
      </c>
      <c r="E6" s="592">
        <v>3611551.9</v>
      </c>
      <c r="F6" s="593">
        <v>3816949.6999999997</v>
      </c>
    </row>
    <row r="7" spans="1:6" ht="12.75">
      <c r="A7" s="299" t="s">
        <v>388</v>
      </c>
      <c r="B7" s="594">
        <v>802047.4</v>
      </c>
      <c r="C7" s="594">
        <v>865456.6</v>
      </c>
      <c r="D7" s="595">
        <v>1052418.3999999999</v>
      </c>
      <c r="E7" s="595">
        <v>2049153.5</v>
      </c>
      <c r="F7" s="596">
        <v>2018388.9</v>
      </c>
    </row>
    <row r="8" spans="1:6" ht="12.75">
      <c r="A8" s="299" t="s">
        <v>389</v>
      </c>
      <c r="B8" s="594">
        <v>127.1</v>
      </c>
      <c r="C8" s="594">
        <v>1659.4</v>
      </c>
      <c r="D8" s="595">
        <v>6346.1</v>
      </c>
      <c r="E8" s="595">
        <v>24534.6</v>
      </c>
      <c r="F8" s="596">
        <v>29718.400000000001</v>
      </c>
    </row>
    <row r="9" spans="1:6" ht="12.75">
      <c r="A9" s="299" t="s">
        <v>390</v>
      </c>
      <c r="B9" s="594">
        <v>27509.3</v>
      </c>
      <c r="C9" s="594">
        <v>26809.7</v>
      </c>
      <c r="D9" s="595">
        <v>23912.799999999999</v>
      </c>
      <c r="E9" s="595">
        <v>37054.9</v>
      </c>
      <c r="F9" s="596">
        <v>30175.8</v>
      </c>
    </row>
    <row r="10" spans="1:6" ht="12.75">
      <c r="A10" s="299" t="s">
        <v>391</v>
      </c>
      <c r="B10" s="594">
        <v>45768.9</v>
      </c>
      <c r="C10" s="594">
        <v>56756.800000000003</v>
      </c>
      <c r="D10" s="595">
        <v>104444.4</v>
      </c>
      <c r="E10" s="595">
        <v>317506.59999999998</v>
      </c>
      <c r="F10" s="596">
        <v>322032.40000000002</v>
      </c>
    </row>
    <row r="11" spans="1:6" ht="12.75">
      <c r="A11" s="299" t="s">
        <v>392</v>
      </c>
      <c r="B11" s="594">
        <v>541074.1</v>
      </c>
      <c r="C11" s="594">
        <v>593238.4</v>
      </c>
      <c r="D11" s="595">
        <v>645476.19999999995</v>
      </c>
      <c r="E11" s="595">
        <v>1076447.8999999999</v>
      </c>
      <c r="F11" s="596">
        <v>1096484.5</v>
      </c>
    </row>
    <row r="12" spans="1:6" ht="26.25" customHeight="1">
      <c r="A12" s="300" t="s">
        <v>393</v>
      </c>
      <c r="B12" s="594">
        <v>29417.4</v>
      </c>
      <c r="C12" s="594">
        <v>32152.5</v>
      </c>
      <c r="D12" s="595">
        <v>34186</v>
      </c>
      <c r="E12" s="595">
        <v>58254.1</v>
      </c>
      <c r="F12" s="596">
        <v>53812.2</v>
      </c>
    </row>
    <row r="13" spans="1:6" ht="12.75">
      <c r="A13" s="299" t="s">
        <v>394</v>
      </c>
      <c r="B13" s="594">
        <v>3480.1</v>
      </c>
      <c r="C13" s="594">
        <v>3721.8</v>
      </c>
      <c r="D13" s="595">
        <v>3471.7</v>
      </c>
      <c r="E13" s="595">
        <v>5565.5</v>
      </c>
      <c r="F13" s="596">
        <v>4830.3</v>
      </c>
    </row>
    <row r="14" spans="1:6" ht="36.75" customHeight="1">
      <c r="A14" s="300" t="s">
        <v>395</v>
      </c>
      <c r="B14" s="594">
        <v>20442.8</v>
      </c>
      <c r="C14" s="594">
        <v>21686.2</v>
      </c>
      <c r="D14" s="595">
        <v>25084.5</v>
      </c>
      <c r="E14" s="595">
        <v>43034.8</v>
      </c>
      <c r="F14" s="596">
        <v>40731.300000000003</v>
      </c>
    </row>
    <row r="15" spans="1:6" ht="25.5">
      <c r="A15" s="473" t="s">
        <v>396</v>
      </c>
      <c r="B15" s="594">
        <v>0</v>
      </c>
      <c r="C15" s="594">
        <v>0</v>
      </c>
      <c r="D15" s="595">
        <v>0</v>
      </c>
      <c r="E15" s="595">
        <v>0</v>
      </c>
      <c r="F15" s="596">
        <v>220775.9</v>
      </c>
    </row>
    <row r="16" spans="1:6" ht="25.5">
      <c r="A16" s="301" t="s">
        <v>397</v>
      </c>
      <c r="B16" s="591">
        <v>4731415.7455959991</v>
      </c>
      <c r="C16" s="591">
        <v>4450697.5297556007</v>
      </c>
      <c r="D16" s="591">
        <v>4621617.8758025998</v>
      </c>
      <c r="E16" s="592">
        <v>8846602.7030973602</v>
      </c>
      <c r="F16" s="593">
        <v>7827144.6624133997</v>
      </c>
    </row>
    <row r="17" spans="1:6" ht="12.75">
      <c r="A17" s="299" t="s">
        <v>398</v>
      </c>
      <c r="B17" s="594">
        <v>4853.8</v>
      </c>
      <c r="C17" s="594">
        <v>4501.8999999999996</v>
      </c>
      <c r="D17" s="595">
        <v>4211.7</v>
      </c>
      <c r="E17" s="595">
        <v>6634.4</v>
      </c>
      <c r="F17" s="596">
        <v>6026.2</v>
      </c>
    </row>
    <row r="18" spans="1:6" ht="12.75">
      <c r="A18" s="302" t="s">
        <v>399</v>
      </c>
      <c r="B18" s="594">
        <v>796919.043252</v>
      </c>
      <c r="C18" s="594">
        <v>932680.62563399994</v>
      </c>
      <c r="D18" s="594">
        <v>1139972.4624429999</v>
      </c>
      <c r="E18" s="594">
        <v>2506019.7000000002</v>
      </c>
      <c r="F18" s="597">
        <v>2227346.9</v>
      </c>
    </row>
    <row r="19" spans="1:6" ht="12.75">
      <c r="A19" s="303" t="s">
        <v>566</v>
      </c>
      <c r="B19" s="594">
        <v>476565.34325200005</v>
      </c>
      <c r="C19" s="594">
        <v>528403.32563399989</v>
      </c>
      <c r="D19" s="595">
        <v>549806.96244299994</v>
      </c>
      <c r="E19" s="595">
        <v>1464185.2</v>
      </c>
      <c r="F19" s="596">
        <v>1299808.3</v>
      </c>
    </row>
    <row r="20" spans="1:6" ht="12.75">
      <c r="A20" s="304" t="s">
        <v>400</v>
      </c>
      <c r="B20" s="594">
        <v>2601.3000000000002</v>
      </c>
      <c r="C20" s="594">
        <v>2858.6</v>
      </c>
      <c r="D20" s="595">
        <v>3143.6</v>
      </c>
      <c r="E20" s="595">
        <v>5218.8</v>
      </c>
      <c r="F20" s="596">
        <v>4566.8999999999996</v>
      </c>
    </row>
    <row r="21" spans="1:6" ht="12.75">
      <c r="A21" s="304" t="s">
        <v>401</v>
      </c>
      <c r="B21" s="594">
        <v>136118.39999999999</v>
      </c>
      <c r="C21" s="594">
        <v>121806.39999999999</v>
      </c>
      <c r="D21" s="595">
        <v>116211</v>
      </c>
      <c r="E21" s="595">
        <v>194324.6</v>
      </c>
      <c r="F21" s="596">
        <v>173353.2</v>
      </c>
    </row>
    <row r="22" spans="1:6" ht="12.75">
      <c r="A22" s="304" t="s">
        <v>402</v>
      </c>
      <c r="B22" s="594">
        <v>0</v>
      </c>
      <c r="C22" s="594">
        <v>0</v>
      </c>
      <c r="D22" s="595">
        <v>25290.3</v>
      </c>
      <c r="E22" s="595">
        <v>44702.2</v>
      </c>
      <c r="F22" s="596">
        <v>39877.9</v>
      </c>
    </row>
    <row r="23" spans="1:6" ht="12.75">
      <c r="A23" s="304" t="s">
        <v>403</v>
      </c>
      <c r="B23" s="594">
        <v>181634</v>
      </c>
      <c r="C23" s="594">
        <v>279612.3</v>
      </c>
      <c r="D23" s="595">
        <v>445520.6</v>
      </c>
      <c r="E23" s="595">
        <v>797588.9</v>
      </c>
      <c r="F23" s="596">
        <v>709740.6</v>
      </c>
    </row>
    <row r="24" spans="1:6" ht="12.75">
      <c r="A24" s="302" t="s">
        <v>404</v>
      </c>
      <c r="B24" s="594">
        <v>34201.599999999999</v>
      </c>
      <c r="C24" s="594">
        <v>38584.400000000001</v>
      </c>
      <c r="D24" s="595">
        <v>43178.2</v>
      </c>
      <c r="E24" s="595">
        <v>79751</v>
      </c>
      <c r="F24" s="596">
        <v>76172.399999999994</v>
      </c>
    </row>
    <row r="25" spans="1:6" ht="12.75">
      <c r="A25" s="302" t="s">
        <v>405</v>
      </c>
      <c r="B25" s="594">
        <v>43113</v>
      </c>
      <c r="C25" s="594">
        <v>45091.3</v>
      </c>
      <c r="D25" s="595">
        <v>41878.199999999997</v>
      </c>
      <c r="E25" s="595">
        <v>71426.7</v>
      </c>
      <c r="F25" s="596">
        <v>66223.8</v>
      </c>
    </row>
    <row r="26" spans="1:6" ht="12.75">
      <c r="A26" s="302" t="s">
        <v>406</v>
      </c>
      <c r="B26" s="594">
        <v>156077</v>
      </c>
      <c r="C26" s="594">
        <v>154512.4</v>
      </c>
      <c r="D26" s="594">
        <v>166030.69999999998</v>
      </c>
      <c r="E26" s="594">
        <v>625003.69999999995</v>
      </c>
      <c r="F26" s="597">
        <v>442613</v>
      </c>
    </row>
    <row r="27" spans="1:6" ht="12.75">
      <c r="A27" s="304" t="s">
        <v>407</v>
      </c>
      <c r="B27" s="594">
        <v>3001.9</v>
      </c>
      <c r="C27" s="594">
        <v>7982.8</v>
      </c>
      <c r="D27" s="595">
        <v>162753.4</v>
      </c>
      <c r="E27" s="595">
        <v>492688.6</v>
      </c>
      <c r="F27" s="596">
        <v>282143.40000000002</v>
      </c>
    </row>
    <row r="28" spans="1:6" ht="12.75">
      <c r="A28" s="304" t="s">
        <v>408</v>
      </c>
      <c r="B28" s="594">
        <v>153075.1</v>
      </c>
      <c r="C28" s="594">
        <v>146529.60000000001</v>
      </c>
      <c r="D28" s="595">
        <v>3277.3</v>
      </c>
      <c r="E28" s="595">
        <v>5226.6000000000004</v>
      </c>
      <c r="F28" s="596">
        <v>4662.5</v>
      </c>
    </row>
    <row r="29" spans="1:6" ht="12.75">
      <c r="A29" s="304" t="s">
        <v>409</v>
      </c>
      <c r="B29" s="594">
        <v>0</v>
      </c>
      <c r="C29" s="594">
        <v>0</v>
      </c>
      <c r="D29" s="595">
        <v>0</v>
      </c>
      <c r="E29" s="595">
        <v>127088.5</v>
      </c>
      <c r="F29" s="596">
        <v>155807.1</v>
      </c>
    </row>
    <row r="30" spans="1:6" ht="12.75">
      <c r="A30" s="302" t="s">
        <v>410</v>
      </c>
      <c r="B30" s="594">
        <v>617972.69999999995</v>
      </c>
      <c r="C30" s="594">
        <v>659260</v>
      </c>
      <c r="D30" s="595">
        <v>621587.1</v>
      </c>
      <c r="E30" s="595">
        <v>977335.5</v>
      </c>
      <c r="F30" s="596">
        <v>817664.2</v>
      </c>
    </row>
    <row r="31" spans="1:6" ht="12.75">
      <c r="A31" s="302" t="s">
        <v>411</v>
      </c>
      <c r="B31" s="594">
        <v>13145.6</v>
      </c>
      <c r="C31" s="594">
        <v>14866</v>
      </c>
      <c r="D31" s="595">
        <v>18564.599999999999</v>
      </c>
      <c r="E31" s="595">
        <v>34760.699999999997</v>
      </c>
      <c r="F31" s="596">
        <v>30887.3</v>
      </c>
    </row>
    <row r="32" spans="1:6" ht="12.75">
      <c r="A32" s="302" t="s">
        <v>412</v>
      </c>
      <c r="B32" s="594">
        <v>1985.9</v>
      </c>
      <c r="C32" s="594">
        <v>1766.7</v>
      </c>
      <c r="D32" s="595">
        <v>1605.1</v>
      </c>
      <c r="E32" s="595">
        <v>2729.8</v>
      </c>
      <c r="F32" s="596">
        <v>2435.1999999999998</v>
      </c>
    </row>
    <row r="33" spans="1:13" ht="12.75">
      <c r="A33" s="302" t="s">
        <v>413</v>
      </c>
      <c r="B33" s="594">
        <v>23725.200000000001</v>
      </c>
      <c r="C33" s="594">
        <v>24084.6</v>
      </c>
      <c r="D33" s="594">
        <v>27425.5</v>
      </c>
      <c r="E33" s="594">
        <v>50492.800000000003</v>
      </c>
      <c r="F33" s="597">
        <v>47955.8</v>
      </c>
    </row>
    <row r="34" spans="1:13" ht="12.75">
      <c r="A34" s="302" t="s">
        <v>414</v>
      </c>
      <c r="B34" s="594">
        <v>24380.9</v>
      </c>
      <c r="C34" s="594">
        <v>20631.5</v>
      </c>
      <c r="D34" s="595">
        <v>17808.2</v>
      </c>
      <c r="E34" s="595">
        <v>30837.200000000001</v>
      </c>
      <c r="F34" s="596">
        <v>27509.3</v>
      </c>
    </row>
    <row r="35" spans="1:13" ht="12.75">
      <c r="A35" s="302" t="s">
        <v>415</v>
      </c>
      <c r="B35" s="594">
        <v>3015041.0023439988</v>
      </c>
      <c r="C35" s="594">
        <v>2554718.1041216007</v>
      </c>
      <c r="D35" s="594">
        <v>2539356.1133595989</v>
      </c>
      <c r="E35" s="594">
        <v>4461611.2030973593</v>
      </c>
      <c r="F35" s="597">
        <v>4082310.5624134</v>
      </c>
      <c r="G35" s="305"/>
    </row>
    <row r="36" spans="1:13" ht="12.75">
      <c r="A36" s="302" t="s">
        <v>567</v>
      </c>
      <c r="B36" s="594">
        <v>2531492.9972200003</v>
      </c>
      <c r="C36" s="594">
        <v>2203279.2983136</v>
      </c>
      <c r="D36" s="595">
        <v>2243049.0536536002</v>
      </c>
      <c r="E36" s="595">
        <v>3921587.2737799999</v>
      </c>
      <c r="F36" s="596">
        <v>3498370.9771534</v>
      </c>
    </row>
    <row r="37" spans="1:13" ht="13.5" customHeight="1">
      <c r="A37" s="475" t="s">
        <v>64</v>
      </c>
      <c r="B37" s="598">
        <v>6201282.8455959996</v>
      </c>
      <c r="C37" s="598">
        <v>6052179.0297556007</v>
      </c>
      <c r="D37" s="599">
        <v>6516957.9758025995</v>
      </c>
      <c r="E37" s="599">
        <v>12458154.603097361</v>
      </c>
      <c r="F37" s="600">
        <v>11644094.362413399</v>
      </c>
    </row>
    <row r="38" spans="1:13" ht="12" customHeight="1">
      <c r="A38" s="713" t="s">
        <v>306</v>
      </c>
      <c r="B38" s="713"/>
      <c r="C38" s="713"/>
      <c r="D38" s="713"/>
      <c r="E38" s="713"/>
      <c r="F38" s="713"/>
    </row>
    <row r="39" spans="1:13" ht="12.75">
      <c r="A39" s="306"/>
      <c r="B39" s="730" t="s">
        <v>384</v>
      </c>
      <c r="C39" s="730"/>
      <c r="D39" s="730"/>
      <c r="E39" s="730"/>
      <c r="F39" s="730"/>
    </row>
    <row r="40" spans="1:13" ht="24.75" customHeight="1">
      <c r="A40" s="731" t="s">
        <v>569</v>
      </c>
      <c r="B40" s="731"/>
      <c r="C40" s="731"/>
      <c r="D40" s="731"/>
      <c r="E40" s="731"/>
      <c r="F40" s="731"/>
    </row>
    <row r="41" spans="1:13">
      <c r="A41" s="307" t="s">
        <v>4</v>
      </c>
      <c r="B41" s="307"/>
      <c r="C41" s="307"/>
      <c r="D41" s="308"/>
      <c r="E41" s="308"/>
      <c r="F41" s="309"/>
      <c r="G41" s="310"/>
    </row>
    <row r="42" spans="1:13" ht="24" customHeight="1">
      <c r="A42" s="732" t="s">
        <v>570</v>
      </c>
      <c r="B42" s="732"/>
      <c r="C42" s="732"/>
      <c r="D42" s="732"/>
      <c r="E42" s="732"/>
      <c r="F42" s="309"/>
      <c r="G42" s="310"/>
    </row>
    <row r="43" spans="1:13">
      <c r="A43" s="733" t="s">
        <v>568</v>
      </c>
      <c r="B43" s="733"/>
      <c r="C43" s="733"/>
      <c r="D43" s="733"/>
      <c r="E43" s="733"/>
      <c r="F43" s="733"/>
      <c r="G43" s="733"/>
      <c r="H43" s="733"/>
      <c r="I43" s="733"/>
      <c r="J43" s="733"/>
      <c r="K43" s="733"/>
      <c r="L43" s="733"/>
      <c r="M43" s="733"/>
    </row>
    <row r="44" spans="1:13" ht="27" customHeight="1">
      <c r="A44" s="728" t="s">
        <v>416</v>
      </c>
      <c r="B44" s="728"/>
      <c r="C44" s="728"/>
      <c r="D44" s="728"/>
      <c r="E44" s="728"/>
      <c r="F44" s="728"/>
      <c r="G44" s="310"/>
    </row>
    <row r="45" spans="1:13">
      <c r="A45" s="307" t="s">
        <v>417</v>
      </c>
      <c r="B45" s="307"/>
      <c r="C45" s="307"/>
      <c r="D45" s="307"/>
      <c r="E45" s="307"/>
      <c r="F45" s="311"/>
    </row>
    <row r="46" spans="1:13">
      <c r="A46" s="474" t="s">
        <v>418</v>
      </c>
      <c r="B46" s="307"/>
      <c r="C46" s="307"/>
      <c r="D46" s="307"/>
      <c r="E46" s="307"/>
      <c r="F46" s="311"/>
    </row>
    <row r="47" spans="1:13" ht="27" customHeight="1">
      <c r="A47" s="728" t="s">
        <v>419</v>
      </c>
      <c r="B47" s="728"/>
      <c r="C47" s="728"/>
      <c r="D47" s="728"/>
      <c r="E47" s="728"/>
      <c r="F47" s="312"/>
      <c r="G47" s="313"/>
    </row>
    <row r="48" spans="1:13" ht="26.25" customHeight="1">
      <c r="A48" s="728" t="s">
        <v>420</v>
      </c>
      <c r="B48" s="728"/>
      <c r="C48" s="728"/>
      <c r="D48" s="728"/>
      <c r="E48" s="728"/>
      <c r="F48" s="728"/>
      <c r="G48" s="313"/>
    </row>
    <row r="50" spans="1:1">
      <c r="A50" s="314"/>
    </row>
  </sheetData>
  <mergeCells count="10">
    <mergeCell ref="E2:F2"/>
    <mergeCell ref="A44:F44"/>
    <mergeCell ref="A47:E47"/>
    <mergeCell ref="A48:F48"/>
    <mergeCell ref="A3:F3"/>
    <mergeCell ref="A38:F38"/>
    <mergeCell ref="B39:F39"/>
    <mergeCell ref="A40:F40"/>
    <mergeCell ref="A42:E42"/>
    <mergeCell ref="A43:M43"/>
  </mergeCells>
  <conditionalFormatting sqref="A3">
    <cfRule type="cellIs" dxfId="49" priority="6" operator="equal">
      <formula>0</formula>
    </cfRule>
  </conditionalFormatting>
  <conditionalFormatting sqref="A40">
    <cfRule type="cellIs" dxfId="48" priority="4" operator="equal">
      <formula>0</formula>
    </cfRule>
  </conditionalFormatting>
  <conditionalFormatting sqref="A44">
    <cfRule type="cellIs" dxfId="47" priority="10" operator="equal">
      <formula>0</formula>
    </cfRule>
  </conditionalFormatting>
  <conditionalFormatting sqref="A48">
    <cfRule type="cellIs" dxfId="46" priority="9" operator="equal">
      <formula>0</formula>
    </cfRule>
  </conditionalFormatting>
  <conditionalFormatting sqref="A1:E1 A2:D2 A4:F5 A6:A38 A41:C41 A45:G46 A47:C47 A49:F65537">
    <cfRule type="cellIs" dxfId="45" priority="3" operator="equal">
      <formula>0</formula>
    </cfRule>
  </conditionalFormatting>
  <conditionalFormatting sqref="B6:F37">
    <cfRule type="cellIs" dxfId="44" priority="2" operator="equal">
      <formula>0</formula>
    </cfRule>
  </conditionalFormatting>
  <conditionalFormatting sqref="F2">
    <cfRule type="cellIs" dxfId="43" priority="1" operator="equal">
      <formula>0</formula>
    </cfRule>
  </conditionalFormatting>
  <hyperlinks>
    <hyperlink ref="E2" location="Contents!A1" display="cs;slf;fj;jpw;F jpUk;Gtjw;F"/>
    <hyperlink ref="E2:F2" location="உள்ளடக்கம்!A1" display="cs;slf;fj;jpw;F jpUk;Gtjw;F"/>
  </hyperlinks>
  <pageMargins left="0.7" right="0.7" top="0.75" bottom="0.75" header="0.3" footer="0.3"/>
  <pageSetup paperSize="9" scale="75" orientation="landscape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F49"/>
  <sheetViews>
    <sheetView showGridLines="0" zoomScale="98" zoomScaleNormal="98" zoomScaleSheetLayoutView="90" workbookViewId="0">
      <selection activeCell="L12" sqref="L12"/>
    </sheetView>
  </sheetViews>
  <sheetFormatPr defaultColWidth="9.140625" defaultRowHeight="12.75"/>
  <cols>
    <col min="1" max="1" width="45.85546875" style="315" customWidth="1"/>
    <col min="2" max="2" width="13.5703125" style="315" customWidth="1"/>
    <col min="3" max="3" width="13.5703125" style="316" customWidth="1"/>
    <col min="4" max="4" width="12.85546875" style="316" customWidth="1"/>
    <col min="5" max="5" width="13.140625" style="316" customWidth="1"/>
    <col min="6" max="6" width="13.42578125" style="315" customWidth="1"/>
    <col min="7" max="16384" width="9.140625" style="315"/>
  </cols>
  <sheetData>
    <row r="2" spans="1:6" ht="15.75">
      <c r="A2" s="31" t="s">
        <v>25</v>
      </c>
      <c r="F2" s="32" t="s">
        <v>421</v>
      </c>
    </row>
    <row r="3" spans="1:6" ht="15.75">
      <c r="A3" s="31"/>
      <c r="E3" s="644" t="s">
        <v>663</v>
      </c>
      <c r="F3" s="644"/>
    </row>
    <row r="4" spans="1:6" ht="15.75">
      <c r="A4" s="735" t="s">
        <v>422</v>
      </c>
      <c r="B4" s="735"/>
      <c r="C4" s="735"/>
      <c r="D4" s="735"/>
      <c r="E4" s="735"/>
      <c r="F4" s="317"/>
    </row>
    <row r="5" spans="1:6" ht="12.75" customHeight="1">
      <c r="A5" s="736"/>
      <c r="B5" s="736"/>
      <c r="C5" s="736"/>
      <c r="D5" s="736"/>
      <c r="E5" s="736"/>
      <c r="F5" s="33" t="s">
        <v>15</v>
      </c>
    </row>
    <row r="6" spans="1:6" s="602" customFormat="1" ht="37.5" customHeight="1">
      <c r="A6" s="529" t="s">
        <v>423</v>
      </c>
      <c r="B6" s="572">
        <v>2019</v>
      </c>
      <c r="C6" s="573">
        <v>2020</v>
      </c>
      <c r="D6" s="573">
        <v>2021</v>
      </c>
      <c r="E6" s="573">
        <v>2022</v>
      </c>
      <c r="F6" s="601" t="s">
        <v>291</v>
      </c>
    </row>
    <row r="7" spans="1:6" ht="19.5" customHeight="1">
      <c r="A7" s="154" t="s">
        <v>424</v>
      </c>
      <c r="B7" s="318">
        <v>504466.91286907002</v>
      </c>
      <c r="C7" s="318">
        <v>-141972</v>
      </c>
      <c r="D7" s="318">
        <v>-7317.9000000000524</v>
      </c>
      <c r="E7" s="318">
        <v>405663.80000000005</v>
      </c>
      <c r="F7" s="318">
        <v>469282</v>
      </c>
    </row>
    <row r="8" spans="1:6" ht="17.25" customHeight="1">
      <c r="A8" s="476" t="s">
        <v>388</v>
      </c>
      <c r="B8" s="319">
        <v>11878.899999999994</v>
      </c>
      <c r="C8" s="319">
        <v>15143.599999999999</v>
      </c>
      <c r="D8" s="319">
        <v>72078.8</v>
      </c>
      <c r="E8" s="319">
        <v>149472.5</v>
      </c>
      <c r="F8" s="319">
        <v>176937.9</v>
      </c>
    </row>
    <row r="9" spans="1:6">
      <c r="A9" s="476" t="s">
        <v>425</v>
      </c>
      <c r="B9" s="320">
        <v>-2009.8</v>
      </c>
      <c r="C9" s="320">
        <v>-2103.6999999999998</v>
      </c>
      <c r="D9" s="319">
        <v>-2273</v>
      </c>
      <c r="E9" s="321">
        <v>0</v>
      </c>
      <c r="F9" s="321">
        <v>0</v>
      </c>
    </row>
    <row r="10" spans="1:6">
      <c r="A10" s="476" t="s">
        <v>398</v>
      </c>
      <c r="B10" s="319">
        <v>-558.79999999999995</v>
      </c>
      <c r="C10" s="319">
        <v>-561.5</v>
      </c>
      <c r="D10" s="319">
        <v>-626.70000000000005</v>
      </c>
      <c r="E10" s="319">
        <v>-474.9</v>
      </c>
      <c r="F10" s="319">
        <v>-38.1</v>
      </c>
    </row>
    <row r="11" spans="1:6">
      <c r="A11" s="476" t="s">
        <v>426</v>
      </c>
      <c r="B11" s="319">
        <v>76318.400000000009</v>
      </c>
      <c r="C11" s="319">
        <v>99720.900000000009</v>
      </c>
      <c r="D11" s="319">
        <v>105456.69999999998</v>
      </c>
      <c r="E11" s="319">
        <v>-45961.4</v>
      </c>
      <c r="F11" s="321">
        <v>0</v>
      </c>
    </row>
    <row r="12" spans="1:6">
      <c r="A12" s="476" t="s">
        <v>427</v>
      </c>
      <c r="B12" s="319">
        <v>-2242</v>
      </c>
      <c r="C12" s="319">
        <v>-2143.4</v>
      </c>
      <c r="D12" s="319">
        <v>-1687.3</v>
      </c>
      <c r="E12" s="319">
        <v>-589.5</v>
      </c>
      <c r="F12" s="321">
        <v>0</v>
      </c>
    </row>
    <row r="13" spans="1:6">
      <c r="A13" s="476" t="s">
        <v>428</v>
      </c>
      <c r="B13" s="320">
        <v>-346.29999999999995</v>
      </c>
      <c r="C13" s="320">
        <v>-1042.5</v>
      </c>
      <c r="D13" s="319">
        <v>-839.8</v>
      </c>
      <c r="E13" s="319">
        <v>-121.10000000000002</v>
      </c>
      <c r="F13" s="319">
        <v>425.1</v>
      </c>
    </row>
    <row r="14" spans="1:6">
      <c r="A14" s="476" t="s">
        <v>405</v>
      </c>
      <c r="B14" s="319">
        <v>-2562</v>
      </c>
      <c r="C14" s="319">
        <v>-3383</v>
      </c>
      <c r="D14" s="319">
        <v>-3480</v>
      </c>
      <c r="E14" s="321">
        <v>0</v>
      </c>
      <c r="F14" s="321">
        <v>0</v>
      </c>
    </row>
    <row r="15" spans="1:6">
      <c r="A15" s="477" t="s">
        <v>429</v>
      </c>
      <c r="B15" s="319">
        <v>8805.2000000000007</v>
      </c>
      <c r="C15" s="319">
        <v>9710</v>
      </c>
      <c r="D15" s="319">
        <v>41946.6</v>
      </c>
      <c r="E15" s="319">
        <v>125718.59999999999</v>
      </c>
      <c r="F15" s="319">
        <v>39934.400000000001</v>
      </c>
    </row>
    <row r="16" spans="1:6">
      <c r="A16" s="476" t="s">
        <v>392</v>
      </c>
      <c r="B16" s="319">
        <v>-2654.4000000000015</v>
      </c>
      <c r="C16" s="319">
        <v>16561.2</v>
      </c>
      <c r="D16" s="319">
        <v>23907.9</v>
      </c>
      <c r="E16" s="319">
        <v>-41261.5</v>
      </c>
      <c r="F16" s="319">
        <v>129184.4</v>
      </c>
    </row>
    <row r="17" spans="1:6">
      <c r="A17" s="477" t="s">
        <v>430</v>
      </c>
      <c r="B17" s="319">
        <v>1127.8</v>
      </c>
      <c r="C17" s="319">
        <v>736.59999999999991</v>
      </c>
      <c r="D17" s="319">
        <v>223.20000000000005</v>
      </c>
      <c r="E17" s="319">
        <v>-1177.3</v>
      </c>
      <c r="F17" s="319">
        <v>-129</v>
      </c>
    </row>
    <row r="18" spans="1:6">
      <c r="A18" s="476" t="s">
        <v>431</v>
      </c>
      <c r="B18" s="319">
        <v>-9788.1999999999989</v>
      </c>
      <c r="C18" s="319">
        <v>-7364.9999999999991</v>
      </c>
      <c r="D18" s="319">
        <v>-1257.2999999999986</v>
      </c>
      <c r="E18" s="319">
        <v>302041.09999999998</v>
      </c>
      <c r="F18" s="319">
        <v>-114448.59999999999</v>
      </c>
    </row>
    <row r="19" spans="1:6">
      <c r="A19" s="476" t="s">
        <v>410</v>
      </c>
      <c r="B19" s="319">
        <v>-2678.8999999999978</v>
      </c>
      <c r="C19" s="319">
        <v>-9706.4000000000015</v>
      </c>
      <c r="D19" s="319">
        <v>-14337.8</v>
      </c>
      <c r="E19" s="319">
        <v>2184.6999999999971</v>
      </c>
      <c r="F19" s="321">
        <v>0</v>
      </c>
    </row>
    <row r="20" spans="1:6">
      <c r="A20" s="476" t="s">
        <v>432</v>
      </c>
      <c r="B20" s="319">
        <v>-226.5</v>
      </c>
      <c r="C20" s="319">
        <v>-1551.8</v>
      </c>
      <c r="D20" s="319">
        <v>-1425.3000000000002</v>
      </c>
      <c r="E20" s="319">
        <v>242.60000000000002</v>
      </c>
      <c r="F20" s="321">
        <v>0</v>
      </c>
    </row>
    <row r="21" spans="1:6">
      <c r="A21" s="476" t="s">
        <v>411</v>
      </c>
      <c r="B21" s="319">
        <v>783.50000000000011</v>
      </c>
      <c r="C21" s="319">
        <v>1367.3999999999999</v>
      </c>
      <c r="D21" s="319">
        <v>2123.1999999999998</v>
      </c>
      <c r="E21" s="319">
        <v>1115.8999999999999</v>
      </c>
      <c r="F21" s="321">
        <v>0</v>
      </c>
    </row>
    <row r="22" spans="1:6">
      <c r="A22" s="476" t="s">
        <v>433</v>
      </c>
      <c r="B22" s="321">
        <v>0</v>
      </c>
      <c r="C22" s="321">
        <v>0</v>
      </c>
      <c r="D22" s="319">
        <v>-5854.1</v>
      </c>
      <c r="E22" s="319">
        <v>4703.7999999999993</v>
      </c>
      <c r="F22" s="319">
        <v>8046</v>
      </c>
    </row>
    <row r="23" spans="1:6">
      <c r="A23" s="476" t="s">
        <v>434</v>
      </c>
      <c r="B23" s="319">
        <v>1865.9</v>
      </c>
      <c r="C23" s="319">
        <v>254</v>
      </c>
      <c r="D23" s="319">
        <v>1212.3999999999996</v>
      </c>
      <c r="E23" s="319">
        <v>-2258.1999999999998</v>
      </c>
      <c r="F23" s="319">
        <v>1948.6999999999998</v>
      </c>
    </row>
    <row r="24" spans="1:6">
      <c r="A24" s="476" t="s">
        <v>435</v>
      </c>
      <c r="B24" s="319">
        <v>1184.8999999999999</v>
      </c>
      <c r="C24" s="319">
        <v>-887.19999999999993</v>
      </c>
      <c r="D24" s="319">
        <v>-62</v>
      </c>
      <c r="E24" s="319">
        <v>936.90000000000009</v>
      </c>
      <c r="F24" s="319">
        <v>2424.8000000000002</v>
      </c>
    </row>
    <row r="25" spans="1:6">
      <c r="A25" s="476" t="s">
        <v>436</v>
      </c>
      <c r="B25" s="319">
        <v>-5595.1</v>
      </c>
      <c r="C25" s="319">
        <v>-5669.2</v>
      </c>
      <c r="D25" s="319">
        <v>-6550.7</v>
      </c>
      <c r="E25" s="319">
        <v>-1335.8</v>
      </c>
      <c r="F25" s="321">
        <v>0</v>
      </c>
    </row>
    <row r="26" spans="1:6">
      <c r="A26" s="476" t="s">
        <v>437</v>
      </c>
      <c r="B26" s="319">
        <v>-4300.3999999999996</v>
      </c>
      <c r="C26" s="319">
        <v>-4292.8</v>
      </c>
      <c r="D26" s="319">
        <v>-4343.6000000000004</v>
      </c>
      <c r="E26" s="319">
        <v>-881.1</v>
      </c>
      <c r="F26" s="321">
        <v>0</v>
      </c>
    </row>
    <row r="27" spans="1:6">
      <c r="A27" s="476" t="s">
        <v>438</v>
      </c>
      <c r="B27" s="321">
        <v>0</v>
      </c>
      <c r="C27" s="321">
        <v>0</v>
      </c>
      <c r="D27" s="321">
        <v>0</v>
      </c>
      <c r="E27" s="321">
        <v>0</v>
      </c>
      <c r="F27" s="319">
        <v>221010.7</v>
      </c>
    </row>
    <row r="28" spans="1:6">
      <c r="A28" s="476" t="s">
        <v>439</v>
      </c>
      <c r="B28" s="252">
        <f>B7-SUM(B8:B27)</f>
        <v>435464.71286907</v>
      </c>
      <c r="C28" s="252">
        <f>C7-SUM(C8:C27)</f>
        <v>-246759.2</v>
      </c>
      <c r="D28" s="252">
        <f>D7-SUM(D8:D27)</f>
        <v>-211529.10000000009</v>
      </c>
      <c r="E28" s="252">
        <f>E7-SUM(E8:E27)</f>
        <v>-86691.5</v>
      </c>
      <c r="F28" s="252">
        <f>F7-SUM(F8:F27)</f>
        <v>3985.7000000000116</v>
      </c>
    </row>
    <row r="29" spans="1:6">
      <c r="A29" s="476"/>
      <c r="B29" s="252"/>
      <c r="C29" s="252"/>
      <c r="D29" s="322"/>
      <c r="E29" s="322"/>
      <c r="F29" s="322"/>
    </row>
    <row r="30" spans="1:6">
      <c r="A30" s="154" t="s">
        <v>440</v>
      </c>
      <c r="B30" s="323">
        <v>4480</v>
      </c>
      <c r="C30" s="323">
        <v>6773</v>
      </c>
      <c r="D30" s="323">
        <v>3875</v>
      </c>
      <c r="E30" s="323">
        <v>3463</v>
      </c>
      <c r="F30" s="323">
        <v>18414</v>
      </c>
    </row>
    <row r="31" spans="1:6" ht="13.5" customHeight="1">
      <c r="A31" s="476" t="s">
        <v>388</v>
      </c>
      <c r="B31" s="319">
        <v>3</v>
      </c>
      <c r="C31" s="319">
        <v>2277</v>
      </c>
      <c r="D31" s="319">
        <v>1180</v>
      </c>
      <c r="E31" s="319">
        <v>258</v>
      </c>
      <c r="F31" s="319">
        <v>984</v>
      </c>
    </row>
    <row r="32" spans="1:6" ht="15" customHeight="1">
      <c r="A32" s="476" t="s">
        <v>405</v>
      </c>
      <c r="B32" s="321">
        <v>0</v>
      </c>
      <c r="C32" s="321">
        <v>0</v>
      </c>
      <c r="D32" s="321">
        <v>0</v>
      </c>
      <c r="E32" s="319">
        <v>529</v>
      </c>
      <c r="F32" s="319">
        <v>1444</v>
      </c>
    </row>
    <row r="33" spans="1:6" ht="13.5" customHeight="1">
      <c r="A33" s="476" t="s">
        <v>410</v>
      </c>
      <c r="B33" s="319">
        <v>1666</v>
      </c>
      <c r="C33" s="319">
        <v>1651</v>
      </c>
      <c r="D33" s="321">
        <v>0</v>
      </c>
      <c r="E33" s="321">
        <v>0</v>
      </c>
      <c r="F33" s="319">
        <v>12812</v>
      </c>
    </row>
    <row r="34" spans="1:6">
      <c r="A34" s="476" t="s">
        <v>441</v>
      </c>
      <c r="B34" s="319">
        <v>321</v>
      </c>
      <c r="C34" s="319">
        <v>2087</v>
      </c>
      <c r="D34" s="319">
        <v>841</v>
      </c>
      <c r="E34" s="321">
        <v>0</v>
      </c>
      <c r="F34" s="321">
        <v>0</v>
      </c>
    </row>
    <row r="35" spans="1:6">
      <c r="A35" s="476" t="s">
        <v>437</v>
      </c>
      <c r="B35" s="319">
        <v>1946</v>
      </c>
      <c r="C35" s="321">
        <v>0</v>
      </c>
      <c r="D35" s="321">
        <v>0</v>
      </c>
      <c r="E35" s="321">
        <v>0</v>
      </c>
      <c r="F35" s="321">
        <v>0</v>
      </c>
    </row>
    <row r="36" spans="1:6">
      <c r="A36" s="476" t="s">
        <v>51</v>
      </c>
      <c r="B36" s="319">
        <f>B30-SUM(B31:B35)</f>
        <v>544</v>
      </c>
      <c r="C36" s="319">
        <f>C30-SUM(C31:C35)</f>
        <v>758</v>
      </c>
      <c r="D36" s="319">
        <f>D30-SUM(D31:D35)</f>
        <v>1854</v>
      </c>
      <c r="E36" s="319">
        <f>E30-SUM(E31:E35)</f>
        <v>2676</v>
      </c>
      <c r="F36" s="319">
        <f>F30-SUM(F31:F35)</f>
        <v>3174</v>
      </c>
    </row>
    <row r="37" spans="1:6">
      <c r="A37" s="162" t="s">
        <v>64</v>
      </c>
      <c r="B37" s="324">
        <v>508946.91286907002</v>
      </c>
      <c r="C37" s="324">
        <v>-135199</v>
      </c>
      <c r="D37" s="325">
        <v>-3442.9000000000524</v>
      </c>
      <c r="E37" s="325">
        <v>409126.80000000005</v>
      </c>
      <c r="F37" s="325">
        <f>F30+F7</f>
        <v>487696</v>
      </c>
    </row>
    <row r="38" spans="1:6" s="603" customFormat="1" ht="13.5" customHeight="1">
      <c r="B38" s="717" t="s">
        <v>657</v>
      </c>
      <c r="C38" s="717"/>
      <c r="D38" s="717"/>
      <c r="E38" s="717"/>
      <c r="F38" s="717"/>
    </row>
    <row r="39" spans="1:6" s="603" customFormat="1" ht="13.5" customHeight="1">
      <c r="B39" s="260"/>
      <c r="C39" s="261"/>
      <c r="D39" s="725" t="s">
        <v>307</v>
      </c>
      <c r="E39" s="725"/>
      <c r="F39" s="725"/>
    </row>
    <row r="40" spans="1:6" s="604" customFormat="1" ht="12">
      <c r="A40" s="738" t="s">
        <v>571</v>
      </c>
      <c r="B40" s="738"/>
      <c r="C40" s="738"/>
      <c r="D40" s="738"/>
      <c r="E40" s="738"/>
      <c r="F40" s="738"/>
    </row>
    <row r="41" spans="1:6" s="604" customFormat="1" ht="12">
      <c r="A41" s="690" t="s">
        <v>4</v>
      </c>
      <c r="B41" s="690"/>
      <c r="C41" s="690"/>
      <c r="D41" s="690"/>
      <c r="E41" s="690"/>
      <c r="F41" s="690"/>
    </row>
    <row r="42" spans="1:6" s="604" customFormat="1" ht="29.25" customHeight="1">
      <c r="A42" s="690" t="s">
        <v>442</v>
      </c>
      <c r="B42" s="690"/>
      <c r="C42" s="690"/>
      <c r="D42" s="690"/>
      <c r="E42" s="690"/>
      <c r="F42" s="690"/>
    </row>
    <row r="43" spans="1:6" s="604" customFormat="1" ht="24" customHeight="1">
      <c r="A43" s="737" t="s">
        <v>443</v>
      </c>
      <c r="B43" s="737"/>
      <c r="C43" s="737"/>
      <c r="D43" s="737"/>
      <c r="E43" s="737"/>
      <c r="F43" s="737"/>
    </row>
    <row r="44" spans="1:6" s="604" customFormat="1" ht="24" customHeight="1">
      <c r="A44" s="690" t="s">
        <v>444</v>
      </c>
      <c r="B44" s="690"/>
      <c r="C44" s="690"/>
      <c r="D44" s="690"/>
      <c r="E44" s="690"/>
      <c r="F44" s="690"/>
    </row>
    <row r="45" spans="1:6" s="604" customFormat="1" ht="15" customHeight="1">
      <c r="A45" s="690" t="s">
        <v>445</v>
      </c>
      <c r="B45" s="690"/>
      <c r="C45" s="690"/>
      <c r="D45" s="690"/>
      <c r="E45" s="690"/>
      <c r="F45" s="690"/>
    </row>
    <row r="46" spans="1:6" s="604" customFormat="1" ht="26.25" customHeight="1">
      <c r="A46" s="737" t="s">
        <v>446</v>
      </c>
      <c r="B46" s="737"/>
      <c r="C46" s="737"/>
      <c r="D46" s="737"/>
      <c r="E46" s="737"/>
      <c r="F46" s="737"/>
    </row>
    <row r="47" spans="1:6" s="604" customFormat="1" ht="12"/>
    <row r="48" spans="1:6">
      <c r="A48" s="734"/>
      <c r="B48" s="734"/>
      <c r="C48" s="734"/>
      <c r="D48" s="734"/>
      <c r="E48" s="734"/>
      <c r="F48" s="734"/>
    </row>
    <row r="49" spans="1:1">
      <c r="A49" s="89"/>
    </row>
  </sheetData>
  <mergeCells count="12">
    <mergeCell ref="E3:F3"/>
    <mergeCell ref="A48:F48"/>
    <mergeCell ref="A4:E5"/>
    <mergeCell ref="A43:F43"/>
    <mergeCell ref="A44:F44"/>
    <mergeCell ref="A45:F45"/>
    <mergeCell ref="A46:F46"/>
    <mergeCell ref="A42:F42"/>
    <mergeCell ref="B38:F38"/>
    <mergeCell ref="D39:F39"/>
    <mergeCell ref="A40:F40"/>
    <mergeCell ref="A41:F41"/>
  </mergeCells>
  <conditionalFormatting sqref="A2:A3">
    <cfRule type="cellIs" dxfId="42" priority="6" operator="equal">
      <formula>0</formula>
    </cfRule>
  </conditionalFormatting>
  <conditionalFormatting sqref="A40">
    <cfRule type="cellIs" dxfId="41" priority="2" operator="equal">
      <formula>0</formula>
    </cfRule>
  </conditionalFormatting>
  <conditionalFormatting sqref="B38 B39:D39">
    <cfRule type="cellIs" dxfId="40" priority="4" operator="equal">
      <formula>0</formula>
    </cfRule>
  </conditionalFormatting>
  <conditionalFormatting sqref="B6:E6">
    <cfRule type="cellIs" dxfId="39" priority="3" operator="equal">
      <formula>0</formula>
    </cfRule>
  </conditionalFormatting>
  <conditionalFormatting sqref="F5:F6">
    <cfRule type="cellIs" dxfId="38" priority="5" operator="equal">
      <formula>0</formula>
    </cfRule>
  </conditionalFormatting>
  <conditionalFormatting sqref="F3">
    <cfRule type="cellIs" dxfId="37" priority="1" operator="equal">
      <formula>0</formula>
    </cfRule>
  </conditionalFormatting>
  <hyperlinks>
    <hyperlink ref="E3" location="Contents!A1" display="cs;slf;fj;jpw;F jpUk;Gtjw;F"/>
    <hyperlink ref="E3:F3" location="உள்ளடக்கம்!A1" display="cs;slf;fj;jpw;F jpUk;Gtjw;F"/>
  </hyperlinks>
  <pageMargins left="0.7" right="0.7" top="0.75" bottom="0.75" header="0.3" footer="0.3"/>
  <pageSetup paperSize="9" scale="72" orientation="landscape" horizontalDpi="1200" verticalDpi="1200" r:id="rId1"/>
  <headerFooter alignWithMargins="0">
    <oddHeader>&amp;L&amp;"Calibri"&amp;10&amp;K000000 [Limited Sharing]&amp;1#_x000D_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522"/>
  <sheetViews>
    <sheetView zoomScaleNormal="100" zoomScaleSheetLayoutView="100" workbookViewId="0">
      <selection activeCell="D2" sqref="D2:E2"/>
    </sheetView>
  </sheetViews>
  <sheetFormatPr defaultColWidth="9.140625" defaultRowHeight="12.75"/>
  <cols>
    <col min="1" max="1" width="75.5703125" style="192" customWidth="1"/>
    <col min="2" max="5" width="11.5703125" style="326" bestFit="1" customWidth="1"/>
    <col min="6" max="6" width="12.7109375" style="192" customWidth="1"/>
    <col min="7" max="16384" width="9.140625" style="192"/>
  </cols>
  <sheetData>
    <row r="1" spans="1:6" ht="15.75">
      <c r="F1" s="32" t="s">
        <v>447</v>
      </c>
    </row>
    <row r="2" spans="1:6" ht="15.75">
      <c r="A2" s="70" t="s">
        <v>25</v>
      </c>
      <c r="D2" s="630" t="s">
        <v>663</v>
      </c>
      <c r="E2" s="630"/>
      <c r="F2" s="628"/>
    </row>
    <row r="3" spans="1:6" ht="19.5" customHeight="1">
      <c r="A3" s="712" t="s">
        <v>448</v>
      </c>
      <c r="B3" s="712"/>
      <c r="C3" s="712"/>
      <c r="D3" s="712"/>
      <c r="E3" s="712"/>
      <c r="F3" s="712"/>
    </row>
    <row r="4" spans="1:6">
      <c r="E4" s="192"/>
      <c r="F4" s="195" t="s">
        <v>15</v>
      </c>
    </row>
    <row r="5" spans="1:6">
      <c r="A5" s="129" t="s">
        <v>264</v>
      </c>
      <c r="B5" s="129">
        <v>2019</v>
      </c>
      <c r="C5" s="129">
        <v>2020</v>
      </c>
      <c r="D5" s="129">
        <v>2021</v>
      </c>
      <c r="E5" s="129">
        <v>2022</v>
      </c>
      <c r="F5" s="129" t="s">
        <v>449</v>
      </c>
    </row>
    <row r="6" spans="1:6">
      <c r="A6" s="485" t="s">
        <v>598</v>
      </c>
      <c r="B6" s="486">
        <v>13031543.025028039</v>
      </c>
      <c r="C6" s="486">
        <v>15117246.97649939</v>
      </c>
      <c r="D6" s="486">
        <v>17614181.08284007</v>
      </c>
      <c r="E6" s="486">
        <v>27492030.802700199</v>
      </c>
      <c r="F6" s="486">
        <v>28695948.557840049</v>
      </c>
    </row>
    <row r="7" spans="1:6" s="256" customFormat="1" ht="25.5">
      <c r="A7" s="495" t="s">
        <v>599</v>
      </c>
      <c r="B7" s="22">
        <v>345452.55674799997</v>
      </c>
      <c r="C7" s="22">
        <v>323510.27436600003</v>
      </c>
      <c r="D7" s="22">
        <v>311190.63755699998</v>
      </c>
      <c r="E7" s="330"/>
      <c r="F7" s="330"/>
    </row>
    <row r="8" spans="1:6">
      <c r="A8" s="146" t="s">
        <v>601</v>
      </c>
      <c r="B8" s="14">
        <v>22316.865207999999</v>
      </c>
      <c r="C8" s="14">
        <v>22188.728443</v>
      </c>
      <c r="D8" s="14">
        <v>21832.699022000001</v>
      </c>
      <c r="E8" s="330"/>
      <c r="F8" s="330"/>
    </row>
    <row r="9" spans="1:6">
      <c r="A9" s="489" t="s">
        <v>600</v>
      </c>
      <c r="B9" s="14">
        <v>150418.44163000002</v>
      </c>
      <c r="C9" s="14">
        <v>136719.62024399999</v>
      </c>
      <c r="D9" s="14">
        <v>128025.857007</v>
      </c>
      <c r="E9" s="330"/>
      <c r="F9" s="330"/>
    </row>
    <row r="10" spans="1:6">
      <c r="A10" s="489" t="s">
        <v>602</v>
      </c>
      <c r="B10" s="329">
        <v>172717.24990999998</v>
      </c>
      <c r="C10" s="329">
        <v>164601.92567900004</v>
      </c>
      <c r="D10" s="329">
        <v>161332.08152800001</v>
      </c>
      <c r="E10" s="330"/>
      <c r="F10" s="330"/>
    </row>
    <row r="11" spans="1:6">
      <c r="A11" s="154" t="s">
        <v>603</v>
      </c>
      <c r="B11" s="330">
        <v>778305.34701879998</v>
      </c>
      <c r="C11" s="330">
        <v>986390.73326413881</v>
      </c>
      <c r="D11" s="330">
        <v>1506742.7954641066</v>
      </c>
      <c r="E11" s="330">
        <v>1180700.6869928199</v>
      </c>
      <c r="F11" s="330">
        <v>1931317.1141559999</v>
      </c>
    </row>
    <row r="12" spans="1:6">
      <c r="A12" s="476" t="s">
        <v>572</v>
      </c>
      <c r="B12" s="329">
        <v>16531.548699999999</v>
      </c>
      <c r="C12" s="329">
        <v>34801.303599999999</v>
      </c>
      <c r="D12" s="329">
        <v>115332.08560000001</v>
      </c>
      <c r="E12" s="329">
        <v>59756.358035000005</v>
      </c>
      <c r="F12" s="329">
        <v>51117.376839999997</v>
      </c>
    </row>
    <row r="13" spans="1:6">
      <c r="A13" s="476" t="s">
        <v>574</v>
      </c>
      <c r="B13" s="487" t="s">
        <v>584</v>
      </c>
      <c r="C13" s="487" t="s">
        <v>584</v>
      </c>
      <c r="D13" s="14">
        <v>36539.856</v>
      </c>
      <c r="E13" s="329">
        <v>66889.224000000002</v>
      </c>
      <c r="F13" s="329">
        <v>52604.543999999994</v>
      </c>
    </row>
    <row r="14" spans="1:6">
      <c r="A14" s="488" t="s">
        <v>575</v>
      </c>
      <c r="B14" s="487" t="s">
        <v>584</v>
      </c>
      <c r="C14" s="487" t="s">
        <v>584</v>
      </c>
      <c r="D14" s="487" t="s">
        <v>584</v>
      </c>
      <c r="E14" s="490" t="s">
        <v>584</v>
      </c>
      <c r="F14" s="329">
        <v>805977.23311199993</v>
      </c>
    </row>
    <row r="15" spans="1:6">
      <c r="A15" s="476" t="s">
        <v>573</v>
      </c>
      <c r="B15" s="329">
        <v>25212.357599999999</v>
      </c>
      <c r="C15" s="329">
        <v>70559.327400000009</v>
      </c>
      <c r="D15" s="329">
        <v>89310.560696</v>
      </c>
      <c r="E15" s="329">
        <v>139593.42132220711</v>
      </c>
      <c r="F15" s="329">
        <v>134664.41705600001</v>
      </c>
    </row>
    <row r="16" spans="1:6">
      <c r="A16" s="476" t="s">
        <v>604</v>
      </c>
      <c r="B16" s="329">
        <v>297220.09590000001</v>
      </c>
      <c r="C16" s="329">
        <v>345500.3799</v>
      </c>
      <c r="D16" s="329">
        <v>561267.41310000001</v>
      </c>
      <c r="E16" s="329">
        <v>100969.2037256</v>
      </c>
      <c r="F16" s="329">
        <v>102416.60243200001</v>
      </c>
    </row>
    <row r="17" spans="1:11">
      <c r="A17" s="476" t="s">
        <v>576</v>
      </c>
      <c r="B17" s="14">
        <v>12613.104000000001</v>
      </c>
      <c r="C17" s="14">
        <v>12504.797999999999</v>
      </c>
      <c r="D17" s="14">
        <v>12263.181672000001</v>
      </c>
      <c r="E17" s="329">
        <v>19959.001228000001</v>
      </c>
      <c r="F17" s="329">
        <v>16764.410616000001</v>
      </c>
    </row>
    <row r="18" spans="1:11">
      <c r="A18" s="476" t="s">
        <v>577</v>
      </c>
      <c r="B18" s="14">
        <v>35310.980499999998</v>
      </c>
      <c r="C18" s="14">
        <v>35561.788831710001</v>
      </c>
      <c r="D18" s="14">
        <v>35737.724231709995</v>
      </c>
      <c r="E18" s="329">
        <v>35669.554231710004</v>
      </c>
      <c r="F18" s="329">
        <v>33515.31</v>
      </c>
    </row>
    <row r="19" spans="1:11">
      <c r="A19" s="476" t="s">
        <v>578</v>
      </c>
      <c r="B19" s="14">
        <v>5397.7</v>
      </c>
      <c r="C19" s="14">
        <v>9692.2999999999993</v>
      </c>
      <c r="D19" s="14">
        <v>13899.3</v>
      </c>
      <c r="E19" s="329">
        <v>2080.2800000000002</v>
      </c>
      <c r="F19" s="329">
        <v>15969.27</v>
      </c>
    </row>
    <row r="20" spans="1:11">
      <c r="A20" s="476" t="s">
        <v>579</v>
      </c>
      <c r="B20" s="329">
        <v>102338.991395</v>
      </c>
      <c r="C20" s="329">
        <v>138179.85850150001</v>
      </c>
      <c r="D20" s="329">
        <v>200851.13164233</v>
      </c>
      <c r="E20" s="329">
        <v>291526</v>
      </c>
      <c r="F20" s="329">
        <v>272197.08391600003</v>
      </c>
    </row>
    <row r="21" spans="1:11">
      <c r="A21" s="476" t="s">
        <v>580</v>
      </c>
      <c r="B21" s="329">
        <v>11419.66</v>
      </c>
      <c r="C21" s="329">
        <v>2023.1770000000001</v>
      </c>
      <c r="D21" s="329">
        <v>1313.31</v>
      </c>
      <c r="E21" s="329">
        <v>759.08</v>
      </c>
      <c r="F21" s="329">
        <v>1128.6600000000001</v>
      </c>
    </row>
    <row r="22" spans="1:11">
      <c r="A22" s="476" t="s">
        <v>581</v>
      </c>
      <c r="B22" s="14">
        <v>206562.94134400005</v>
      </c>
      <c r="C22" s="14">
        <v>262014.99160881</v>
      </c>
      <c r="D22" s="14">
        <v>349894.74719958508</v>
      </c>
      <c r="E22" s="329">
        <v>341736.40311397007</v>
      </c>
      <c r="F22" s="329">
        <v>333441.59406399995</v>
      </c>
    </row>
    <row r="23" spans="1:11">
      <c r="A23" s="476" t="s">
        <v>607</v>
      </c>
      <c r="B23" s="14">
        <v>32082.75</v>
      </c>
      <c r="C23" s="14">
        <v>43529.716408209999</v>
      </c>
      <c r="D23" s="14">
        <v>60335.753576210001</v>
      </c>
      <c r="E23" s="329">
        <v>72598.258583999996</v>
      </c>
      <c r="F23" s="329">
        <v>70083.809232</v>
      </c>
    </row>
    <row r="24" spans="1:11">
      <c r="A24" s="491" t="s">
        <v>605</v>
      </c>
      <c r="B24" s="28">
        <v>33615.217579799937</v>
      </c>
      <c r="C24" s="28">
        <v>32023.092013908783</v>
      </c>
      <c r="D24" s="28">
        <v>29997.731746270994</v>
      </c>
      <c r="E24" s="414">
        <v>49163.902752332855</v>
      </c>
      <c r="F24" s="414">
        <f>F11-SUM(F12:F23)</f>
        <v>41436.802887999685</v>
      </c>
    </row>
    <row r="25" spans="1:11">
      <c r="A25" s="237" t="s">
        <v>582</v>
      </c>
      <c r="B25" s="82">
        <v>14155300.928794838</v>
      </c>
      <c r="C25" s="82">
        <v>16427147.984129529</v>
      </c>
      <c r="D25" s="82">
        <v>19432115</v>
      </c>
      <c r="E25" s="82">
        <v>28672731.48969302</v>
      </c>
      <c r="F25" s="492">
        <f>F6+F11</f>
        <v>30627265.67199605</v>
      </c>
      <c r="H25" s="332"/>
      <c r="I25" s="332"/>
      <c r="J25" s="332"/>
      <c r="K25" s="332"/>
    </row>
    <row r="26" spans="1:11">
      <c r="A26" s="741" t="s">
        <v>606</v>
      </c>
      <c r="B26" s="742"/>
      <c r="C26" s="742"/>
      <c r="D26" s="742"/>
      <c r="E26" s="742"/>
      <c r="F26" s="742"/>
      <c r="H26" s="332"/>
      <c r="I26" s="332"/>
      <c r="J26" s="332"/>
      <c r="K26" s="332"/>
    </row>
    <row r="27" spans="1:11">
      <c r="A27" s="478" t="s">
        <v>608</v>
      </c>
      <c r="B27" s="479">
        <v>81.902853528323405</v>
      </c>
      <c r="C27" s="479">
        <v>96.618958016523081</v>
      </c>
      <c r="D27" s="479">
        <v>100.01028138088235</v>
      </c>
      <c r="E27" s="479">
        <v>114.24660359615879</v>
      </c>
      <c r="F27" s="480">
        <v>103.85919816350476</v>
      </c>
      <c r="H27" s="332"/>
      <c r="I27" s="332"/>
      <c r="J27" s="332"/>
      <c r="K27" s="332"/>
    </row>
    <row r="28" spans="1:11" ht="28.5" customHeight="1">
      <c r="A28" s="496" t="s">
        <v>609</v>
      </c>
      <c r="B28" s="479">
        <v>2.171158864454994</v>
      </c>
      <c r="C28" s="479">
        <v>2.0676533012574003</v>
      </c>
      <c r="D28" s="479">
        <v>1.7668867432849622</v>
      </c>
      <c r="E28" s="479">
        <v>0</v>
      </c>
      <c r="F28" s="479">
        <v>0</v>
      </c>
      <c r="H28" s="332"/>
      <c r="I28" s="332"/>
      <c r="J28" s="332"/>
      <c r="K28" s="332"/>
    </row>
    <row r="29" spans="1:11">
      <c r="A29" s="493" t="s">
        <v>603</v>
      </c>
      <c r="B29" s="479">
        <v>4.8916255515378264</v>
      </c>
      <c r="C29" s="479">
        <v>6.3043254498183918</v>
      </c>
      <c r="D29" s="479">
        <v>8.5550256002095129</v>
      </c>
      <c r="E29" s="479">
        <v>4.9065507055379678</v>
      </c>
      <c r="F29" s="479">
        <v>6.9900127703182022</v>
      </c>
      <c r="H29" s="332"/>
      <c r="I29" s="332"/>
      <c r="J29" s="332"/>
      <c r="K29" s="332"/>
    </row>
    <row r="30" spans="1:11">
      <c r="A30" s="494" t="s">
        <v>583</v>
      </c>
      <c r="B30" s="333">
        <v>88.965637944316228</v>
      </c>
      <c r="C30" s="333">
        <v>104.99093676759887</v>
      </c>
      <c r="D30" s="333">
        <v>110.33219372437684</v>
      </c>
      <c r="E30" s="333">
        <v>119.15315430169674</v>
      </c>
      <c r="F30" s="333">
        <f>F27+F29</f>
        <v>110.84921093382296</v>
      </c>
      <c r="H30" s="332"/>
      <c r="I30" s="332"/>
      <c r="J30" s="332"/>
      <c r="K30" s="332"/>
    </row>
    <row r="31" spans="1:11" s="259" customFormat="1" ht="12">
      <c r="A31" s="717" t="s">
        <v>450</v>
      </c>
      <c r="B31" s="717"/>
      <c r="C31" s="717"/>
      <c r="D31" s="717"/>
      <c r="E31" s="717"/>
      <c r="F31" s="717"/>
    </row>
    <row r="32" spans="1:11" s="259" customFormat="1" ht="13.5" customHeight="1">
      <c r="A32" s="605"/>
      <c r="B32" s="725" t="s">
        <v>307</v>
      </c>
      <c r="C32" s="725"/>
      <c r="D32" s="725"/>
      <c r="E32" s="725"/>
      <c r="F32" s="725"/>
    </row>
    <row r="33" spans="1:6" s="259" customFormat="1" ht="12">
      <c r="A33" s="606" t="s">
        <v>125</v>
      </c>
      <c r="B33" s="607"/>
      <c r="C33" s="607"/>
      <c r="D33" s="607"/>
      <c r="E33" s="607"/>
    </row>
    <row r="34" spans="1:6" s="259" customFormat="1" ht="29.25" customHeight="1">
      <c r="A34" s="721" t="s">
        <v>610</v>
      </c>
      <c r="B34" s="743"/>
      <c r="C34" s="743"/>
      <c r="D34" s="743"/>
      <c r="E34" s="743"/>
      <c r="F34" s="743"/>
    </row>
    <row r="35" spans="1:6" s="259" customFormat="1" ht="24" customHeight="1">
      <c r="A35" s="711" t="s">
        <v>613</v>
      </c>
      <c r="B35" s="711"/>
      <c r="C35" s="711"/>
      <c r="D35" s="711"/>
      <c r="E35" s="711"/>
      <c r="F35" s="711"/>
    </row>
    <row r="36" spans="1:6" s="259" customFormat="1" ht="26.25" customHeight="1">
      <c r="A36" s="723" t="s">
        <v>611</v>
      </c>
      <c r="B36" s="744"/>
      <c r="C36" s="744"/>
      <c r="D36" s="744"/>
      <c r="E36" s="744"/>
      <c r="F36" s="744"/>
    </row>
    <row r="37" spans="1:6" s="259" customFormat="1" ht="24" customHeight="1">
      <c r="A37" s="711" t="s">
        <v>614</v>
      </c>
      <c r="B37" s="706"/>
      <c r="C37" s="706"/>
      <c r="D37" s="706"/>
      <c r="E37" s="706"/>
      <c r="F37" s="706"/>
    </row>
    <row r="38" spans="1:6" s="259" customFormat="1" ht="13.5" customHeight="1">
      <c r="A38" s="711" t="s">
        <v>615</v>
      </c>
      <c r="B38" s="706"/>
      <c r="C38" s="706"/>
      <c r="D38" s="706"/>
      <c r="E38" s="706"/>
      <c r="F38" s="706"/>
    </row>
    <row r="39" spans="1:6" s="259" customFormat="1" ht="12">
      <c r="A39" s="606" t="s">
        <v>612</v>
      </c>
      <c r="B39" s="608"/>
      <c r="C39" s="608"/>
      <c r="D39" s="608"/>
      <c r="E39" s="607"/>
    </row>
    <row r="40" spans="1:6" s="259" customFormat="1" ht="12">
      <c r="A40" s="609"/>
      <c r="B40" s="608"/>
      <c r="C40" s="608"/>
      <c r="D40" s="608"/>
      <c r="E40" s="607"/>
    </row>
    <row r="41" spans="1:6">
      <c r="A41" s="337"/>
      <c r="B41" s="335"/>
      <c r="C41" s="335"/>
      <c r="D41" s="335"/>
    </row>
    <row r="42" spans="1:6">
      <c r="A42" s="337"/>
    </row>
    <row r="43" spans="1:6">
      <c r="A43" s="337"/>
      <c r="B43" s="335"/>
      <c r="C43" s="335"/>
      <c r="D43" s="335"/>
    </row>
    <row r="44" spans="1:6">
      <c r="A44" s="338"/>
      <c r="B44" s="335"/>
      <c r="C44" s="335"/>
      <c r="D44" s="335"/>
    </row>
    <row r="45" spans="1:6">
      <c r="A45" s="339"/>
      <c r="B45" s="335"/>
      <c r="C45" s="335"/>
      <c r="D45" s="335"/>
    </row>
    <row r="46" spans="1:6">
      <c r="A46" s="339"/>
      <c r="B46" s="335"/>
      <c r="C46" s="335"/>
      <c r="D46" s="335"/>
    </row>
    <row r="47" spans="1:6">
      <c r="A47" s="339"/>
    </row>
    <row r="48" spans="1:6" ht="15.75" customHeight="1">
      <c r="A48" s="339"/>
    </row>
    <row r="49" spans="1:4" s="326" customFormat="1">
      <c r="A49" s="339"/>
      <c r="B49" s="335"/>
      <c r="C49" s="335"/>
      <c r="D49" s="335"/>
    </row>
    <row r="50" spans="1:4" s="326" customFormat="1">
      <c r="A50" s="339"/>
      <c r="B50" s="335"/>
      <c r="C50" s="335"/>
      <c r="D50" s="335"/>
    </row>
    <row r="51" spans="1:4" s="326" customFormat="1">
      <c r="A51" s="339"/>
      <c r="B51" s="335"/>
      <c r="C51" s="335"/>
      <c r="D51" s="335"/>
    </row>
    <row r="52" spans="1:4" s="326" customFormat="1">
      <c r="A52" s="339"/>
      <c r="B52" s="335"/>
      <c r="C52" s="335"/>
      <c r="D52" s="335"/>
    </row>
    <row r="53" spans="1:4" s="326" customFormat="1" ht="13.9" customHeight="1">
      <c r="A53" s="338"/>
    </row>
    <row r="54" spans="1:4" s="326" customFormat="1" ht="13.9" customHeight="1">
      <c r="A54" s="339"/>
    </row>
    <row r="55" spans="1:4" s="326" customFormat="1" ht="13.9" customHeight="1">
      <c r="A55" s="339"/>
    </row>
    <row r="56" spans="1:4" s="326" customFormat="1" ht="13.9" customHeight="1">
      <c r="A56" s="338"/>
    </row>
    <row r="57" spans="1:4" s="326" customFormat="1">
      <c r="A57" s="256"/>
      <c r="B57" s="327"/>
      <c r="C57" s="327"/>
      <c r="D57" s="327"/>
    </row>
    <row r="58" spans="1:4" s="326" customFormat="1">
      <c r="A58" s="334"/>
    </row>
    <row r="59" spans="1:4" s="326" customFormat="1">
      <c r="A59" s="336"/>
    </row>
    <row r="60" spans="1:4" s="326" customFormat="1">
      <c r="A60" s="336"/>
    </row>
    <row r="61" spans="1:4" s="326" customFormat="1">
      <c r="A61" s="338"/>
    </row>
    <row r="62" spans="1:4" s="326" customFormat="1">
      <c r="A62" s="338"/>
    </row>
    <row r="63" spans="1:4" s="326" customFormat="1">
      <c r="A63" s="338"/>
    </row>
    <row r="64" spans="1:4" s="326" customFormat="1">
      <c r="A64" s="334"/>
    </row>
    <row r="65" spans="1:5">
      <c r="A65" s="336"/>
    </row>
    <row r="66" spans="1:5">
      <c r="A66" s="336"/>
    </row>
    <row r="67" spans="1:5">
      <c r="A67" s="336"/>
    </row>
    <row r="68" spans="1:5">
      <c r="A68" s="338"/>
    </row>
    <row r="69" spans="1:5">
      <c r="A69" s="338"/>
    </row>
    <row r="70" spans="1:5">
      <c r="A70" s="338"/>
    </row>
    <row r="71" spans="1:5">
      <c r="A71" s="338"/>
    </row>
    <row r="72" spans="1:5">
      <c r="A72" s="338"/>
    </row>
    <row r="73" spans="1:5">
      <c r="A73" s="338"/>
    </row>
    <row r="74" spans="1:5" ht="15" customHeight="1">
      <c r="A74" s="256"/>
      <c r="B74" s="327"/>
      <c r="C74" s="327"/>
      <c r="D74" s="327"/>
      <c r="E74" s="327"/>
    </row>
    <row r="75" spans="1:5" ht="15" customHeight="1">
      <c r="A75" s="340"/>
      <c r="B75" s="327"/>
      <c r="C75" s="327"/>
      <c r="D75" s="327"/>
      <c r="E75" s="327"/>
    </row>
    <row r="76" spans="1:5" ht="15" customHeight="1">
      <c r="B76" s="217"/>
      <c r="C76" s="217"/>
      <c r="D76" s="217"/>
      <c r="E76" s="217"/>
    </row>
    <row r="77" spans="1:5" ht="15" customHeight="1">
      <c r="B77" s="217"/>
      <c r="C77" s="217"/>
      <c r="D77" s="217"/>
      <c r="E77" s="194"/>
    </row>
    <row r="78" spans="1:5" s="216" customFormat="1" ht="38.25" customHeight="1">
      <c r="A78" s="740"/>
      <c r="B78" s="740"/>
      <c r="C78" s="740"/>
      <c r="D78" s="740"/>
      <c r="E78" s="740"/>
    </row>
    <row r="79" spans="1:5" s="216" customFormat="1"/>
    <row r="80" spans="1:5" s="216" customFormat="1"/>
    <row r="81" spans="1:5" s="216" customFormat="1" ht="59.25" customHeight="1">
      <c r="A81" s="740"/>
      <c r="B81" s="740"/>
      <c r="C81" s="740"/>
      <c r="D81" s="740"/>
      <c r="E81" s="740"/>
    </row>
    <row r="82" spans="1:5" s="216" customFormat="1"/>
    <row r="83" spans="1:5" s="216" customFormat="1"/>
    <row r="84" spans="1:5" s="216" customFormat="1" ht="43.5" customHeight="1">
      <c r="A84" s="740"/>
      <c r="B84" s="740"/>
      <c r="C84" s="740"/>
      <c r="D84" s="740"/>
      <c r="E84" s="740"/>
    </row>
    <row r="85" spans="1:5" s="216" customFormat="1" ht="38.25" customHeight="1">
      <c r="A85" s="740"/>
      <c r="B85" s="740"/>
      <c r="C85" s="740"/>
      <c r="D85" s="740"/>
      <c r="E85" s="740"/>
    </row>
    <row r="86" spans="1:5" ht="18" customHeight="1">
      <c r="B86" s="192"/>
      <c r="C86" s="192"/>
      <c r="D86" s="192"/>
      <c r="E86" s="192"/>
    </row>
    <row r="87" spans="1:5" ht="29.25" customHeight="1">
      <c r="A87" s="739"/>
      <c r="B87" s="739"/>
      <c r="C87" s="739"/>
      <c r="D87" s="739"/>
      <c r="E87" s="739"/>
    </row>
    <row r="88" spans="1:5" ht="29.25" customHeight="1">
      <c r="A88" s="739"/>
      <c r="B88" s="739"/>
      <c r="C88" s="739"/>
      <c r="D88" s="739"/>
      <c r="E88" s="739"/>
    </row>
    <row r="89" spans="1:5" ht="27" customHeight="1">
      <c r="A89" s="739"/>
      <c r="B89" s="739"/>
      <c r="C89" s="739"/>
      <c r="D89" s="739"/>
      <c r="E89" s="739"/>
    </row>
    <row r="90" spans="1:5">
      <c r="B90" s="192"/>
      <c r="C90" s="192"/>
      <c r="D90" s="192"/>
      <c r="E90" s="192"/>
    </row>
    <row r="91" spans="1:5">
      <c r="B91" s="192"/>
      <c r="C91" s="192"/>
      <c r="D91" s="192"/>
      <c r="E91" s="192"/>
    </row>
    <row r="92" spans="1:5">
      <c r="B92" s="192"/>
      <c r="C92" s="192"/>
      <c r="D92" s="192"/>
      <c r="E92" s="192"/>
    </row>
    <row r="93" spans="1:5">
      <c r="B93" s="192"/>
      <c r="C93" s="192"/>
      <c r="D93" s="192"/>
      <c r="E93" s="192"/>
    </row>
    <row r="94" spans="1:5">
      <c r="B94" s="192"/>
      <c r="C94" s="192"/>
      <c r="D94" s="192"/>
      <c r="E94" s="192"/>
    </row>
    <row r="95" spans="1:5">
      <c r="B95" s="192"/>
      <c r="C95" s="192"/>
      <c r="D95" s="192"/>
      <c r="E95" s="192"/>
    </row>
    <row r="96" spans="1:5">
      <c r="B96" s="192"/>
      <c r="C96" s="192"/>
      <c r="D96" s="192"/>
      <c r="E96" s="192"/>
    </row>
    <row r="97" spans="1:5" ht="29.25" customHeight="1">
      <c r="A97" s="739"/>
      <c r="B97" s="739"/>
      <c r="C97" s="739"/>
      <c r="D97" s="739"/>
      <c r="E97" s="739"/>
    </row>
    <row r="98" spans="1:5">
      <c r="A98" s="739"/>
      <c r="B98" s="739"/>
      <c r="C98" s="739"/>
      <c r="D98" s="739"/>
      <c r="E98" s="739"/>
    </row>
    <row r="99" spans="1:5">
      <c r="A99" s="739"/>
      <c r="B99" s="739"/>
      <c r="C99" s="739"/>
      <c r="D99" s="739"/>
      <c r="E99" s="739"/>
    </row>
    <row r="100" spans="1:5">
      <c r="A100" s="739"/>
      <c r="B100" s="739"/>
      <c r="C100" s="739"/>
      <c r="D100" s="739"/>
      <c r="E100" s="739"/>
    </row>
    <row r="101" spans="1:5">
      <c r="A101" s="739"/>
      <c r="B101" s="739"/>
      <c r="C101" s="739"/>
      <c r="D101" s="739"/>
      <c r="E101" s="739"/>
    </row>
    <row r="102" spans="1:5">
      <c r="B102" s="192"/>
      <c r="C102" s="192"/>
      <c r="D102" s="192"/>
      <c r="E102" s="192"/>
    </row>
    <row r="103" spans="1:5" ht="33.75" customHeight="1">
      <c r="A103" s="739"/>
      <c r="B103" s="739"/>
      <c r="C103" s="739"/>
      <c r="D103" s="739"/>
      <c r="E103" s="739"/>
    </row>
    <row r="104" spans="1:5">
      <c r="B104" s="192"/>
      <c r="C104" s="192"/>
      <c r="D104" s="192"/>
      <c r="E104" s="192"/>
    </row>
    <row r="105" spans="1:5" s="341" customFormat="1"/>
    <row r="112" spans="1:5">
      <c r="B112" s="192"/>
      <c r="C112" s="192"/>
      <c r="D112" s="192"/>
      <c r="E112" s="192"/>
    </row>
    <row r="113" s="192" customFormat="1"/>
    <row r="114" s="192" customFormat="1"/>
    <row r="115" s="192" customFormat="1"/>
    <row r="116" s="192" customFormat="1"/>
    <row r="117" s="192" customFormat="1"/>
    <row r="118" s="192" customFormat="1"/>
    <row r="119" s="192" customFormat="1"/>
    <row r="120" s="192" customFormat="1"/>
    <row r="121" s="192" customFormat="1"/>
    <row r="122" s="192" customFormat="1"/>
    <row r="123" s="192" customFormat="1"/>
    <row r="124" s="192" customFormat="1"/>
    <row r="125" s="192" customFormat="1"/>
    <row r="126" s="192" customFormat="1"/>
    <row r="127" s="192" customFormat="1"/>
    <row r="128" s="192" customFormat="1"/>
    <row r="129" s="192" customFormat="1"/>
    <row r="130" s="192" customFormat="1"/>
    <row r="131" s="192" customFormat="1"/>
    <row r="132" s="192" customFormat="1"/>
    <row r="133" s="192" customFormat="1"/>
    <row r="134" s="192" customFormat="1"/>
    <row r="135" s="192" customFormat="1"/>
    <row r="136" s="192" customFormat="1"/>
    <row r="137" s="192" customFormat="1"/>
    <row r="138" s="192" customFormat="1"/>
    <row r="139" s="192" customFormat="1"/>
    <row r="140" s="192" customFormat="1"/>
    <row r="141" s="192" customFormat="1"/>
    <row r="142" s="192" customFormat="1"/>
    <row r="143" s="192" customFormat="1"/>
    <row r="144" s="192" customFormat="1"/>
    <row r="145" s="192" customFormat="1"/>
    <row r="146" s="192" customFormat="1"/>
    <row r="147" s="192" customFormat="1"/>
    <row r="148" s="192" customFormat="1"/>
    <row r="149" s="192" customFormat="1"/>
    <row r="150" s="192" customFormat="1"/>
    <row r="151" s="192" customFormat="1"/>
    <row r="152" s="192" customFormat="1"/>
    <row r="153" s="192" customFormat="1"/>
    <row r="154" s="192" customFormat="1"/>
    <row r="155" s="192" customFormat="1"/>
    <row r="156" s="192" customFormat="1"/>
    <row r="157" s="192" customFormat="1"/>
    <row r="158" s="192" customFormat="1"/>
    <row r="159" s="192" customFormat="1"/>
    <row r="160" s="192" customFormat="1"/>
    <row r="161" s="192" customFormat="1"/>
    <row r="162" s="192" customFormat="1"/>
    <row r="163" s="192" customFormat="1"/>
    <row r="164" s="192" customFormat="1"/>
    <row r="165" s="192" customFormat="1"/>
    <row r="166" s="192" customFormat="1"/>
    <row r="167" s="192" customFormat="1"/>
    <row r="168" s="192" customFormat="1"/>
    <row r="169" s="192" customFormat="1"/>
    <row r="170" s="192" customFormat="1"/>
    <row r="171" s="192" customFormat="1"/>
    <row r="172" s="192" customFormat="1"/>
    <row r="173" s="192" customFormat="1"/>
    <row r="174" s="192" customFormat="1"/>
    <row r="175" s="192" customFormat="1"/>
    <row r="176" s="192" customFormat="1"/>
    <row r="177" s="192" customFormat="1"/>
    <row r="178" s="192" customFormat="1"/>
    <row r="179" s="192" customFormat="1"/>
    <row r="180" s="192" customFormat="1"/>
    <row r="181" s="192" customFormat="1"/>
    <row r="182" s="192" customFormat="1"/>
    <row r="183" s="192" customFormat="1"/>
    <row r="184" s="192" customFormat="1"/>
    <row r="185" s="192" customFormat="1"/>
    <row r="186" s="192" customFormat="1"/>
    <row r="187" s="192" customFormat="1"/>
    <row r="188" s="192" customFormat="1"/>
    <row r="189" s="192" customFormat="1"/>
    <row r="190" s="192" customFormat="1"/>
    <row r="191" s="192" customFormat="1"/>
    <row r="192" s="192" customFormat="1"/>
    <row r="193" s="192" customFormat="1"/>
    <row r="194" s="192" customFormat="1"/>
    <row r="195" s="192" customFormat="1"/>
    <row r="196" s="192" customFormat="1"/>
    <row r="197" s="192" customFormat="1"/>
    <row r="198" s="192" customFormat="1"/>
    <row r="199" s="192" customFormat="1"/>
    <row r="200" s="192" customFormat="1"/>
    <row r="201" s="192" customFormat="1"/>
    <row r="202" s="192" customFormat="1"/>
    <row r="203" s="192" customFormat="1"/>
    <row r="204" s="192" customFormat="1"/>
    <row r="205" s="192" customFormat="1"/>
    <row r="206" s="192" customFormat="1"/>
    <row r="207" s="192" customFormat="1"/>
    <row r="208" s="192" customFormat="1"/>
    <row r="209" s="192" customFormat="1"/>
    <row r="210" s="192" customFormat="1"/>
    <row r="211" s="192" customFormat="1"/>
    <row r="212" s="192" customFormat="1"/>
    <row r="213" s="192" customFormat="1"/>
    <row r="214" s="192" customFormat="1"/>
    <row r="215" s="192" customFormat="1"/>
    <row r="216" s="192" customFormat="1"/>
    <row r="217" s="192" customFormat="1"/>
    <row r="218" s="192" customFormat="1"/>
    <row r="219" s="192" customFormat="1"/>
    <row r="220" s="192" customFormat="1"/>
    <row r="221" s="192" customFormat="1"/>
    <row r="222" s="192" customFormat="1"/>
    <row r="223" s="192" customFormat="1"/>
    <row r="224" s="192" customFormat="1"/>
    <row r="225" s="192" customFormat="1"/>
    <row r="226" s="192" customFormat="1"/>
    <row r="227" s="192" customFormat="1"/>
    <row r="228" s="192" customFormat="1"/>
    <row r="229" s="192" customFormat="1"/>
    <row r="230" s="192" customFormat="1"/>
    <row r="231" s="192" customFormat="1"/>
    <row r="232" s="192" customFormat="1"/>
    <row r="233" s="192" customFormat="1"/>
    <row r="234" s="192" customFormat="1"/>
    <row r="235" s="192" customFormat="1"/>
    <row r="236" s="192" customFormat="1"/>
    <row r="237" s="192" customFormat="1"/>
    <row r="238" s="192" customFormat="1"/>
    <row r="239" s="192" customFormat="1"/>
    <row r="240" s="192" customFormat="1"/>
    <row r="241" s="192" customFormat="1"/>
    <row r="242" s="192" customFormat="1"/>
    <row r="243" s="192" customFormat="1"/>
    <row r="244" s="192" customFormat="1"/>
    <row r="245" s="192" customFormat="1"/>
    <row r="246" s="192" customFormat="1"/>
    <row r="247" s="192" customFormat="1"/>
    <row r="248" s="192" customFormat="1"/>
    <row r="249" s="192" customFormat="1"/>
    <row r="250" s="192" customFormat="1"/>
    <row r="251" s="192" customFormat="1"/>
    <row r="252" s="192" customFormat="1"/>
    <row r="253" s="192" customFormat="1"/>
    <row r="254" s="192" customFormat="1"/>
    <row r="255" s="192" customFormat="1"/>
    <row r="256" s="192" customFormat="1"/>
    <row r="257" s="192" customFormat="1"/>
    <row r="258" s="192" customFormat="1"/>
    <row r="259" s="192" customFormat="1"/>
    <row r="260" s="192" customFormat="1"/>
    <row r="261" s="192" customFormat="1"/>
    <row r="262" s="192" customFormat="1"/>
    <row r="263" s="192" customFormat="1"/>
    <row r="264" s="192" customFormat="1"/>
    <row r="265" s="192" customFormat="1"/>
    <row r="266" s="192" customFormat="1"/>
    <row r="267" s="192" customFormat="1"/>
    <row r="268" s="192" customFormat="1"/>
    <row r="269" s="192" customFormat="1"/>
    <row r="270" s="192" customFormat="1"/>
    <row r="271" s="192" customFormat="1"/>
    <row r="272" s="192" customFormat="1"/>
    <row r="273" s="192" customFormat="1"/>
    <row r="274" s="192" customFormat="1"/>
    <row r="275" s="192" customFormat="1"/>
    <row r="276" s="192" customFormat="1"/>
    <row r="277" s="192" customFormat="1"/>
    <row r="278" s="192" customFormat="1"/>
    <row r="279" s="192" customFormat="1"/>
    <row r="280" s="192" customFormat="1"/>
    <row r="281" s="192" customFormat="1"/>
    <row r="282" s="192" customFormat="1"/>
    <row r="283" s="192" customFormat="1"/>
    <row r="284" s="192" customFormat="1"/>
    <row r="285" s="192" customFormat="1"/>
    <row r="286" s="192" customFormat="1"/>
    <row r="287" s="192" customFormat="1"/>
    <row r="288" s="192" customFormat="1"/>
    <row r="289" s="192" customFormat="1"/>
    <row r="290" s="192" customFormat="1"/>
    <row r="291" s="192" customFormat="1"/>
    <row r="292" s="192" customFormat="1"/>
    <row r="293" s="192" customFormat="1"/>
    <row r="294" s="192" customFormat="1"/>
    <row r="295" s="192" customFormat="1"/>
    <row r="296" s="192" customFormat="1"/>
    <row r="297" s="192" customFormat="1"/>
    <row r="298" s="192" customFormat="1"/>
    <row r="299" s="192" customFormat="1"/>
    <row r="300" s="192" customFormat="1"/>
    <row r="301" s="192" customFormat="1"/>
    <row r="302" s="192" customFormat="1"/>
    <row r="303" s="192" customFormat="1"/>
    <row r="304" s="192" customFormat="1"/>
    <row r="305" s="192" customFormat="1"/>
    <row r="306" s="192" customFormat="1"/>
    <row r="307" s="192" customFormat="1"/>
    <row r="308" s="192" customFormat="1"/>
    <row r="309" s="192" customFormat="1"/>
    <row r="310" s="192" customFormat="1"/>
    <row r="311" s="192" customFormat="1"/>
    <row r="312" s="192" customFormat="1"/>
    <row r="313" s="192" customFormat="1"/>
    <row r="314" s="192" customFormat="1"/>
    <row r="315" s="192" customFormat="1"/>
    <row r="316" s="192" customFormat="1"/>
    <row r="317" s="192" customFormat="1"/>
    <row r="318" s="192" customFormat="1"/>
    <row r="319" s="192" customFormat="1"/>
    <row r="320" s="192" customFormat="1"/>
    <row r="321" s="192" customFormat="1"/>
    <row r="322" s="192" customFormat="1"/>
    <row r="323" s="192" customFormat="1"/>
    <row r="324" s="192" customFormat="1"/>
    <row r="325" s="192" customFormat="1"/>
    <row r="326" s="192" customFormat="1"/>
    <row r="327" s="192" customFormat="1"/>
    <row r="328" s="192" customFormat="1"/>
    <row r="329" s="192" customFormat="1"/>
    <row r="330" s="192" customFormat="1"/>
    <row r="331" s="192" customFormat="1"/>
    <row r="332" s="192" customFormat="1"/>
    <row r="333" s="192" customFormat="1"/>
    <row r="334" s="192" customFormat="1"/>
    <row r="335" s="192" customFormat="1"/>
    <row r="336" s="192" customFormat="1"/>
    <row r="337" s="192" customFormat="1"/>
    <row r="338" s="192" customFormat="1"/>
    <row r="339" s="192" customFormat="1"/>
    <row r="340" s="192" customFormat="1"/>
    <row r="341" s="192" customFormat="1"/>
    <row r="342" s="192" customFormat="1"/>
    <row r="343" s="192" customFormat="1"/>
    <row r="344" s="192" customFormat="1"/>
    <row r="345" s="192" customFormat="1"/>
    <row r="346" s="192" customFormat="1"/>
    <row r="347" s="192" customFormat="1"/>
    <row r="348" s="192" customFormat="1"/>
    <row r="349" s="192" customFormat="1"/>
    <row r="350" s="192" customFormat="1"/>
    <row r="351" s="192" customFormat="1"/>
    <row r="352" s="192" customFormat="1"/>
    <row r="353" s="192" customFormat="1"/>
    <row r="354" s="192" customFormat="1"/>
    <row r="355" s="192" customFormat="1"/>
    <row r="356" s="192" customFormat="1"/>
    <row r="357" s="192" customFormat="1"/>
    <row r="358" s="192" customFormat="1"/>
    <row r="359" s="192" customFormat="1"/>
    <row r="360" s="192" customFormat="1"/>
    <row r="361" s="192" customFormat="1"/>
    <row r="362" s="192" customFormat="1"/>
    <row r="363" s="192" customFormat="1"/>
    <row r="364" s="192" customFormat="1"/>
    <row r="365" s="192" customFormat="1"/>
    <row r="366" s="192" customFormat="1"/>
    <row r="367" s="192" customFormat="1"/>
    <row r="368" s="192" customFormat="1"/>
    <row r="369" s="192" customFormat="1"/>
    <row r="370" s="192" customFormat="1"/>
    <row r="371" s="192" customFormat="1"/>
    <row r="372" s="192" customFormat="1"/>
    <row r="373" s="192" customFormat="1"/>
    <row r="374" s="192" customFormat="1"/>
    <row r="375" s="192" customFormat="1"/>
    <row r="376" s="192" customFormat="1"/>
    <row r="377" s="192" customFormat="1"/>
    <row r="378" s="192" customFormat="1"/>
    <row r="379" s="192" customFormat="1"/>
    <row r="380" s="192" customFormat="1"/>
    <row r="381" s="192" customFormat="1"/>
    <row r="382" s="192" customFormat="1"/>
    <row r="383" s="192" customFormat="1"/>
    <row r="384" s="192" customFormat="1"/>
    <row r="385" s="192" customFormat="1"/>
    <row r="386" s="192" customFormat="1"/>
    <row r="387" s="192" customFormat="1"/>
    <row r="388" s="192" customFormat="1"/>
    <row r="389" s="192" customFormat="1"/>
    <row r="390" s="192" customFormat="1"/>
    <row r="391" s="192" customFormat="1"/>
    <row r="392" s="192" customFormat="1"/>
    <row r="393" s="192" customFormat="1"/>
    <row r="394" s="192" customFormat="1"/>
    <row r="395" s="192" customFormat="1"/>
    <row r="396" s="192" customFormat="1"/>
    <row r="397" s="192" customFormat="1"/>
    <row r="398" s="192" customFormat="1"/>
    <row r="399" s="192" customFormat="1"/>
    <row r="400" s="192" customFormat="1"/>
    <row r="401" s="192" customFormat="1"/>
    <row r="402" s="192" customFormat="1"/>
    <row r="403" s="192" customFormat="1"/>
    <row r="404" s="192" customFormat="1"/>
    <row r="405" s="192" customFormat="1"/>
    <row r="406" s="192" customFormat="1"/>
    <row r="407" s="192" customFormat="1"/>
    <row r="408" s="192" customFormat="1"/>
    <row r="409" s="192" customFormat="1"/>
    <row r="410" s="192" customFormat="1"/>
    <row r="411" s="192" customFormat="1"/>
    <row r="412" s="192" customFormat="1"/>
    <row r="413" s="192" customFormat="1"/>
    <row r="414" s="192" customFormat="1"/>
    <row r="415" s="192" customFormat="1"/>
    <row r="416" s="192" customFormat="1"/>
    <row r="417" s="192" customFormat="1"/>
    <row r="418" s="192" customFormat="1"/>
    <row r="419" s="192" customFormat="1"/>
    <row r="420" s="192" customFormat="1"/>
    <row r="421" s="192" customFormat="1"/>
    <row r="422" s="192" customFormat="1"/>
    <row r="423" s="192" customFormat="1"/>
    <row r="424" s="192" customFormat="1"/>
    <row r="425" s="192" customFormat="1"/>
    <row r="426" s="192" customFormat="1"/>
    <row r="427" s="192" customFormat="1"/>
    <row r="428" s="192" customFormat="1"/>
    <row r="429" s="192" customFormat="1"/>
    <row r="430" s="192" customFormat="1"/>
    <row r="431" s="192" customFormat="1"/>
    <row r="432" s="192" customFormat="1"/>
    <row r="433" s="192" customFormat="1"/>
    <row r="434" s="192" customFormat="1"/>
    <row r="435" s="192" customFormat="1"/>
    <row r="436" s="192" customFormat="1"/>
    <row r="437" s="192" customFormat="1"/>
    <row r="438" s="192" customFormat="1"/>
    <row r="439" s="192" customFormat="1"/>
    <row r="440" s="192" customFormat="1"/>
    <row r="441" s="192" customFormat="1"/>
    <row r="442" s="192" customFormat="1"/>
    <row r="443" s="192" customFormat="1"/>
    <row r="444" s="192" customFormat="1"/>
    <row r="445" s="192" customFormat="1"/>
    <row r="446" s="192" customFormat="1"/>
    <row r="447" s="192" customFormat="1"/>
    <row r="448" s="192" customFormat="1"/>
    <row r="449" s="192" customFormat="1"/>
    <row r="450" s="192" customFormat="1"/>
    <row r="451" s="192" customFormat="1"/>
    <row r="452" s="192" customFormat="1"/>
    <row r="453" s="192" customFormat="1"/>
    <row r="454" s="192" customFormat="1"/>
    <row r="455" s="192" customFormat="1"/>
    <row r="456" s="192" customFormat="1"/>
    <row r="457" s="192" customFormat="1"/>
    <row r="458" s="192" customFormat="1"/>
    <row r="459" s="192" customFormat="1"/>
    <row r="460" s="192" customFormat="1"/>
    <row r="461" s="192" customFormat="1"/>
    <row r="462" s="192" customFormat="1"/>
    <row r="463" s="192" customFormat="1"/>
    <row r="464" s="192" customFormat="1"/>
    <row r="465" s="192" customFormat="1"/>
    <row r="466" s="192" customFormat="1"/>
    <row r="467" s="192" customFormat="1"/>
    <row r="468" s="192" customFormat="1"/>
    <row r="469" s="192" customFormat="1"/>
    <row r="470" s="192" customFormat="1"/>
    <row r="471" s="192" customFormat="1"/>
    <row r="472" s="192" customFormat="1"/>
    <row r="473" s="192" customFormat="1"/>
    <row r="474" s="192" customFormat="1"/>
    <row r="475" s="192" customFormat="1"/>
    <row r="476" s="192" customFormat="1"/>
    <row r="477" s="192" customFormat="1"/>
    <row r="478" s="192" customFormat="1"/>
    <row r="479" s="192" customFormat="1"/>
    <row r="480" s="192" customFormat="1"/>
    <row r="481" s="192" customFormat="1"/>
    <row r="482" s="192" customFormat="1"/>
    <row r="483" s="192" customFormat="1"/>
    <row r="484" s="192" customFormat="1"/>
    <row r="485" s="192" customFormat="1"/>
    <row r="486" s="192" customFormat="1"/>
    <row r="487" s="192" customFormat="1"/>
    <row r="488" s="192" customFormat="1"/>
    <row r="489" s="192" customFormat="1"/>
    <row r="490" s="192" customFormat="1"/>
    <row r="491" s="192" customFormat="1"/>
    <row r="492" s="192" customFormat="1"/>
    <row r="493" s="192" customFormat="1"/>
    <row r="494" s="192" customFormat="1"/>
    <row r="495" s="192" customFormat="1"/>
    <row r="496" s="192" customFormat="1"/>
    <row r="497" s="192" customFormat="1"/>
    <row r="498" s="192" customFormat="1"/>
    <row r="499" s="192" customFormat="1"/>
    <row r="500" s="192" customFormat="1"/>
    <row r="501" s="192" customFormat="1"/>
    <row r="502" s="192" customFormat="1"/>
    <row r="503" s="192" customFormat="1"/>
    <row r="504" s="192" customFormat="1"/>
    <row r="505" s="192" customFormat="1"/>
    <row r="506" s="192" customFormat="1"/>
    <row r="507" s="192" customFormat="1"/>
    <row r="508" s="192" customFormat="1"/>
    <row r="509" s="192" customFormat="1"/>
    <row r="510" s="192" customFormat="1"/>
    <row r="511" s="192" customFormat="1"/>
    <row r="512" s="192" customFormat="1"/>
    <row r="513" s="192" customFormat="1"/>
    <row r="514" s="192" customFormat="1"/>
    <row r="515" s="192" customFormat="1"/>
    <row r="516" s="192" customFormat="1"/>
    <row r="517" s="192" customFormat="1"/>
    <row r="518" s="192" customFormat="1"/>
    <row r="519" s="192" customFormat="1"/>
    <row r="520" s="192" customFormat="1"/>
    <row r="521" s="192" customFormat="1"/>
    <row r="522" s="192" customFormat="1"/>
  </sheetData>
  <mergeCells count="20">
    <mergeCell ref="A81:E81"/>
    <mergeCell ref="A3:F3"/>
    <mergeCell ref="A26:F26"/>
    <mergeCell ref="A31:F31"/>
    <mergeCell ref="B32:F32"/>
    <mergeCell ref="A34:F34"/>
    <mergeCell ref="A35:F35"/>
    <mergeCell ref="A36:F36"/>
    <mergeCell ref="A37:F37"/>
    <mergeCell ref="A38:F38"/>
    <mergeCell ref="A78:E78"/>
    <mergeCell ref="A98:E99"/>
    <mergeCell ref="A100:E101"/>
    <mergeCell ref="A103:E103"/>
    <mergeCell ref="A84:E84"/>
    <mergeCell ref="A85:E85"/>
    <mergeCell ref="A87:E87"/>
    <mergeCell ref="A88:E88"/>
    <mergeCell ref="A89:E89"/>
    <mergeCell ref="A97:E97"/>
  </mergeCells>
  <conditionalFormatting sqref="A1:A6">
    <cfRule type="cellIs" dxfId="36" priority="2" operator="equal">
      <formula>0</formula>
    </cfRule>
  </conditionalFormatting>
  <conditionalFormatting sqref="A26:A28">
    <cfRule type="cellIs" dxfId="35" priority="9" operator="equal">
      <formula>0</formula>
    </cfRule>
  </conditionalFormatting>
  <conditionalFormatting sqref="B32">
    <cfRule type="cellIs" dxfId="34" priority="5" operator="equal">
      <formula>0</formula>
    </cfRule>
  </conditionalFormatting>
  <conditionalFormatting sqref="B6:D10 B12:D20 B22:D24">
    <cfRule type="cellIs" dxfId="33" priority="4" operator="equal">
      <formula>0</formula>
    </cfRule>
  </conditionalFormatting>
  <conditionalFormatting sqref="B27:D29">
    <cfRule type="cellIs" dxfId="32" priority="3" operator="equal">
      <formula>0</formula>
    </cfRule>
  </conditionalFormatting>
  <conditionalFormatting sqref="B1:E1 B2:C2 B4:D4 B5:F5 B33:D33 B39:D72 B74:D74 B75:B77 A79:B80 A82:B83 A86:B86 A90:B96 A102:B102 A104:B105 A106:E1048576">
    <cfRule type="cellIs" dxfId="31" priority="10" operator="equal">
      <formula>0</formula>
    </cfRule>
  </conditionalFormatting>
  <conditionalFormatting sqref="F4">
    <cfRule type="cellIs" dxfId="30" priority="7" operator="equal">
      <formula>0</formula>
    </cfRule>
  </conditionalFormatting>
  <conditionalFormatting sqref="G1:XFD24 A14 G26:XFD29 F33 F39:XFD1048576">
    <cfRule type="cellIs" dxfId="29" priority="8" operator="equal">
      <formula>0</formula>
    </cfRule>
  </conditionalFormatting>
  <conditionalFormatting sqref="G31:XFD38 A31:A77 C75:D75">
    <cfRule type="cellIs" dxfId="28" priority="11" operator="equal">
      <formula>0</formula>
    </cfRule>
  </conditionalFormatting>
  <conditionalFormatting sqref="E2">
    <cfRule type="cellIs" dxfId="27" priority="1" operator="equal">
      <formula>0</formula>
    </cfRule>
  </conditionalFormatting>
  <hyperlinks>
    <hyperlink ref="D2" location="Contents!A1" display="cs;slf;fj;jpw;F jpUk;Gtjw;F"/>
    <hyperlink ref="D2:E2" location="உள்ளடக்கம்!A1" display="cs;slf;fj;jpw;F jpUk;Gtjw;F"/>
  </hyperlinks>
  <pageMargins left="0.5" right="0.25" top="0.75" bottom="0.75" header="0.3" footer="0.3"/>
  <pageSetup paperSize="9" scale="7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N52"/>
  <sheetViews>
    <sheetView zoomScaleNormal="100" zoomScaleSheetLayoutView="100" workbookViewId="0">
      <selection activeCell="D3" sqref="D3:E3"/>
    </sheetView>
  </sheetViews>
  <sheetFormatPr defaultColWidth="9.140625" defaultRowHeight="12.75"/>
  <cols>
    <col min="1" max="1" width="59.28515625" style="315" customWidth="1"/>
    <col min="2" max="5" width="9.7109375" style="342" customWidth="1"/>
    <col min="6" max="6" width="9.140625" style="342"/>
    <col min="7" max="16384" width="9.140625" style="315"/>
  </cols>
  <sheetData>
    <row r="2" spans="1:9" ht="15.75">
      <c r="A2" s="70" t="s">
        <v>25</v>
      </c>
      <c r="C2" s="315"/>
      <c r="D2" s="343"/>
      <c r="F2" s="32" t="s">
        <v>451</v>
      </c>
    </row>
    <row r="3" spans="1:9" ht="15.75">
      <c r="A3" s="70"/>
      <c r="C3" s="315"/>
      <c r="D3" s="630" t="s">
        <v>663</v>
      </c>
      <c r="E3" s="630"/>
      <c r="F3" s="628"/>
    </row>
    <row r="4" spans="1:9" ht="19.5" customHeight="1">
      <c r="A4" s="668" t="s">
        <v>452</v>
      </c>
      <c r="B4" s="668"/>
      <c r="C4" s="668"/>
      <c r="D4" s="668"/>
      <c r="E4" s="668"/>
      <c r="F4" s="668"/>
    </row>
    <row r="5" spans="1:9">
      <c r="F5" s="195" t="s">
        <v>15</v>
      </c>
    </row>
    <row r="6" spans="1:9">
      <c r="A6" s="748" t="s">
        <v>13</v>
      </c>
      <c r="B6" s="652">
        <v>2019</v>
      </c>
      <c r="C6" s="749">
        <v>2020</v>
      </c>
      <c r="D6" s="751">
        <v>2021</v>
      </c>
      <c r="E6" s="751">
        <v>2022</v>
      </c>
      <c r="F6" s="752" t="s">
        <v>291</v>
      </c>
    </row>
    <row r="7" spans="1:9" ht="12" customHeight="1">
      <c r="A7" s="748"/>
      <c r="B7" s="654"/>
      <c r="C7" s="750"/>
      <c r="D7" s="751"/>
      <c r="E7" s="751"/>
      <c r="F7" s="752"/>
    </row>
    <row r="8" spans="1:9" ht="13.5" customHeight="1">
      <c r="A8" s="497" t="s">
        <v>453</v>
      </c>
      <c r="B8" s="344">
        <v>901352</v>
      </c>
      <c r="C8" s="345">
        <v>980302</v>
      </c>
      <c r="D8" s="345">
        <v>1048382</v>
      </c>
      <c r="E8" s="345">
        <v>1565190</v>
      </c>
      <c r="F8" s="344">
        <v>2455600</v>
      </c>
      <c r="H8" s="346"/>
      <c r="I8" s="346"/>
    </row>
    <row r="9" spans="1:9" ht="13.5" customHeight="1">
      <c r="A9" s="498" t="s">
        <v>34</v>
      </c>
      <c r="B9" s="344">
        <v>652795.35519289004</v>
      </c>
      <c r="C9" s="345">
        <v>710113.30274977547</v>
      </c>
      <c r="D9" s="345">
        <v>794123.64893239678</v>
      </c>
      <c r="E9" s="345">
        <v>1436078.4429446897</v>
      </c>
      <c r="F9" s="344">
        <v>2322919.0889651724</v>
      </c>
      <c r="G9" s="346"/>
      <c r="H9" s="346"/>
      <c r="I9" s="346"/>
    </row>
    <row r="10" spans="1:9" ht="13.5" customHeight="1">
      <c r="A10" s="476" t="s">
        <v>454</v>
      </c>
      <c r="B10" s="62">
        <v>81028.969668910009</v>
      </c>
      <c r="C10" s="347">
        <v>77964.975702135547</v>
      </c>
      <c r="D10" s="347">
        <v>98667.552259796721</v>
      </c>
      <c r="E10" s="347">
        <v>555170.65613140969</v>
      </c>
      <c r="F10" s="62">
        <v>1056409.9894757427</v>
      </c>
      <c r="H10" s="346"/>
      <c r="I10" s="346"/>
    </row>
    <row r="11" spans="1:9" ht="13.5" customHeight="1">
      <c r="A11" s="499" t="s">
        <v>455</v>
      </c>
      <c r="B11" s="62">
        <v>81028.969668910009</v>
      </c>
      <c r="C11" s="347">
        <v>77964.975702135547</v>
      </c>
      <c r="D11" s="347">
        <v>98667.552259796721</v>
      </c>
      <c r="E11" s="347">
        <v>555170.65613140969</v>
      </c>
      <c r="F11" s="62">
        <v>1056409.9894757427</v>
      </c>
      <c r="H11" s="346"/>
      <c r="I11" s="346"/>
    </row>
    <row r="12" spans="1:9" ht="13.5" customHeight="1">
      <c r="A12" s="476" t="s">
        <v>456</v>
      </c>
      <c r="B12" s="62">
        <v>571766.3855239799</v>
      </c>
      <c r="C12" s="347">
        <v>632148.32704763988</v>
      </c>
      <c r="D12" s="347">
        <v>695456.09667260002</v>
      </c>
      <c r="E12" s="347">
        <v>880907.78681328008</v>
      </c>
      <c r="F12" s="62">
        <v>1266509.0994894297</v>
      </c>
      <c r="H12" s="346"/>
      <c r="I12" s="346"/>
    </row>
    <row r="13" spans="1:9" ht="13.5" customHeight="1">
      <c r="A13" s="499" t="s">
        <v>457</v>
      </c>
      <c r="B13" s="62">
        <v>2890.56</v>
      </c>
      <c r="C13" s="347">
        <v>2890.56</v>
      </c>
      <c r="D13" s="347">
        <v>2890.56</v>
      </c>
      <c r="E13" s="347">
        <v>2890.56</v>
      </c>
      <c r="F13" s="62">
        <v>1445.28</v>
      </c>
      <c r="H13" s="346"/>
      <c r="I13" s="346"/>
    </row>
    <row r="14" spans="1:9" ht="13.5" customHeight="1">
      <c r="A14" s="499" t="s">
        <v>458</v>
      </c>
      <c r="B14" s="62">
        <v>494761.49321287998</v>
      </c>
      <c r="C14" s="347">
        <v>547373.26542546996</v>
      </c>
      <c r="D14" s="347">
        <v>592955.57682636997</v>
      </c>
      <c r="E14" s="347">
        <v>796448.84968083014</v>
      </c>
      <c r="F14" s="62">
        <v>1211555.8213010698</v>
      </c>
      <c r="H14" s="346"/>
      <c r="I14" s="346"/>
    </row>
    <row r="15" spans="1:9" ht="13.5" customHeight="1">
      <c r="A15" s="499" t="s">
        <v>459</v>
      </c>
      <c r="B15" s="62">
        <v>10269.37144906</v>
      </c>
      <c r="C15" s="347">
        <v>12671.10558849</v>
      </c>
      <c r="D15" s="347">
        <v>16268.21376757</v>
      </c>
      <c r="E15" s="347">
        <v>21807.946796159998</v>
      </c>
      <c r="F15" s="62">
        <v>17094.08077982</v>
      </c>
      <c r="H15" s="346"/>
      <c r="I15" s="346"/>
    </row>
    <row r="16" spans="1:9" ht="13.5" customHeight="1">
      <c r="A16" s="499" t="s">
        <v>460</v>
      </c>
      <c r="B16" s="62">
        <v>35410.620252660003</v>
      </c>
      <c r="C16" s="347">
        <v>29119.745764650001</v>
      </c>
      <c r="D16" s="347">
        <v>26059.086330210001</v>
      </c>
      <c r="E16" s="347">
        <v>31231.842436349998</v>
      </c>
      <c r="F16" s="62">
        <v>29875.50253202</v>
      </c>
      <c r="H16" s="346"/>
      <c r="I16" s="346"/>
    </row>
    <row r="17" spans="1:14" ht="13.5" customHeight="1">
      <c r="A17" s="499" t="s">
        <v>51</v>
      </c>
      <c r="B17" s="62">
        <v>28434.340609379939</v>
      </c>
      <c r="C17" s="347">
        <v>40093.650269029858</v>
      </c>
      <c r="D17" s="347">
        <v>57282.659748449994</v>
      </c>
      <c r="E17" s="347">
        <v>28528.587899940001</v>
      </c>
      <c r="F17" s="62">
        <v>6538.4148765200007</v>
      </c>
      <c r="G17" s="346"/>
      <c r="H17" s="346"/>
      <c r="I17" s="346"/>
    </row>
    <row r="18" spans="1:14" ht="13.5" customHeight="1">
      <c r="A18" s="498" t="s">
        <v>79</v>
      </c>
      <c r="B18" s="344">
        <v>248557.22219462</v>
      </c>
      <c r="C18" s="345">
        <v>270188.3417200644</v>
      </c>
      <c r="D18" s="345">
        <v>254259</v>
      </c>
      <c r="E18" s="345">
        <v>129111</v>
      </c>
      <c r="F18" s="344">
        <v>132680</v>
      </c>
      <c r="G18" s="346"/>
      <c r="H18" s="346"/>
      <c r="I18" s="346"/>
      <c r="J18" s="348"/>
    </row>
    <row r="19" spans="1:14" ht="13.5" customHeight="1">
      <c r="A19" s="476" t="s">
        <v>454</v>
      </c>
      <c r="B19" s="62">
        <v>1343.3484350300002</v>
      </c>
      <c r="C19" s="347">
        <v>402.5482557244506</v>
      </c>
      <c r="D19" s="347">
        <v>54.697504873263952</v>
      </c>
      <c r="E19" s="347">
        <v>215.97473437041421</v>
      </c>
      <c r="F19" s="62">
        <v>6522.8742304772195</v>
      </c>
      <c r="H19" s="346"/>
      <c r="I19" s="346"/>
    </row>
    <row r="20" spans="1:14" ht="13.5" customHeight="1">
      <c r="A20" s="499" t="s">
        <v>455</v>
      </c>
      <c r="B20" s="62">
        <v>1343.3484350300002</v>
      </c>
      <c r="C20" s="347">
        <v>402.5482557244506</v>
      </c>
      <c r="D20" s="347">
        <v>54.697504873263952</v>
      </c>
      <c r="E20" s="347">
        <v>215.97473437041421</v>
      </c>
      <c r="F20" s="62">
        <v>6522.8742304772195</v>
      </c>
      <c r="H20" s="346"/>
      <c r="I20" s="346"/>
    </row>
    <row r="21" spans="1:14" ht="13.5" customHeight="1">
      <c r="A21" s="476" t="s">
        <v>456</v>
      </c>
      <c r="B21" s="62">
        <v>247213.87375959</v>
      </c>
      <c r="C21" s="347">
        <v>269785.79346433998</v>
      </c>
      <c r="D21" s="347">
        <v>254204</v>
      </c>
      <c r="E21" s="347">
        <v>128895</v>
      </c>
      <c r="F21" s="62">
        <v>126158</v>
      </c>
      <c r="H21" s="346"/>
      <c r="I21" s="346"/>
    </row>
    <row r="22" spans="1:14" ht="13.5" customHeight="1">
      <c r="A22" s="499" t="s">
        <v>458</v>
      </c>
      <c r="B22" s="62">
        <v>13244.29637208</v>
      </c>
      <c r="C22" s="347">
        <v>3107.1489944999998</v>
      </c>
      <c r="D22" s="347">
        <v>454.40531735999997</v>
      </c>
      <c r="E22" s="347">
        <v>274.14257530000003</v>
      </c>
      <c r="F22" s="62">
        <v>2766.1466635400006</v>
      </c>
      <c r="H22" s="346"/>
      <c r="I22" s="346"/>
    </row>
    <row r="23" spans="1:14" ht="13.5" customHeight="1">
      <c r="A23" s="499" t="s">
        <v>461</v>
      </c>
      <c r="B23" s="62">
        <v>136085.23593988002</v>
      </c>
      <c r="C23" s="347">
        <v>190637.44159680998</v>
      </c>
      <c r="D23" s="347">
        <v>185745.52267077047</v>
      </c>
      <c r="E23" s="347">
        <v>51965.205535000001</v>
      </c>
      <c r="F23" s="62">
        <v>0</v>
      </c>
      <c r="H23" s="346"/>
      <c r="I23" s="346"/>
    </row>
    <row r="24" spans="1:14" ht="25.5">
      <c r="A24" s="500" t="s">
        <v>462</v>
      </c>
      <c r="B24" s="62">
        <v>97884.764060119996</v>
      </c>
      <c r="C24" s="347">
        <v>76041.202873030008</v>
      </c>
      <c r="D24" s="347">
        <v>68004</v>
      </c>
      <c r="E24" s="347">
        <v>76656</v>
      </c>
      <c r="F24" s="62">
        <v>123391</v>
      </c>
      <c r="G24" s="346"/>
      <c r="H24" s="346"/>
      <c r="I24" s="346"/>
    </row>
    <row r="25" spans="1:14" ht="13.5" customHeight="1">
      <c r="A25" s="501" t="s">
        <v>463</v>
      </c>
      <c r="B25" s="344">
        <v>1121154.58569745</v>
      </c>
      <c r="C25" s="345">
        <v>961071.37434575998</v>
      </c>
      <c r="D25" s="345">
        <v>1332216.03938975</v>
      </c>
      <c r="E25" s="345">
        <v>1432455.1784496701</v>
      </c>
      <c r="F25" s="344">
        <v>1807739.2308776106</v>
      </c>
      <c r="H25" s="346"/>
      <c r="I25" s="346"/>
    </row>
    <row r="26" spans="1:14">
      <c r="A26" s="498" t="s">
        <v>34</v>
      </c>
      <c r="B26" s="344">
        <v>546315.48384731996</v>
      </c>
      <c r="C26" s="345">
        <v>455898.89110879001</v>
      </c>
      <c r="D26" s="345">
        <v>799695.00975332002</v>
      </c>
      <c r="E26" s="345">
        <v>1073712.43857734</v>
      </c>
      <c r="F26" s="344">
        <v>1469937.6647332106</v>
      </c>
      <c r="G26" s="346"/>
      <c r="H26" s="346"/>
      <c r="I26" s="346"/>
    </row>
    <row r="27" spans="1:14">
      <c r="A27" s="476" t="s">
        <v>456</v>
      </c>
      <c r="B27" s="62">
        <v>546315.48384731996</v>
      </c>
      <c r="C27" s="347">
        <v>455898.89110879001</v>
      </c>
      <c r="D27" s="347">
        <v>799695.00975332002</v>
      </c>
      <c r="E27" s="347">
        <v>1073712.43857734</v>
      </c>
      <c r="F27" s="62">
        <v>1469937.6647332106</v>
      </c>
      <c r="H27" s="346"/>
      <c r="I27" s="346"/>
    </row>
    <row r="28" spans="1:14">
      <c r="A28" s="499" t="s">
        <v>458</v>
      </c>
      <c r="B28" s="62">
        <v>427150.25125196006</v>
      </c>
      <c r="C28" s="347">
        <v>271047.84530350001</v>
      </c>
      <c r="D28" s="347">
        <v>511541.95145000005</v>
      </c>
      <c r="E28" s="347">
        <v>618600.0355</v>
      </c>
      <c r="F28" s="62">
        <v>1087332.1191010005</v>
      </c>
      <c r="H28" s="346"/>
      <c r="I28" s="346"/>
      <c r="M28" s="346"/>
      <c r="N28" s="348"/>
    </row>
    <row r="29" spans="1:14" ht="13.9" customHeight="1">
      <c r="A29" s="499" t="s">
        <v>459</v>
      </c>
      <c r="B29" s="62">
        <v>2588.4787469899998</v>
      </c>
      <c r="C29" s="347">
        <v>2755.3433553200002</v>
      </c>
      <c r="D29" s="347">
        <v>2685.7909441799998</v>
      </c>
      <c r="E29" s="347">
        <v>2963.0467011000001</v>
      </c>
      <c r="F29" s="62">
        <v>2829.2553963200003</v>
      </c>
      <c r="H29" s="346"/>
      <c r="I29" s="346"/>
      <c r="M29" s="346"/>
    </row>
    <row r="30" spans="1:14">
      <c r="A30" s="499" t="s">
        <v>460</v>
      </c>
      <c r="B30" s="62">
        <v>111839.134246</v>
      </c>
      <c r="C30" s="347">
        <v>177449.31257000001</v>
      </c>
      <c r="D30" s="347">
        <v>275827.93118800002</v>
      </c>
      <c r="E30" s="347">
        <v>447510.02020509995</v>
      </c>
      <c r="F30" s="62">
        <v>351048.95406475</v>
      </c>
      <c r="H30" s="346"/>
      <c r="I30" s="346"/>
      <c r="M30" s="346"/>
    </row>
    <row r="31" spans="1:14">
      <c r="A31" s="499" t="s">
        <v>51</v>
      </c>
      <c r="B31" s="62">
        <v>4737.6196023699995</v>
      </c>
      <c r="C31" s="347">
        <v>4646.38987997</v>
      </c>
      <c r="D31" s="347">
        <v>9639.3361711399994</v>
      </c>
      <c r="E31" s="347">
        <v>4639.3361711399994</v>
      </c>
      <c r="F31" s="62">
        <v>28727.336171139999</v>
      </c>
      <c r="G31" s="346"/>
      <c r="H31" s="346"/>
      <c r="I31" s="346"/>
      <c r="M31" s="346"/>
    </row>
    <row r="32" spans="1:14">
      <c r="A32" s="498" t="s">
        <v>79</v>
      </c>
      <c r="B32" s="344">
        <v>574839.10185013001</v>
      </c>
      <c r="C32" s="345">
        <v>505172.48323696997</v>
      </c>
      <c r="D32" s="345">
        <v>532521.02963642997</v>
      </c>
      <c r="E32" s="345">
        <v>358742.73987233004</v>
      </c>
      <c r="F32" s="344">
        <v>337801.56614440004</v>
      </c>
      <c r="G32" s="346"/>
      <c r="H32" s="346"/>
      <c r="I32" s="346"/>
      <c r="M32" s="346"/>
    </row>
    <row r="33" spans="1:14">
      <c r="A33" s="476" t="s">
        <v>456</v>
      </c>
      <c r="B33" s="62">
        <v>574839.10185013001</v>
      </c>
      <c r="C33" s="347">
        <v>505172.48323696997</v>
      </c>
      <c r="D33" s="347">
        <v>532521.02963642997</v>
      </c>
      <c r="E33" s="347">
        <v>358742.73987233004</v>
      </c>
      <c r="F33" s="62">
        <v>337801.56614440004</v>
      </c>
      <c r="H33" s="346"/>
      <c r="I33" s="346"/>
      <c r="M33" s="346"/>
    </row>
    <row r="34" spans="1:14" ht="13.5" customHeight="1">
      <c r="A34" s="499" t="s">
        <v>458</v>
      </c>
      <c r="B34" s="62">
        <v>2501.3821370000001</v>
      </c>
      <c r="C34" s="347">
        <v>963</v>
      </c>
      <c r="D34" s="347">
        <v>2013.1985500000001</v>
      </c>
      <c r="E34" s="347">
        <v>238</v>
      </c>
      <c r="F34" s="62">
        <v>505</v>
      </c>
      <c r="H34" s="346"/>
      <c r="I34" s="346"/>
      <c r="M34" s="346"/>
    </row>
    <row r="35" spans="1:14">
      <c r="A35" s="499" t="s">
        <v>461</v>
      </c>
      <c r="B35" s="62">
        <v>269828.05</v>
      </c>
      <c r="C35" s="347">
        <v>185276.5</v>
      </c>
      <c r="D35" s="347">
        <v>199901.9</v>
      </c>
      <c r="E35" s="347">
        <v>100489.9</v>
      </c>
      <c r="F35" s="62">
        <v>0</v>
      </c>
      <c r="H35" s="346"/>
      <c r="I35" s="346"/>
      <c r="M35" s="346"/>
    </row>
    <row r="36" spans="1:14" ht="25.5">
      <c r="A36" s="500" t="s">
        <v>462</v>
      </c>
      <c r="B36" s="62">
        <v>302509.66971313005</v>
      </c>
      <c r="C36" s="347">
        <v>318932.98323696997</v>
      </c>
      <c r="D36" s="347">
        <v>330605.93108642998</v>
      </c>
      <c r="E36" s="347">
        <v>258014.83987233005</v>
      </c>
      <c r="F36" s="62">
        <v>337296.56614440004</v>
      </c>
      <c r="G36" s="346"/>
      <c r="H36" s="346"/>
      <c r="I36" s="346"/>
      <c r="M36" s="346"/>
    </row>
    <row r="37" spans="1:14" ht="13.9" customHeight="1">
      <c r="A37" s="154" t="s">
        <v>464</v>
      </c>
      <c r="B37" s="344">
        <v>2022506.58569745</v>
      </c>
      <c r="C37" s="345">
        <v>1941373.3743457599</v>
      </c>
      <c r="D37" s="345">
        <v>2380598.4799049003</v>
      </c>
      <c r="E37" s="345">
        <v>2997644.8058239799</v>
      </c>
      <c r="F37" s="344">
        <v>4263338.7752156705</v>
      </c>
      <c r="H37" s="346"/>
      <c r="I37" s="346"/>
      <c r="M37" s="346"/>
    </row>
    <row r="38" spans="1:14" ht="13.9" customHeight="1">
      <c r="A38" s="146" t="s">
        <v>465</v>
      </c>
      <c r="B38" s="62">
        <v>1199110.83904021</v>
      </c>
      <c r="C38" s="62">
        <v>1166012.1938585655</v>
      </c>
      <c r="D38" s="62">
        <v>1593818.6586857168</v>
      </c>
      <c r="E38" s="62">
        <v>2509790.8815220296</v>
      </c>
      <c r="F38" s="62">
        <v>3792856.753698383</v>
      </c>
      <c r="H38" s="346"/>
      <c r="I38" s="346"/>
      <c r="M38" s="346"/>
      <c r="N38" s="348"/>
    </row>
    <row r="39" spans="1:14">
      <c r="A39" s="491" t="s">
        <v>79</v>
      </c>
      <c r="B39" s="349">
        <v>823396.32404475007</v>
      </c>
      <c r="C39" s="349">
        <v>775360.82495703432</v>
      </c>
      <c r="D39" s="349">
        <v>786779.82121918327</v>
      </c>
      <c r="E39" s="349">
        <v>487853.92430195044</v>
      </c>
      <c r="F39" s="349">
        <v>470482.02151728724</v>
      </c>
      <c r="H39" s="346"/>
      <c r="I39" s="346"/>
      <c r="M39" s="346"/>
    </row>
    <row r="40" spans="1:14">
      <c r="A40" s="746" t="s">
        <v>466</v>
      </c>
      <c r="B40" s="747"/>
      <c r="C40" s="747"/>
      <c r="D40" s="747"/>
      <c r="E40" s="350"/>
      <c r="F40" s="350"/>
    </row>
    <row r="41" spans="1:14">
      <c r="A41" s="502" t="s">
        <v>464</v>
      </c>
      <c r="B41" s="351">
        <v>12.7</v>
      </c>
      <c r="C41" s="351">
        <v>12.387895588220362</v>
      </c>
      <c r="D41" s="352">
        <v>13.535943237510081</v>
      </c>
      <c r="E41" s="352">
        <v>12.474519582667082</v>
      </c>
      <c r="F41" s="351">
        <v>15.430294830672315</v>
      </c>
    </row>
    <row r="42" spans="1:14">
      <c r="A42" s="481" t="s">
        <v>467</v>
      </c>
      <c r="B42" s="353">
        <v>7.5363751352538646</v>
      </c>
      <c r="C42" s="353">
        <v>7.5</v>
      </c>
      <c r="D42" s="354">
        <v>9.0494273264124008</v>
      </c>
      <c r="E42" s="354">
        <v>10.42975273593585</v>
      </c>
      <c r="F42" s="353">
        <v>13.727480044583631</v>
      </c>
    </row>
    <row r="43" spans="1:14">
      <c r="A43" s="481" t="s">
        <v>468</v>
      </c>
      <c r="B43" s="353">
        <v>5.1750208412403493</v>
      </c>
      <c r="C43" s="353">
        <v>5</v>
      </c>
      <c r="D43" s="354">
        <v>4.4865159110976807</v>
      </c>
      <c r="E43" s="354">
        <v>2.0447668467312328</v>
      </c>
      <c r="F43" s="353">
        <v>1.7028147860886824</v>
      </c>
    </row>
    <row r="44" spans="1:14">
      <c r="A44" s="481" t="s">
        <v>469</v>
      </c>
      <c r="B44" s="353">
        <v>5.6649761774513392</v>
      </c>
      <c r="C44" s="353">
        <v>6.2553030660658298</v>
      </c>
      <c r="D44" s="354">
        <v>5.9718504432395827</v>
      </c>
      <c r="E44" s="354">
        <v>6.5217713172495824</v>
      </c>
      <c r="F44" s="353">
        <v>8.8875472846475976</v>
      </c>
    </row>
    <row r="45" spans="1:14">
      <c r="A45" s="503" t="s">
        <v>463</v>
      </c>
      <c r="B45" s="355">
        <v>7.0464224551495143</v>
      </c>
      <c r="C45" s="355">
        <v>6.1325925221545337</v>
      </c>
      <c r="D45" s="356">
        <v>7.5640927942704996</v>
      </c>
      <c r="E45" s="356">
        <v>5.9527482654175001</v>
      </c>
      <c r="F45" s="355">
        <v>6.5427475460247146</v>
      </c>
    </row>
    <row r="46" spans="1:14" s="603" customFormat="1" ht="12">
      <c r="A46" s="717" t="s">
        <v>450</v>
      </c>
      <c r="B46" s="717"/>
      <c r="C46" s="717"/>
      <c r="D46" s="717"/>
      <c r="E46" s="717"/>
      <c r="F46" s="717"/>
    </row>
    <row r="47" spans="1:14" s="603" customFormat="1" ht="13.5" customHeight="1">
      <c r="B47" s="725" t="s">
        <v>470</v>
      </c>
      <c r="C47" s="725"/>
      <c r="D47" s="725"/>
      <c r="E47" s="725"/>
      <c r="F47" s="725"/>
    </row>
    <row r="48" spans="1:14" s="603" customFormat="1" ht="12">
      <c r="A48" s="723" t="s">
        <v>471</v>
      </c>
      <c r="B48" s="723"/>
      <c r="C48" s="723"/>
      <c r="D48" s="723"/>
      <c r="E48" s="723"/>
      <c r="F48" s="723"/>
    </row>
    <row r="49" spans="1:10" s="603" customFormat="1" ht="12">
      <c r="A49" s="723" t="s">
        <v>4</v>
      </c>
      <c r="B49" s="723"/>
      <c r="C49" s="723"/>
      <c r="D49" s="723"/>
      <c r="E49" s="723"/>
      <c r="F49" s="723"/>
    </row>
    <row r="50" spans="1:10" s="603" customFormat="1" ht="12">
      <c r="A50" s="535" t="s">
        <v>585</v>
      </c>
      <c r="B50" s="610"/>
      <c r="C50" s="610"/>
      <c r="D50" s="610"/>
      <c r="E50" s="610"/>
      <c r="F50" s="610"/>
    </row>
    <row r="51" spans="1:10" s="611" customFormat="1" ht="12">
      <c r="A51" s="745" t="s">
        <v>472</v>
      </c>
      <c r="B51" s="643"/>
      <c r="C51" s="643"/>
      <c r="D51" s="643"/>
      <c r="E51" s="643"/>
      <c r="F51" s="643"/>
      <c r="G51" s="603"/>
      <c r="H51" s="603"/>
      <c r="I51" s="603"/>
      <c r="J51" s="603"/>
    </row>
    <row r="52" spans="1:10" s="611" customFormat="1" ht="27.75" customHeight="1">
      <c r="A52" s="745" t="s">
        <v>616</v>
      </c>
      <c r="B52" s="643"/>
      <c r="C52" s="643"/>
      <c r="D52" s="643"/>
      <c r="E52" s="643"/>
      <c r="F52" s="643"/>
      <c r="G52" s="603"/>
      <c r="H52" s="603"/>
      <c r="I52" s="603"/>
      <c r="J52" s="603"/>
    </row>
  </sheetData>
  <mergeCells count="14">
    <mergeCell ref="A4:F4"/>
    <mergeCell ref="A6:A7"/>
    <mergeCell ref="B6:B7"/>
    <mergeCell ref="C6:C7"/>
    <mergeCell ref="D6:D7"/>
    <mergeCell ref="E6:E7"/>
    <mergeCell ref="F6:F7"/>
    <mergeCell ref="A52:F52"/>
    <mergeCell ref="A40:D40"/>
    <mergeCell ref="A46:F46"/>
    <mergeCell ref="B47:F47"/>
    <mergeCell ref="A48:F48"/>
    <mergeCell ref="A49:F49"/>
    <mergeCell ref="A51:F51"/>
  </mergeCells>
  <conditionalFormatting sqref="A2:A5">
    <cfRule type="cellIs" dxfId="26" priority="2" operator="equal">
      <formula>0</formula>
    </cfRule>
  </conditionalFormatting>
  <conditionalFormatting sqref="A1:F1 G1:XFD7 G9:G27 G40:XFD55 A46 B47:B48 A56:XFD1048576">
    <cfRule type="cellIs" dxfId="25" priority="7" operator="equal">
      <formula>0</formula>
    </cfRule>
  </conditionalFormatting>
  <conditionalFormatting sqref="B2:B3 B5:D5 G8:H8 I8:XFD39 H9:H39 A48:A52 A53:F53">
    <cfRule type="cellIs" dxfId="24" priority="8" operator="equal">
      <formula>0</formula>
    </cfRule>
  </conditionalFormatting>
  <conditionalFormatting sqref="B26:D34 B35:F36">
    <cfRule type="cellIs" dxfId="23" priority="5" operator="equal">
      <formula>0</formula>
    </cfRule>
  </conditionalFormatting>
  <conditionalFormatting sqref="B8:F25">
    <cfRule type="cellIs" dxfId="22" priority="3" operator="equal">
      <formula>0</formula>
    </cfRule>
  </conditionalFormatting>
  <conditionalFormatting sqref="D2">
    <cfRule type="cellIs" dxfId="21" priority="9" operator="equal">
      <formula>0</formula>
    </cfRule>
  </conditionalFormatting>
  <conditionalFormatting sqref="D25:F34">
    <cfRule type="cellIs" dxfId="20" priority="4" operator="equal">
      <formula>0</formula>
    </cfRule>
  </conditionalFormatting>
  <conditionalFormatting sqref="F5">
    <cfRule type="cellIs" dxfId="19" priority="6" operator="equal">
      <formula>0</formula>
    </cfRule>
  </conditionalFormatting>
  <conditionalFormatting sqref="E3">
    <cfRule type="cellIs" dxfId="18" priority="1" operator="equal">
      <formula>0</formula>
    </cfRule>
  </conditionalFormatting>
  <hyperlinks>
    <hyperlink ref="D3" location="Contents!A1" display="cs;slf;fj;jpw;F jpUk;Gtjw;F"/>
    <hyperlink ref="D3:E3" location="உள்ளடக்கம்!A1" display="cs;slf;fj;jpw;F jpUk;Gtjw;F"/>
  </hyperlinks>
  <pageMargins left="0.7" right="0.7" top="0.75" bottom="0.75" header="0.3" footer="0.3"/>
  <pageSetup paperSize="9" scale="78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32"/>
  <sheetViews>
    <sheetView zoomScaleNormal="100" workbookViewId="0">
      <selection activeCell="E3" sqref="E3:F3"/>
    </sheetView>
  </sheetViews>
  <sheetFormatPr defaultColWidth="9.140625" defaultRowHeight="12.75"/>
  <cols>
    <col min="1" max="1" width="56.85546875" style="30" customWidth="1"/>
    <col min="2" max="2" width="9.7109375" style="357" hidden="1" customWidth="1"/>
    <col min="3" max="6" width="9.7109375" style="357" customWidth="1"/>
    <col min="7" max="7" width="9.140625" style="357"/>
    <col min="8" max="16384" width="9.140625" style="30"/>
  </cols>
  <sheetData>
    <row r="2" spans="1:12" ht="15.75">
      <c r="A2" s="70" t="s">
        <v>374</v>
      </c>
      <c r="D2" s="30"/>
      <c r="E2" s="71"/>
      <c r="G2" s="32" t="s">
        <v>473</v>
      </c>
    </row>
    <row r="3" spans="1:12" ht="15.75">
      <c r="A3" s="70"/>
      <c r="D3" s="30"/>
      <c r="E3" s="630" t="s">
        <v>663</v>
      </c>
      <c r="F3" s="630"/>
      <c r="G3" s="628"/>
    </row>
    <row r="4" spans="1:12" ht="19.5" customHeight="1">
      <c r="A4" s="757" t="s">
        <v>587</v>
      </c>
      <c r="B4" s="757"/>
      <c r="C4" s="757"/>
      <c r="D4" s="757"/>
      <c r="E4" s="757"/>
      <c r="F4" s="757"/>
      <c r="G4" s="757"/>
    </row>
    <row r="5" spans="1:12">
      <c r="G5" s="195" t="s">
        <v>15</v>
      </c>
    </row>
    <row r="6" spans="1:12">
      <c r="A6" s="748" t="s">
        <v>586</v>
      </c>
      <c r="B6" s="691">
        <v>2018</v>
      </c>
      <c r="C6" s="691">
        <v>2019</v>
      </c>
      <c r="D6" s="759">
        <v>2020</v>
      </c>
      <c r="E6" s="761">
        <v>2021</v>
      </c>
      <c r="F6" s="761">
        <v>2022</v>
      </c>
      <c r="G6" s="762" t="s">
        <v>474</v>
      </c>
    </row>
    <row r="7" spans="1:12" ht="7.5" customHeight="1">
      <c r="A7" s="758"/>
      <c r="B7" s="692"/>
      <c r="C7" s="692"/>
      <c r="D7" s="760"/>
      <c r="E7" s="761"/>
      <c r="F7" s="761"/>
      <c r="G7" s="762"/>
    </row>
    <row r="8" spans="1:12" ht="13.5" customHeight="1">
      <c r="A8" s="481" t="s">
        <v>588</v>
      </c>
      <c r="B8" s="344"/>
      <c r="C8" s="358">
        <v>81.902853528323405</v>
      </c>
      <c r="D8" s="359">
        <v>96.618958016523081</v>
      </c>
      <c r="E8" s="359">
        <v>100.01028138088235</v>
      </c>
      <c r="F8" s="360">
        <v>114.24660359615879</v>
      </c>
      <c r="G8" s="362">
        <v>103.85919816350476</v>
      </c>
      <c r="H8" s="361"/>
      <c r="I8" s="361"/>
      <c r="J8" s="361"/>
      <c r="K8" s="361"/>
      <c r="L8" s="361"/>
    </row>
    <row r="9" spans="1:12" ht="13.5" customHeight="1">
      <c r="A9" s="146" t="s">
        <v>617</v>
      </c>
      <c r="B9" s="344"/>
      <c r="C9" s="358">
        <v>42.927980476598435</v>
      </c>
      <c r="D9" s="359">
        <v>57.937626996917636</v>
      </c>
      <c r="E9" s="359">
        <v>63.00811908226499</v>
      </c>
      <c r="F9" s="362">
        <v>62.475169930524075</v>
      </c>
      <c r="G9" s="362">
        <v>61.715747349112029</v>
      </c>
      <c r="H9" s="361"/>
      <c r="I9" s="361"/>
      <c r="J9" s="361"/>
      <c r="K9" s="361"/>
      <c r="L9" s="361"/>
    </row>
    <row r="10" spans="1:12" ht="13.5" customHeight="1">
      <c r="A10" s="146" t="s">
        <v>589</v>
      </c>
      <c r="B10" s="62"/>
      <c r="C10" s="358">
        <v>38.97487305172497</v>
      </c>
      <c r="D10" s="359">
        <v>38.681331019605445</v>
      </c>
      <c r="E10" s="359">
        <v>37.002162298617385</v>
      </c>
      <c r="F10" s="362">
        <v>51.771433665634717</v>
      </c>
      <c r="G10" s="362">
        <v>42.143450814392722</v>
      </c>
      <c r="H10" s="361"/>
      <c r="I10" s="361"/>
      <c r="J10" s="361"/>
      <c r="K10" s="361"/>
      <c r="L10" s="361"/>
    </row>
    <row r="11" spans="1:12" ht="13.5" customHeight="1">
      <c r="A11" s="481" t="s">
        <v>590</v>
      </c>
      <c r="B11" s="363"/>
      <c r="C11" s="358">
        <v>52.413290413322663</v>
      </c>
      <c r="D11" s="359">
        <v>59.965071230647673</v>
      </c>
      <c r="E11" s="359">
        <v>63.001641643525474</v>
      </c>
      <c r="F11" s="362">
        <v>54.684487734412293</v>
      </c>
      <c r="G11" s="362">
        <v>59.422514751128155</v>
      </c>
      <c r="H11" s="361"/>
      <c r="I11" s="361"/>
      <c r="J11" s="361"/>
      <c r="K11" s="361"/>
      <c r="L11" s="361"/>
    </row>
    <row r="12" spans="1:12" ht="13.5" customHeight="1">
      <c r="A12" s="481" t="s">
        <v>591</v>
      </c>
      <c r="B12" s="62"/>
      <c r="C12" s="358">
        <v>47.586709586677337</v>
      </c>
      <c r="D12" s="359">
        <v>40.034928769352327</v>
      </c>
      <c r="E12" s="359">
        <v>36.99835835647454</v>
      </c>
      <c r="F12" s="362">
        <v>45.315512265587714</v>
      </c>
      <c r="G12" s="362">
        <v>40.577485248871852</v>
      </c>
      <c r="H12" s="361"/>
      <c r="I12" s="361"/>
      <c r="J12" s="361"/>
      <c r="K12" s="361"/>
      <c r="L12" s="361"/>
    </row>
    <row r="13" spans="1:12" ht="13.5" customHeight="1">
      <c r="A13" s="482" t="s">
        <v>618</v>
      </c>
      <c r="B13" s="62"/>
      <c r="C13" s="358">
        <v>178.59103347350788</v>
      </c>
      <c r="D13" s="359">
        <v>250.24080867434176</v>
      </c>
      <c r="E13" s="359">
        <v>218.67056281471133</v>
      </c>
      <c r="F13" s="362">
        <v>240.13810820142828</v>
      </c>
      <c r="G13" s="362">
        <v>205.25747305632143</v>
      </c>
      <c r="H13" s="361"/>
      <c r="I13" s="361"/>
      <c r="J13" s="361"/>
      <c r="K13" s="361"/>
      <c r="L13" s="361"/>
    </row>
    <row r="14" spans="1:12" ht="13.5" customHeight="1">
      <c r="A14" s="481" t="s">
        <v>592</v>
      </c>
      <c r="B14" s="62"/>
      <c r="C14" s="358">
        <v>12.711392682378939</v>
      </c>
      <c r="D14" s="359">
        <v>12.407912157676741</v>
      </c>
      <c r="E14" s="359">
        <v>13.516627390365665</v>
      </c>
      <c r="F14" s="362">
        <v>12.457091284014259</v>
      </c>
      <c r="G14" s="362">
        <v>15.430294830672315</v>
      </c>
      <c r="H14" s="361"/>
      <c r="I14" s="361"/>
      <c r="J14" s="361"/>
      <c r="K14" s="361"/>
      <c r="L14" s="361"/>
    </row>
    <row r="15" spans="1:12" ht="13.5" customHeight="1">
      <c r="A15" s="481" t="s">
        <v>593</v>
      </c>
      <c r="B15" s="62"/>
      <c r="C15" s="358">
        <v>106.96007897878221</v>
      </c>
      <c r="D15" s="359">
        <v>141.91740799042077</v>
      </c>
      <c r="E15" s="359">
        <v>163.38248467812934</v>
      </c>
      <c r="F15" s="362">
        <v>151.45862162507277</v>
      </c>
      <c r="G15" s="362">
        <v>139.83559828400755</v>
      </c>
      <c r="H15" s="361"/>
      <c r="I15" s="361"/>
      <c r="J15" s="361"/>
      <c r="K15" s="361"/>
      <c r="L15" s="361"/>
    </row>
    <row r="16" spans="1:12" ht="13.5" customHeight="1">
      <c r="A16" s="481" t="s">
        <v>594</v>
      </c>
      <c r="B16" s="62"/>
      <c r="C16" s="358">
        <v>63.414868932961198</v>
      </c>
      <c r="D16" s="359">
        <v>85.237301811351614</v>
      </c>
      <c r="E16" s="359">
        <v>109.3851209183492</v>
      </c>
      <c r="F16" s="362">
        <v>126.8093760621564</v>
      </c>
      <c r="G16" s="362">
        <v>124.4039991478561</v>
      </c>
      <c r="H16" s="361"/>
      <c r="I16" s="361"/>
      <c r="J16" s="361"/>
      <c r="K16" s="361"/>
      <c r="L16" s="361"/>
    </row>
    <row r="17" spans="1:12" ht="13.5" customHeight="1">
      <c r="A17" s="481" t="s">
        <v>619</v>
      </c>
      <c r="B17" s="344"/>
      <c r="C17" s="358">
        <v>45.357340722127468</v>
      </c>
      <c r="D17" s="359">
        <v>48.509262657356608</v>
      </c>
      <c r="E17" s="359">
        <v>49.044549390965763</v>
      </c>
      <c r="F17" s="362">
        <v>50.764422204040535</v>
      </c>
      <c r="G17" s="362">
        <v>59.507847772518197</v>
      </c>
      <c r="H17" s="361"/>
      <c r="I17" s="361"/>
      <c r="J17" s="361"/>
      <c r="K17" s="361"/>
      <c r="L17" s="361"/>
    </row>
    <row r="18" spans="1:12">
      <c r="A18" s="477" t="s">
        <v>620</v>
      </c>
      <c r="B18" s="62"/>
      <c r="C18" s="358">
        <v>26.891620168043801</v>
      </c>
      <c r="D18" s="359">
        <v>29.135246481180992</v>
      </c>
      <c r="E18" s="359">
        <v>32.835490145014745</v>
      </c>
      <c r="F18" s="362">
        <v>42.502728710853383</v>
      </c>
      <c r="G18" s="362">
        <v>52.940841491216737</v>
      </c>
      <c r="H18" s="361"/>
      <c r="I18" s="361"/>
      <c r="J18" s="361"/>
      <c r="K18" s="361"/>
      <c r="L18" s="361"/>
    </row>
    <row r="19" spans="1:12" ht="13.5" customHeight="1">
      <c r="A19" s="481" t="s">
        <v>621</v>
      </c>
      <c r="B19" s="62"/>
      <c r="C19" s="358">
        <v>23.713030274560047</v>
      </c>
      <c r="D19" s="359">
        <v>32.059018406834952</v>
      </c>
      <c r="E19" s="359">
        <v>26.399677519037191</v>
      </c>
      <c r="F19" s="362">
        <v>9.4036654801495221</v>
      </c>
      <c r="G19" s="362">
        <v>8.2934703571103352</v>
      </c>
      <c r="H19" s="361"/>
      <c r="I19" s="361"/>
      <c r="J19" s="361"/>
      <c r="K19" s="361"/>
      <c r="L19" s="361"/>
    </row>
    <row r="20" spans="1:12" ht="13.5" customHeight="1">
      <c r="A20" s="482" t="s">
        <v>595</v>
      </c>
      <c r="B20" s="62"/>
      <c r="C20" s="358">
        <v>5.6649719271566132</v>
      </c>
      <c r="D20" s="359">
        <v>6.2654104896714715</v>
      </c>
      <c r="E20" s="359">
        <v>5.9525345960951652</v>
      </c>
      <c r="F20" s="362">
        <v>6.5043445670898388</v>
      </c>
      <c r="G20" s="362">
        <v>8.887547268946868</v>
      </c>
      <c r="H20" s="361"/>
      <c r="I20" s="361"/>
      <c r="J20" s="361"/>
      <c r="K20" s="361"/>
      <c r="L20" s="361"/>
    </row>
    <row r="21" spans="1:12" ht="13.5" customHeight="1">
      <c r="A21" s="482" t="s">
        <v>622</v>
      </c>
      <c r="B21" s="62"/>
      <c r="C21" s="358">
        <v>20.213997655624443</v>
      </c>
      <c r="D21" s="359">
        <v>24.49488997321679</v>
      </c>
      <c r="E21" s="359">
        <v>21.598537014322762</v>
      </c>
      <c r="F21" s="362">
        <v>26.506131024987027</v>
      </c>
      <c r="G21" s="362">
        <v>34.275353501363149</v>
      </c>
      <c r="H21" s="361"/>
      <c r="I21" s="361"/>
      <c r="J21" s="361"/>
      <c r="K21" s="361"/>
      <c r="L21" s="361"/>
    </row>
    <row r="22" spans="1:12">
      <c r="A22" s="481" t="s">
        <v>596</v>
      </c>
      <c r="B22" s="62"/>
      <c r="C22" s="358">
        <v>4.1944800719651836</v>
      </c>
      <c r="D22" s="359">
        <v>4.5609832784905313</v>
      </c>
      <c r="E22" s="359">
        <v>4.5117876484896948</v>
      </c>
      <c r="F22" s="362">
        <v>5.9698437700213285</v>
      </c>
      <c r="G22" s="362">
        <v>8.4409568384960529</v>
      </c>
      <c r="H22" s="361"/>
      <c r="I22" s="361"/>
      <c r="J22" s="361"/>
      <c r="K22" s="361"/>
      <c r="L22" s="361"/>
    </row>
    <row r="23" spans="1:12" ht="13.5" customHeight="1">
      <c r="A23" s="482" t="s">
        <v>597</v>
      </c>
      <c r="B23" s="344"/>
      <c r="C23" s="358">
        <v>1.4704918551914297</v>
      </c>
      <c r="D23" s="359">
        <v>1.7044272111809404</v>
      </c>
      <c r="E23" s="359">
        <v>1.4407469476054702</v>
      </c>
      <c r="F23" s="362">
        <v>0.53450079706851061</v>
      </c>
      <c r="G23" s="362">
        <v>0.44659043045081415</v>
      </c>
      <c r="H23" s="361"/>
      <c r="I23" s="361"/>
      <c r="J23" s="361"/>
      <c r="K23" s="361"/>
      <c r="L23" s="361"/>
    </row>
    <row r="24" spans="1:12">
      <c r="A24" s="483" t="s">
        <v>623</v>
      </c>
      <c r="B24" s="344"/>
      <c r="C24" s="358">
        <v>37.175575006330988</v>
      </c>
      <c r="D24" s="359">
        <v>38.467970956996247</v>
      </c>
      <c r="E24" s="359">
        <v>38.157518043235854</v>
      </c>
      <c r="F24" s="362">
        <v>44.470261530108395</v>
      </c>
      <c r="G24" s="362">
        <v>52.250369426615094</v>
      </c>
      <c r="H24" s="361"/>
      <c r="I24" s="361"/>
      <c r="J24" s="361"/>
      <c r="K24" s="361"/>
      <c r="L24" s="361"/>
    </row>
    <row r="25" spans="1:12">
      <c r="A25" s="484" t="s">
        <v>624</v>
      </c>
      <c r="B25" s="349"/>
      <c r="C25" s="364">
        <v>6.7381017453087066</v>
      </c>
      <c r="D25" s="365">
        <v>11.026436588655478</v>
      </c>
      <c r="E25" s="365">
        <v>8.5143387936071413</v>
      </c>
      <c r="F25" s="366">
        <v>2.47924388320325</v>
      </c>
      <c r="G25" s="366">
        <v>2.1750953344846509</v>
      </c>
      <c r="H25" s="361"/>
      <c r="I25" s="361"/>
      <c r="J25" s="361"/>
      <c r="K25" s="361"/>
      <c r="L25" s="361"/>
    </row>
    <row r="26" spans="1:12" s="537" customFormat="1" ht="12.75" customHeight="1">
      <c r="A26" s="612" t="s">
        <v>626</v>
      </c>
      <c r="B26" s="613"/>
      <c r="C26" s="753" t="s">
        <v>625</v>
      </c>
      <c r="D26" s="753"/>
      <c r="E26" s="753"/>
      <c r="F26" s="753"/>
      <c r="G26" s="753"/>
      <c r="H26" s="614"/>
      <c r="I26" s="614"/>
      <c r="J26" s="614"/>
      <c r="K26" s="614"/>
      <c r="L26" s="614"/>
    </row>
    <row r="27" spans="1:12" s="537" customFormat="1" ht="15.75" customHeight="1">
      <c r="A27" s="615"/>
      <c r="B27" s="615"/>
      <c r="C27" s="754"/>
      <c r="D27" s="754"/>
      <c r="E27" s="754"/>
      <c r="F27" s="754"/>
      <c r="G27" s="754"/>
    </row>
    <row r="28" spans="1:12" s="537" customFormat="1" ht="18" customHeight="1">
      <c r="B28" s="616"/>
      <c r="C28" s="755" t="s">
        <v>277</v>
      </c>
      <c r="D28" s="755"/>
      <c r="E28" s="755"/>
      <c r="F28" s="755"/>
      <c r="G28" s="755"/>
    </row>
    <row r="29" spans="1:12" s="537" customFormat="1" ht="27.75" customHeight="1">
      <c r="A29" s="667" t="s">
        <v>627</v>
      </c>
      <c r="B29" s="667"/>
      <c r="C29" s="667"/>
      <c r="D29" s="667"/>
      <c r="E29" s="667"/>
      <c r="F29" s="667"/>
      <c r="G29" s="667"/>
    </row>
    <row r="30" spans="1:12" s="537" customFormat="1" ht="74.25" customHeight="1">
      <c r="A30" s="667" t="s">
        <v>309</v>
      </c>
      <c r="B30" s="667"/>
      <c r="C30" s="667"/>
      <c r="D30" s="667"/>
      <c r="E30" s="667"/>
      <c r="F30" s="667"/>
      <c r="G30" s="667"/>
    </row>
    <row r="31" spans="1:12" s="537" customFormat="1" ht="12.75" customHeight="1">
      <c r="A31" s="756" t="s">
        <v>660</v>
      </c>
      <c r="B31" s="756"/>
      <c r="C31" s="756"/>
      <c r="D31" s="756"/>
      <c r="E31" s="756"/>
      <c r="F31" s="756"/>
      <c r="G31" s="756"/>
    </row>
    <row r="32" spans="1:12" s="537" customFormat="1" ht="12">
      <c r="A32" s="745" t="s">
        <v>628</v>
      </c>
      <c r="B32" s="756"/>
      <c r="C32" s="756"/>
      <c r="D32" s="756"/>
      <c r="E32" s="756"/>
      <c r="F32" s="756"/>
      <c r="G32" s="756"/>
    </row>
  </sheetData>
  <mergeCells count="14">
    <mergeCell ref="C26:G27"/>
    <mergeCell ref="C28:G28"/>
    <mergeCell ref="A32:G32"/>
    <mergeCell ref="A4:G4"/>
    <mergeCell ref="A6:A7"/>
    <mergeCell ref="B6:B7"/>
    <mergeCell ref="C6:C7"/>
    <mergeCell ref="D6:D7"/>
    <mergeCell ref="E6:E7"/>
    <mergeCell ref="F6:F7"/>
    <mergeCell ref="G6:G7"/>
    <mergeCell ref="A29:G29"/>
    <mergeCell ref="A30:G30"/>
    <mergeCell ref="A31:G31"/>
  </mergeCells>
  <conditionalFormatting sqref="A2:A5 H26:XFD1048576 A29:A32">
    <cfRule type="cellIs" dxfId="17" priority="9" operator="equal">
      <formula>0</formula>
    </cfRule>
  </conditionalFormatting>
  <conditionalFormatting sqref="A1:XFD1 H2:XFD5 H6:I7 J6:XFD25">
    <cfRule type="cellIs" dxfId="16" priority="12" operator="equal">
      <formula>0</formula>
    </cfRule>
  </conditionalFormatting>
  <conditionalFormatting sqref="B2:C3 E2 B5:E5 A33:G1048576">
    <cfRule type="cellIs" dxfId="15" priority="14" operator="equal">
      <formula>0</formula>
    </cfRule>
  </conditionalFormatting>
  <conditionalFormatting sqref="B8:G25">
    <cfRule type="cellIs" dxfId="14" priority="6" operator="equal">
      <formula>0</formula>
    </cfRule>
  </conditionalFormatting>
  <conditionalFormatting sqref="C21:E25">
    <cfRule type="cellIs" dxfId="13" priority="5" operator="equal">
      <formula>0</formula>
    </cfRule>
  </conditionalFormatting>
  <conditionalFormatting sqref="G5">
    <cfRule type="cellIs" dxfId="12" priority="8" operator="equal">
      <formula>0</formula>
    </cfRule>
  </conditionalFormatting>
  <conditionalFormatting sqref="F3">
    <cfRule type="cellIs" dxfId="11" priority="1" operator="equal">
      <formula>0</formula>
    </cfRule>
  </conditionalFormatting>
  <hyperlinks>
    <hyperlink ref="E3" location="Contents!A1" display="cs;slf;fj;jpw;F jpUk;Gtjw;F"/>
    <hyperlink ref="E3:F3" location="உள்ளடக்கம்!A1" display="cs;slf;fj;jpw;F jpUk;Gtjw;F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M62"/>
  <sheetViews>
    <sheetView showGridLines="0" zoomScaleNormal="100" zoomScaleSheetLayoutView="100" workbookViewId="0">
      <selection activeCell="J3" sqref="J3:K3"/>
    </sheetView>
  </sheetViews>
  <sheetFormatPr defaultColWidth="12.42578125" defaultRowHeight="12.75"/>
  <cols>
    <col min="1" max="1" width="51.85546875" style="2" customWidth="1"/>
    <col min="2" max="2" width="14.5703125" style="2" customWidth="1"/>
    <col min="3" max="3" width="15" style="2" customWidth="1"/>
    <col min="4" max="4" width="16" style="2" customWidth="1"/>
    <col min="5" max="5" width="16.28515625" style="2" customWidth="1"/>
    <col min="6" max="7" width="14.85546875" style="2" customWidth="1"/>
    <col min="8" max="8" width="15.7109375" style="2" customWidth="1"/>
    <col min="9" max="9" width="15.85546875" style="30" customWidth="1"/>
    <col min="10" max="10" width="15.85546875" style="2" customWidth="1"/>
    <col min="11" max="11" width="14.7109375" style="2" customWidth="1"/>
    <col min="12" max="16384" width="12.42578125" style="2"/>
  </cols>
  <sheetData>
    <row r="2" spans="1:13" ht="15.75">
      <c r="A2" s="31" t="s">
        <v>25</v>
      </c>
      <c r="H2" s="3"/>
      <c r="I2" s="4"/>
      <c r="J2" s="3"/>
      <c r="K2" s="32" t="s">
        <v>5</v>
      </c>
    </row>
    <row r="3" spans="1:13">
      <c r="J3" s="644" t="s">
        <v>663</v>
      </c>
      <c r="K3" s="644"/>
    </row>
    <row r="4" spans="1:13" ht="15.75">
      <c r="A4" s="645" t="s">
        <v>17</v>
      </c>
      <c r="B4" s="645"/>
      <c r="C4" s="645"/>
      <c r="D4" s="645"/>
      <c r="E4" s="645"/>
      <c r="F4" s="645"/>
      <c r="G4" s="645"/>
      <c r="H4" s="645"/>
      <c r="I4" s="645"/>
      <c r="J4" s="645"/>
      <c r="K4" s="645"/>
    </row>
    <row r="5" spans="1:13">
      <c r="H5" s="5"/>
      <c r="I5" s="6"/>
      <c r="J5" s="5"/>
      <c r="K5" s="33" t="s">
        <v>15</v>
      </c>
    </row>
    <row r="6" spans="1:13" s="1" customFormat="1">
      <c r="A6" s="646" t="s">
        <v>13</v>
      </c>
      <c r="B6" s="646">
        <v>2014</v>
      </c>
      <c r="C6" s="646">
        <v>2015</v>
      </c>
      <c r="D6" s="646">
        <v>2016</v>
      </c>
      <c r="E6" s="646">
        <v>2017</v>
      </c>
      <c r="F6" s="646">
        <v>2018</v>
      </c>
      <c r="G6" s="646" t="s">
        <v>24</v>
      </c>
      <c r="H6" s="646">
        <v>2020</v>
      </c>
      <c r="I6" s="533"/>
      <c r="J6" s="639">
        <v>2022</v>
      </c>
      <c r="K6" s="639" t="s">
        <v>14</v>
      </c>
    </row>
    <row r="7" spans="1:13" s="1" customFormat="1" ht="12.75" customHeight="1">
      <c r="A7" s="640"/>
      <c r="B7" s="640"/>
      <c r="C7" s="640"/>
      <c r="D7" s="640"/>
      <c r="E7" s="640"/>
      <c r="F7" s="640"/>
      <c r="G7" s="640"/>
      <c r="H7" s="640"/>
      <c r="I7" s="526">
        <v>2021</v>
      </c>
      <c r="J7" s="640"/>
      <c r="K7" s="640"/>
    </row>
    <row r="8" spans="1:13" s="1" customFormat="1" ht="14.1" customHeight="1">
      <c r="A8" s="641"/>
      <c r="B8" s="641"/>
      <c r="C8" s="641"/>
      <c r="D8" s="641"/>
      <c r="E8" s="641"/>
      <c r="F8" s="641"/>
      <c r="G8" s="641"/>
      <c r="H8" s="641"/>
      <c r="I8" s="527"/>
      <c r="J8" s="641"/>
      <c r="K8" s="641"/>
    </row>
    <row r="9" spans="1:13" s="1" customFormat="1">
      <c r="A9" s="453" t="s">
        <v>6</v>
      </c>
      <c r="B9" s="8">
        <v>1204621</v>
      </c>
      <c r="C9" s="8">
        <v>1460892</v>
      </c>
      <c r="D9" s="8">
        <v>1693558.4428161301</v>
      </c>
      <c r="E9" s="8">
        <v>1839562</v>
      </c>
      <c r="F9" s="8">
        <v>1932459</v>
      </c>
      <c r="G9" s="8">
        <v>1898807.9570000002</v>
      </c>
      <c r="H9" s="8">
        <v>1373308</v>
      </c>
      <c r="I9" s="9">
        <v>1463810.34729942</v>
      </c>
      <c r="J9" s="9">
        <v>2012589</v>
      </c>
      <c r="K9" s="34">
        <v>3074324.0250308798</v>
      </c>
      <c r="L9" s="10"/>
      <c r="M9" s="10"/>
    </row>
    <row r="10" spans="1:13" s="1" customFormat="1">
      <c r="A10" s="454" t="s">
        <v>18</v>
      </c>
      <c r="B10" s="11">
        <v>1195206</v>
      </c>
      <c r="C10" s="11">
        <v>1454878</v>
      </c>
      <c r="D10" s="11">
        <v>1686062.4695017401</v>
      </c>
      <c r="E10" s="11">
        <v>1831531</v>
      </c>
      <c r="F10" s="11">
        <v>1919973</v>
      </c>
      <c r="G10" s="11">
        <v>1890898.5530000001</v>
      </c>
      <c r="H10" s="11">
        <v>1367960</v>
      </c>
      <c r="I10" s="12">
        <v>1457070.80204759</v>
      </c>
      <c r="J10" s="12">
        <v>1979184</v>
      </c>
      <c r="K10" s="34">
        <v>3048822.20803088</v>
      </c>
      <c r="L10" s="10"/>
      <c r="M10" s="10"/>
    </row>
    <row r="11" spans="1:13">
      <c r="A11" s="455" t="s">
        <v>7</v>
      </c>
      <c r="B11" s="13">
        <v>1050362</v>
      </c>
      <c r="C11" s="13">
        <v>1355779</v>
      </c>
      <c r="D11" s="13">
        <v>1463688.86065882</v>
      </c>
      <c r="E11" s="13">
        <v>1670178</v>
      </c>
      <c r="F11" s="13">
        <v>1712318</v>
      </c>
      <c r="G11" s="13">
        <v>1734924.601</v>
      </c>
      <c r="H11" s="13">
        <v>1216542</v>
      </c>
      <c r="I11" s="14">
        <v>1298019.0599518099</v>
      </c>
      <c r="J11" s="14">
        <v>1751132</v>
      </c>
      <c r="K11" s="35">
        <v>2720563.0533356299</v>
      </c>
      <c r="L11" s="15"/>
      <c r="M11" s="10"/>
    </row>
    <row r="12" spans="1:13">
      <c r="A12" s="455" t="s">
        <v>8</v>
      </c>
      <c r="B12" s="13">
        <v>144844</v>
      </c>
      <c r="C12" s="13">
        <v>99099</v>
      </c>
      <c r="D12" s="13">
        <v>222373.60884292002</v>
      </c>
      <c r="E12" s="13">
        <v>161353</v>
      </c>
      <c r="F12" s="13">
        <v>207656</v>
      </c>
      <c r="G12" s="13">
        <v>155973.95199999999</v>
      </c>
      <c r="H12" s="13">
        <v>151417</v>
      </c>
      <c r="I12" s="14">
        <v>159051.74209578001</v>
      </c>
      <c r="J12" s="14">
        <v>228052</v>
      </c>
      <c r="K12" s="35">
        <v>328259.15469524998</v>
      </c>
      <c r="L12" s="15"/>
      <c r="M12" s="10"/>
    </row>
    <row r="13" spans="1:13">
      <c r="A13" s="454" t="s">
        <v>19</v>
      </c>
      <c r="B13" s="13">
        <v>9415</v>
      </c>
      <c r="C13" s="13">
        <v>6014</v>
      </c>
      <c r="D13" s="13">
        <v>7495.9733143900003</v>
      </c>
      <c r="E13" s="13">
        <v>8031</v>
      </c>
      <c r="F13" s="13">
        <v>12486</v>
      </c>
      <c r="G13" s="13">
        <v>7909.4040000000005</v>
      </c>
      <c r="H13" s="13">
        <v>5348</v>
      </c>
      <c r="I13" s="14">
        <v>6739.5452518299999</v>
      </c>
      <c r="J13" s="14">
        <v>33405</v>
      </c>
      <c r="K13" s="35">
        <v>25501.816999999999</v>
      </c>
      <c r="L13" s="15"/>
      <c r="M13" s="10"/>
    </row>
    <row r="14" spans="1:13" s="1" customFormat="1">
      <c r="A14" s="453" t="s">
        <v>9</v>
      </c>
      <c r="B14" s="16">
        <v>1795865</v>
      </c>
      <c r="C14" s="16">
        <v>2290394</v>
      </c>
      <c r="D14" s="16">
        <v>2333883.24059291</v>
      </c>
      <c r="E14" s="16">
        <v>2573056</v>
      </c>
      <c r="F14" s="16">
        <v>2693228</v>
      </c>
      <c r="G14" s="16">
        <v>3337896</v>
      </c>
      <c r="H14" s="16">
        <v>3040996</v>
      </c>
      <c r="I14" s="17">
        <v>3521735.1324879099</v>
      </c>
      <c r="J14" s="17">
        <v>4472556</v>
      </c>
      <c r="K14" s="34">
        <v>5356591.0798290009</v>
      </c>
      <c r="L14" s="10"/>
      <c r="M14" s="10"/>
    </row>
    <row r="15" spans="1:13">
      <c r="A15" s="454" t="s">
        <v>20</v>
      </c>
      <c r="B15" s="13">
        <v>1322898</v>
      </c>
      <c r="C15" s="13">
        <v>1701658</v>
      </c>
      <c r="D15" s="13">
        <v>1757781.8125084401</v>
      </c>
      <c r="E15" s="13">
        <v>1927693</v>
      </c>
      <c r="F15" s="13">
        <v>2089713</v>
      </c>
      <c r="G15" s="13">
        <v>2424582</v>
      </c>
      <c r="H15" s="13">
        <v>2548359</v>
      </c>
      <c r="I15" s="14">
        <v>2747512.1398808998</v>
      </c>
      <c r="J15" s="14">
        <v>3519633</v>
      </c>
      <c r="K15" s="35">
        <v>4699678.8098290004</v>
      </c>
      <c r="L15" s="15"/>
      <c r="M15" s="10"/>
    </row>
    <row r="16" spans="1:13">
      <c r="A16" s="454" t="s">
        <v>21</v>
      </c>
      <c r="B16" s="13">
        <v>472967</v>
      </c>
      <c r="C16" s="13">
        <v>588736</v>
      </c>
      <c r="D16" s="13">
        <v>576101.42808446998</v>
      </c>
      <c r="E16" s="13">
        <v>645364</v>
      </c>
      <c r="F16" s="13">
        <v>603515</v>
      </c>
      <c r="G16" s="13">
        <v>913314</v>
      </c>
      <c r="H16" s="13">
        <v>492638</v>
      </c>
      <c r="I16" s="14">
        <v>774223</v>
      </c>
      <c r="J16" s="14">
        <v>952923</v>
      </c>
      <c r="K16" s="35">
        <v>656912.27000000014</v>
      </c>
      <c r="L16" s="15"/>
      <c r="M16" s="10"/>
    </row>
    <row r="17" spans="1:13" s="1" customFormat="1">
      <c r="A17" s="456" t="s">
        <v>10</v>
      </c>
      <c r="B17" s="18">
        <v>-127692</v>
      </c>
      <c r="C17" s="18">
        <v>-246779</v>
      </c>
      <c r="D17" s="18">
        <v>-71719.343006700044</v>
      </c>
      <c r="E17" s="18">
        <v>-96162</v>
      </c>
      <c r="F17" s="18">
        <v>-169740</v>
      </c>
      <c r="G17" s="18">
        <v>-533683</v>
      </c>
      <c r="H17" s="18">
        <v>-1180399</v>
      </c>
      <c r="I17" s="19">
        <v>-1290441.3378333098</v>
      </c>
      <c r="J17" s="19">
        <v>-1540448</v>
      </c>
      <c r="K17" s="19">
        <v>-1650856.6017981204</v>
      </c>
      <c r="L17" s="10"/>
      <c r="M17" s="10"/>
    </row>
    <row r="18" spans="1:13" s="1" customFormat="1">
      <c r="A18" s="453" t="s">
        <v>11</v>
      </c>
      <c r="B18" s="20">
        <v>-154849</v>
      </c>
      <c r="C18" s="20">
        <v>-319827.52137309185</v>
      </c>
      <c r="D18" s="20">
        <v>-29430.226898069493</v>
      </c>
      <c r="E18" s="20">
        <v>2071</v>
      </c>
      <c r="F18" s="21">
        <v>91421</v>
      </c>
      <c r="G18" s="21">
        <v>-537736</v>
      </c>
      <c r="H18" s="21">
        <v>-687386</v>
      </c>
      <c r="I18" s="22">
        <v>-1009542.3446733399</v>
      </c>
      <c r="J18" s="22">
        <v>-894777</v>
      </c>
      <c r="K18" s="34">
        <v>173332.48520187894</v>
      </c>
      <c r="L18" s="10"/>
      <c r="M18" s="10"/>
    </row>
    <row r="19" spans="1:13" s="26" customFormat="1">
      <c r="A19" s="457" t="s">
        <v>16</v>
      </c>
      <c r="B19" s="23">
        <v>-591244</v>
      </c>
      <c r="C19" s="23">
        <v>-829502</v>
      </c>
      <c r="D19" s="23">
        <v>-640324.79777677986</v>
      </c>
      <c r="E19" s="23">
        <v>-733494</v>
      </c>
      <c r="F19" s="23">
        <v>-760769</v>
      </c>
      <c r="G19" s="23">
        <v>-1439088</v>
      </c>
      <c r="H19" s="23">
        <v>-1667688</v>
      </c>
      <c r="I19" s="24">
        <v>-2057924.7851884898</v>
      </c>
      <c r="J19" s="24">
        <v>-2459967</v>
      </c>
      <c r="K19" s="24">
        <v>-2282267.0547981211</v>
      </c>
      <c r="L19" s="25"/>
      <c r="M19" s="10"/>
    </row>
    <row r="20" spans="1:13" s="1" customFormat="1">
      <c r="A20" s="453" t="s">
        <v>12</v>
      </c>
      <c r="B20" s="21">
        <v>591244</v>
      </c>
      <c r="C20" s="21">
        <v>829502</v>
      </c>
      <c r="D20" s="21">
        <v>640324.79777677963</v>
      </c>
      <c r="E20" s="21">
        <v>733494</v>
      </c>
      <c r="F20" s="21">
        <v>760769</v>
      </c>
      <c r="G20" s="21">
        <v>1439088</v>
      </c>
      <c r="H20" s="21">
        <v>1667688</v>
      </c>
      <c r="I20" s="22">
        <v>2057924.7851884896</v>
      </c>
      <c r="J20" s="22">
        <v>2459967</v>
      </c>
      <c r="K20" s="34">
        <v>2282267.0219999999</v>
      </c>
      <c r="L20" s="10"/>
      <c r="M20" s="10"/>
    </row>
    <row r="21" spans="1:13">
      <c r="A21" s="454" t="s">
        <v>22</v>
      </c>
      <c r="B21" s="13">
        <v>212523</v>
      </c>
      <c r="C21" s="13">
        <v>236803</v>
      </c>
      <c r="D21" s="13">
        <v>391913.75703601725</v>
      </c>
      <c r="E21" s="13">
        <v>439243</v>
      </c>
      <c r="F21" s="13">
        <v>323535</v>
      </c>
      <c r="G21" s="13">
        <v>542641</v>
      </c>
      <c r="H21" s="13">
        <v>-83199</v>
      </c>
      <c r="I21" s="14">
        <v>-13901.447869650321</v>
      </c>
      <c r="J21" s="14">
        <v>424822</v>
      </c>
      <c r="K21" s="35">
        <v>494655.05</v>
      </c>
      <c r="L21" s="15"/>
      <c r="M21" s="10"/>
    </row>
    <row r="22" spans="1:13">
      <c r="A22" s="458" t="s">
        <v>23</v>
      </c>
      <c r="B22" s="27">
        <v>378721</v>
      </c>
      <c r="C22" s="27">
        <v>592699</v>
      </c>
      <c r="D22" s="27">
        <v>248411.0407407624</v>
      </c>
      <c r="E22" s="27">
        <v>294251</v>
      </c>
      <c r="F22" s="27">
        <v>437234</v>
      </c>
      <c r="G22" s="27">
        <v>896447.9</v>
      </c>
      <c r="H22" s="27">
        <v>1750887</v>
      </c>
      <c r="I22" s="28">
        <v>2071826.2330581399</v>
      </c>
      <c r="J22" s="28">
        <v>2035145</v>
      </c>
      <c r="K22" s="36">
        <v>1787611.9719999996</v>
      </c>
      <c r="L22" s="15"/>
      <c r="M22" s="10"/>
    </row>
    <row r="23" spans="1:13">
      <c r="A23" s="638" t="s">
        <v>3</v>
      </c>
      <c r="B23" s="638"/>
      <c r="C23" s="638"/>
      <c r="D23" s="638"/>
      <c r="E23" s="638"/>
      <c r="F23" s="638"/>
      <c r="G23" s="642" t="s">
        <v>649</v>
      </c>
      <c r="H23" s="642"/>
      <c r="I23" s="642"/>
      <c r="J23" s="642"/>
      <c r="K23" s="642"/>
    </row>
    <row r="24" spans="1:13">
      <c r="A24" s="534" t="s">
        <v>4</v>
      </c>
      <c r="B24" s="534"/>
      <c r="C24" s="534"/>
      <c r="D24" s="534"/>
      <c r="E24" s="535" t="s">
        <v>0</v>
      </c>
      <c r="F24" s="535" t="s">
        <v>1</v>
      </c>
      <c r="G24" s="643" t="s">
        <v>2</v>
      </c>
      <c r="H24" s="643"/>
      <c r="I24" s="643"/>
      <c r="J24" s="643"/>
      <c r="K24" s="643"/>
    </row>
    <row r="25" spans="1:13">
      <c r="A25" s="536"/>
      <c r="B25" s="536"/>
      <c r="C25" s="536"/>
      <c r="D25" s="536"/>
      <c r="E25" s="536"/>
      <c r="F25" s="536"/>
      <c r="G25" s="536"/>
      <c r="H25" s="536"/>
      <c r="I25" s="537"/>
      <c r="J25" s="536"/>
      <c r="K25" s="536"/>
    </row>
    <row r="28" spans="1:13">
      <c r="B28" s="15"/>
      <c r="C28" s="15"/>
      <c r="D28" s="15"/>
      <c r="E28" s="15"/>
      <c r="F28" s="15"/>
      <c r="G28" s="15"/>
      <c r="H28" s="15"/>
      <c r="I28" s="29"/>
      <c r="J28" s="15"/>
    </row>
    <row r="30" spans="1:13">
      <c r="B30" s="15"/>
      <c r="C30" s="15"/>
      <c r="D30" s="15"/>
      <c r="E30" s="15"/>
      <c r="F30" s="15"/>
      <c r="G30" s="15"/>
    </row>
    <row r="41" spans="2:11"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2:11"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2:11"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2:11"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2:11"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2:11"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2:11"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2:11"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2:11"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2:11"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2:11"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2:11"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2:11"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2:11"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2:11">
      <c r="B55" s="15"/>
    </row>
    <row r="56" spans="2:11">
      <c r="B56" s="15"/>
    </row>
    <row r="57" spans="2:11">
      <c r="B57" s="15"/>
    </row>
    <row r="58" spans="2:11">
      <c r="B58" s="15"/>
    </row>
    <row r="59" spans="2:11">
      <c r="B59" s="15"/>
    </row>
    <row r="60" spans="2:11">
      <c r="B60" s="15"/>
    </row>
    <row r="61" spans="2:11">
      <c r="B61" s="15"/>
    </row>
    <row r="62" spans="2:11">
      <c r="B62" s="15"/>
    </row>
  </sheetData>
  <mergeCells count="15">
    <mergeCell ref="J3:K3"/>
    <mergeCell ref="A4:K4"/>
    <mergeCell ref="A6:A8"/>
    <mergeCell ref="B6:B8"/>
    <mergeCell ref="C6:C8"/>
    <mergeCell ref="D6:D8"/>
    <mergeCell ref="E6:E8"/>
    <mergeCell ref="F6:F8"/>
    <mergeCell ref="G6:G8"/>
    <mergeCell ref="H6:H8"/>
    <mergeCell ref="A23:F23"/>
    <mergeCell ref="J6:J8"/>
    <mergeCell ref="K6:K8"/>
    <mergeCell ref="G23:K23"/>
    <mergeCell ref="G24:K24"/>
  </mergeCells>
  <hyperlinks>
    <hyperlink ref="J3" location="Contents!A1" display="cs;slf;fj;jpw;F jpUk;Gtjw;F"/>
    <hyperlink ref="J3:K3" location="உள்ளடக்கம்!A1" display="cs;slf;fj;jpw;F jpUk;Gtjw;F"/>
  </hyperlinks>
  <pageMargins left="0.43" right="0.72" top="0.61" bottom="0.46" header="0.5" footer="0.5"/>
  <pageSetup paperSize="9" scale="71" orientation="landscape" r:id="rId1"/>
  <headerFooter alignWithMargins="0">
    <oddHeader>&amp;L&amp;"Calibri"&amp;10&amp;K000000 [Limited Sharing]&amp;1#_x000D_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O63"/>
  <sheetViews>
    <sheetView showGridLines="0" zoomScaleNormal="100" zoomScaleSheetLayoutView="115" workbookViewId="0">
      <selection activeCell="J3" sqref="J3:K3"/>
    </sheetView>
  </sheetViews>
  <sheetFormatPr defaultColWidth="9.140625" defaultRowHeight="12.75"/>
  <cols>
    <col min="1" max="1" width="47.140625" style="92" customWidth="1"/>
    <col min="2" max="2" width="12.85546875" style="92" customWidth="1"/>
    <col min="3" max="3" width="12.42578125" style="92" customWidth="1"/>
    <col min="4" max="4" width="12.28515625" style="92" customWidth="1"/>
    <col min="5" max="5" width="12.5703125" style="92" customWidth="1"/>
    <col min="6" max="6" width="11.85546875" style="92" customWidth="1"/>
    <col min="7" max="7" width="12.28515625" style="92" customWidth="1"/>
    <col min="8" max="8" width="12" style="92" customWidth="1"/>
    <col min="9" max="9" width="12.42578125" style="122" customWidth="1"/>
    <col min="10" max="10" width="12.5703125" style="92" customWidth="1"/>
    <col min="11" max="11" width="11.42578125" style="369" customWidth="1"/>
    <col min="12" max="15" width="9.140625" style="369"/>
    <col min="16" max="16384" width="9.140625" style="92"/>
  </cols>
  <sheetData>
    <row r="2" spans="1:15" ht="15.75">
      <c r="A2" s="31" t="s">
        <v>25</v>
      </c>
      <c r="H2" s="367"/>
      <c r="J2" s="368"/>
      <c r="K2" s="32" t="s">
        <v>475</v>
      </c>
    </row>
    <row r="3" spans="1:15">
      <c r="A3" s="95"/>
      <c r="J3" s="630" t="s">
        <v>663</v>
      </c>
      <c r="K3" s="630"/>
    </row>
    <row r="4" spans="1:15" ht="15.75">
      <c r="A4" s="765" t="s">
        <v>476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</row>
    <row r="5" spans="1:15">
      <c r="A5" s="92" t="s">
        <v>477</v>
      </c>
      <c r="H5" s="370"/>
      <c r="J5" s="371"/>
      <c r="K5" s="33" t="s">
        <v>15</v>
      </c>
      <c r="L5" s="372"/>
      <c r="M5" s="372"/>
      <c r="N5" s="372"/>
      <c r="O5" s="372"/>
    </row>
    <row r="6" spans="1:15" s="95" customFormat="1" ht="25.5" customHeight="1">
      <c r="A6" s="766" t="s">
        <v>13</v>
      </c>
      <c r="B6" s="768">
        <v>2014</v>
      </c>
      <c r="C6" s="768">
        <v>2015</v>
      </c>
      <c r="D6" s="768">
        <v>2016</v>
      </c>
      <c r="E6" s="766">
        <v>2017</v>
      </c>
      <c r="F6" s="768">
        <v>2018</v>
      </c>
      <c r="G6" s="766">
        <v>2019</v>
      </c>
      <c r="H6" s="766">
        <v>2020</v>
      </c>
      <c r="I6" s="770">
        <v>2021</v>
      </c>
      <c r="J6" s="772">
        <v>2022</v>
      </c>
      <c r="K6" s="770" t="s">
        <v>630</v>
      </c>
      <c r="L6" s="328"/>
      <c r="M6" s="328"/>
      <c r="N6" s="328"/>
      <c r="O6" s="328"/>
    </row>
    <row r="7" spans="1:15" s="95" customFormat="1">
      <c r="A7" s="767"/>
      <c r="B7" s="769"/>
      <c r="C7" s="769"/>
      <c r="D7" s="769"/>
      <c r="E7" s="767"/>
      <c r="F7" s="769"/>
      <c r="G7" s="767"/>
      <c r="H7" s="767"/>
      <c r="I7" s="771"/>
      <c r="J7" s="773"/>
      <c r="K7" s="771"/>
      <c r="L7" s="328"/>
      <c r="M7" s="328"/>
      <c r="N7" s="328"/>
      <c r="O7" s="328"/>
    </row>
    <row r="8" spans="1:15" ht="14.25" customHeight="1">
      <c r="A8" s="504" t="s">
        <v>478</v>
      </c>
      <c r="B8" s="373">
        <v>59133</v>
      </c>
      <c r="C8" s="373">
        <v>67972</v>
      </c>
      <c r="D8" s="373">
        <v>79595</v>
      </c>
      <c r="E8" s="373">
        <v>86978</v>
      </c>
      <c r="F8" s="373">
        <v>88689</v>
      </c>
      <c r="G8" s="373">
        <v>91344</v>
      </c>
      <c r="H8" s="373">
        <v>52245</v>
      </c>
      <c r="I8" s="374">
        <v>63942</v>
      </c>
      <c r="J8" s="375">
        <v>73793</v>
      </c>
      <c r="K8" s="330">
        <v>85291</v>
      </c>
    </row>
    <row r="9" spans="1:15">
      <c r="A9" s="505" t="s">
        <v>479</v>
      </c>
      <c r="B9" s="376">
        <v>52569</v>
      </c>
      <c r="C9" s="376">
        <v>61476</v>
      </c>
      <c r="D9" s="376">
        <v>70942</v>
      </c>
      <c r="E9" s="376">
        <v>77691</v>
      </c>
      <c r="F9" s="376">
        <v>82228</v>
      </c>
      <c r="G9" s="376">
        <v>81499</v>
      </c>
      <c r="H9" s="376">
        <v>43096</v>
      </c>
      <c r="I9" s="377">
        <v>55165</v>
      </c>
      <c r="J9" s="78">
        <v>59894</v>
      </c>
      <c r="K9" s="329">
        <v>64239</v>
      </c>
    </row>
    <row r="10" spans="1:15">
      <c r="A10" s="506" t="s">
        <v>480</v>
      </c>
      <c r="B10" s="376">
        <v>30810</v>
      </c>
      <c r="C10" s="376">
        <v>34476</v>
      </c>
      <c r="D10" s="376">
        <v>38395</v>
      </c>
      <c r="E10" s="376">
        <v>46248</v>
      </c>
      <c r="F10" s="376">
        <v>48145</v>
      </c>
      <c r="G10" s="376">
        <v>49069</v>
      </c>
      <c r="H10" s="376">
        <v>15728</v>
      </c>
      <c r="I10" s="377">
        <v>13936</v>
      </c>
      <c r="J10" s="78">
        <v>14783</v>
      </c>
      <c r="K10" s="329">
        <v>20672</v>
      </c>
    </row>
    <row r="11" spans="1:15">
      <c r="A11" s="507" t="s">
        <v>481</v>
      </c>
      <c r="B11" s="376">
        <v>21521</v>
      </c>
      <c r="C11" s="376">
        <v>21808</v>
      </c>
      <c r="D11" s="376">
        <v>25333</v>
      </c>
      <c r="E11" s="376">
        <v>32808</v>
      </c>
      <c r="F11" s="376">
        <v>33947</v>
      </c>
      <c r="G11" s="376">
        <v>34874</v>
      </c>
      <c r="H11" s="376">
        <v>2707</v>
      </c>
      <c r="I11" s="377">
        <v>248</v>
      </c>
      <c r="J11" s="78">
        <v>173</v>
      </c>
      <c r="K11" s="329">
        <v>37</v>
      </c>
    </row>
    <row r="12" spans="1:15">
      <c r="A12" s="507" t="s">
        <v>482</v>
      </c>
      <c r="B12" s="376">
        <v>8199</v>
      </c>
      <c r="C12" s="376">
        <v>10688</v>
      </c>
      <c r="D12" s="376">
        <v>10267</v>
      </c>
      <c r="E12" s="376">
        <v>10952</v>
      </c>
      <c r="F12" s="376">
        <v>11929</v>
      </c>
      <c r="G12" s="376">
        <v>11718</v>
      </c>
      <c r="H12" s="376">
        <v>11197</v>
      </c>
      <c r="I12" s="377">
        <v>11498</v>
      </c>
      <c r="J12" s="78">
        <v>11930</v>
      </c>
      <c r="K12" s="329">
        <v>15634</v>
      </c>
    </row>
    <row r="13" spans="1:15">
      <c r="A13" s="507" t="s">
        <v>483</v>
      </c>
      <c r="B13" s="378">
        <v>1090</v>
      </c>
      <c r="C13" s="378">
        <v>1980</v>
      </c>
      <c r="D13" s="378">
        <v>2795</v>
      </c>
      <c r="E13" s="378">
        <v>2488</v>
      </c>
      <c r="F13" s="378">
        <v>2269</v>
      </c>
      <c r="G13" s="378">
        <v>2477</v>
      </c>
      <c r="H13" s="378">
        <v>1824</v>
      </c>
      <c r="I13" s="379">
        <v>2190</v>
      </c>
      <c r="J13" s="78">
        <v>2680</v>
      </c>
      <c r="K13" s="329">
        <v>5001</v>
      </c>
    </row>
    <row r="14" spans="1:15">
      <c r="A14" s="506" t="s">
        <v>484</v>
      </c>
      <c r="B14" s="378">
        <v>21759</v>
      </c>
      <c r="C14" s="378">
        <v>27000</v>
      </c>
      <c r="D14" s="378">
        <v>32547</v>
      </c>
      <c r="E14" s="378">
        <v>31443</v>
      </c>
      <c r="F14" s="378">
        <v>34083</v>
      </c>
      <c r="G14" s="378">
        <v>32430</v>
      </c>
      <c r="H14" s="378">
        <v>27368</v>
      </c>
      <c r="I14" s="379">
        <v>41229</v>
      </c>
      <c r="J14" s="78">
        <v>45111</v>
      </c>
      <c r="K14" s="329">
        <v>43567</v>
      </c>
    </row>
    <row r="15" spans="1:15">
      <c r="A15" s="505" t="s">
        <v>485</v>
      </c>
      <c r="B15" s="378">
        <v>6564</v>
      </c>
      <c r="C15" s="378">
        <v>6496</v>
      </c>
      <c r="D15" s="378">
        <v>8653</v>
      </c>
      <c r="E15" s="378">
        <v>9287</v>
      </c>
      <c r="F15" s="378">
        <v>6461</v>
      </c>
      <c r="G15" s="378">
        <v>9845</v>
      </c>
      <c r="H15" s="378">
        <v>9149</v>
      </c>
      <c r="I15" s="379">
        <v>8777</v>
      </c>
      <c r="J15" s="78">
        <v>13899</v>
      </c>
      <c r="K15" s="329">
        <v>21052</v>
      </c>
    </row>
    <row r="16" spans="1:15">
      <c r="A16" s="506" t="s">
        <v>486</v>
      </c>
      <c r="B16" s="378">
        <v>2115</v>
      </c>
      <c r="C16" s="378">
        <v>1115</v>
      </c>
      <c r="D16" s="378">
        <v>2479</v>
      </c>
      <c r="E16" s="378">
        <v>2731</v>
      </c>
      <c r="F16" s="378">
        <v>2772</v>
      </c>
      <c r="G16" s="378">
        <v>2352</v>
      </c>
      <c r="H16" s="378">
        <v>2039</v>
      </c>
      <c r="I16" s="379">
        <v>2209</v>
      </c>
      <c r="J16" s="78">
        <v>6488</v>
      </c>
      <c r="K16" s="329">
        <v>11030</v>
      </c>
    </row>
    <row r="17" spans="1:11" ht="13.5" customHeight="1">
      <c r="A17" s="506" t="s">
        <v>487</v>
      </c>
      <c r="B17" s="378">
        <v>4449</v>
      </c>
      <c r="C17" s="378">
        <v>5381</v>
      </c>
      <c r="D17" s="378">
        <v>6174</v>
      </c>
      <c r="E17" s="378">
        <v>6556</v>
      </c>
      <c r="F17" s="378">
        <v>3689</v>
      </c>
      <c r="G17" s="378">
        <v>7493</v>
      </c>
      <c r="H17" s="378">
        <v>7110</v>
      </c>
      <c r="I17" s="379">
        <v>6568</v>
      </c>
      <c r="J17" s="78">
        <v>7411</v>
      </c>
      <c r="K17" s="329">
        <v>10022</v>
      </c>
    </row>
    <row r="18" spans="1:11">
      <c r="A18" s="508" t="s">
        <v>488</v>
      </c>
      <c r="B18" s="380">
        <v>216824</v>
      </c>
      <c r="C18" s="380">
        <v>269586.25951723999</v>
      </c>
      <c r="D18" s="380">
        <v>276147</v>
      </c>
      <c r="E18" s="380">
        <v>287838</v>
      </c>
      <c r="F18" s="380">
        <v>292265.11011593003</v>
      </c>
      <c r="G18" s="380">
        <v>310123.82353032997</v>
      </c>
      <c r="H18" s="380">
        <v>337006</v>
      </c>
      <c r="I18" s="381">
        <v>382248.26600544999</v>
      </c>
      <c r="J18" s="382">
        <v>392512.04193059</v>
      </c>
      <c r="K18" s="330">
        <v>453498.23059294</v>
      </c>
    </row>
    <row r="19" spans="1:11">
      <c r="A19" s="505" t="s">
        <v>174</v>
      </c>
      <c r="B19" s="383">
        <v>172131</v>
      </c>
      <c r="C19" s="383">
        <v>222223</v>
      </c>
      <c r="D19" s="383">
        <v>237664</v>
      </c>
      <c r="E19" s="383">
        <v>241338</v>
      </c>
      <c r="F19" s="383">
        <v>251552</v>
      </c>
      <c r="G19" s="383">
        <v>286884</v>
      </c>
      <c r="H19" s="383">
        <v>289667</v>
      </c>
      <c r="I19" s="384">
        <v>323762</v>
      </c>
      <c r="J19" s="78">
        <v>382792</v>
      </c>
      <c r="K19" s="329">
        <v>406873</v>
      </c>
    </row>
    <row r="20" spans="1:11">
      <c r="A20" s="506" t="s">
        <v>489</v>
      </c>
      <c r="B20" s="378">
        <v>172131</v>
      </c>
      <c r="C20" s="378">
        <v>222223</v>
      </c>
      <c r="D20" s="378">
        <v>237664</v>
      </c>
      <c r="E20" s="378">
        <v>241338</v>
      </c>
      <c r="F20" s="378">
        <v>251552</v>
      </c>
      <c r="G20" s="378">
        <v>286884</v>
      </c>
      <c r="H20" s="378">
        <v>289667</v>
      </c>
      <c r="I20" s="379">
        <v>323762</v>
      </c>
      <c r="J20" s="78">
        <v>382792</v>
      </c>
      <c r="K20" s="329">
        <v>406873</v>
      </c>
    </row>
    <row r="21" spans="1:11">
      <c r="A21" s="507" t="s">
        <v>490</v>
      </c>
      <c r="B21" s="378">
        <v>15780</v>
      </c>
      <c r="C21" s="378">
        <v>18273</v>
      </c>
      <c r="D21" s="378">
        <v>21356</v>
      </c>
      <c r="E21" s="378">
        <v>20492</v>
      </c>
      <c r="F21" s="378">
        <v>21007</v>
      </c>
      <c r="G21" s="378">
        <v>22908</v>
      </c>
      <c r="H21" s="378">
        <v>18617</v>
      </c>
      <c r="I21" s="379">
        <v>21649</v>
      </c>
      <c r="J21" s="78">
        <v>26793</v>
      </c>
      <c r="K21" s="329">
        <v>30715</v>
      </c>
    </row>
    <row r="22" spans="1:11">
      <c r="A22" s="507" t="s">
        <v>491</v>
      </c>
      <c r="B22" s="378">
        <v>3047</v>
      </c>
      <c r="C22" s="378">
        <v>4229</v>
      </c>
      <c r="D22" s="378">
        <v>4669</v>
      </c>
      <c r="E22" s="378">
        <v>4370</v>
      </c>
      <c r="F22" s="378">
        <v>4987</v>
      </c>
      <c r="G22" s="378">
        <v>5721</v>
      </c>
      <c r="H22" s="378">
        <v>4939</v>
      </c>
      <c r="I22" s="379">
        <v>6801</v>
      </c>
      <c r="J22" s="78">
        <v>6594</v>
      </c>
      <c r="K22" s="329">
        <v>7832</v>
      </c>
    </row>
    <row r="23" spans="1:11">
      <c r="A23" s="507" t="s">
        <v>492</v>
      </c>
      <c r="B23" s="378">
        <v>153304</v>
      </c>
      <c r="C23" s="378">
        <v>199721</v>
      </c>
      <c r="D23" s="378">
        <v>211639</v>
      </c>
      <c r="E23" s="378">
        <v>216476</v>
      </c>
      <c r="F23" s="378">
        <v>230936</v>
      </c>
      <c r="G23" s="378">
        <v>258255</v>
      </c>
      <c r="H23" s="378">
        <v>266111</v>
      </c>
      <c r="I23" s="379">
        <v>295312</v>
      </c>
      <c r="J23" s="78">
        <v>349405</v>
      </c>
      <c r="K23" s="329">
        <v>368326</v>
      </c>
    </row>
    <row r="24" spans="1:11">
      <c r="A24" s="506" t="s">
        <v>493</v>
      </c>
      <c r="B24" s="378">
        <v>172131</v>
      </c>
      <c r="C24" s="378">
        <v>222223</v>
      </c>
      <c r="D24" s="378">
        <v>237664</v>
      </c>
      <c r="E24" s="378">
        <v>241338</v>
      </c>
      <c r="F24" s="378">
        <v>251552</v>
      </c>
      <c r="G24" s="378">
        <v>286884</v>
      </c>
      <c r="H24" s="378">
        <v>289667</v>
      </c>
      <c r="I24" s="379">
        <v>323762</v>
      </c>
      <c r="J24" s="78">
        <v>382792</v>
      </c>
      <c r="K24" s="329">
        <v>406873</v>
      </c>
    </row>
    <row r="25" spans="1:11">
      <c r="A25" s="507" t="s">
        <v>494</v>
      </c>
      <c r="B25" s="378">
        <v>131162</v>
      </c>
      <c r="C25" s="378">
        <v>171871</v>
      </c>
      <c r="D25" s="378">
        <v>182497</v>
      </c>
      <c r="E25" s="378">
        <v>187367</v>
      </c>
      <c r="F25" s="378">
        <v>198129</v>
      </c>
      <c r="G25" s="378">
        <v>219698</v>
      </c>
      <c r="H25" s="378">
        <v>228561</v>
      </c>
      <c r="I25" s="379">
        <v>252582</v>
      </c>
      <c r="J25" s="78">
        <v>300073</v>
      </c>
      <c r="K25" s="329">
        <v>301719</v>
      </c>
    </row>
    <row r="26" spans="1:11">
      <c r="A26" s="507" t="s">
        <v>51</v>
      </c>
      <c r="B26" s="378">
        <v>40969</v>
      </c>
      <c r="C26" s="378">
        <v>50352</v>
      </c>
      <c r="D26" s="378">
        <v>55167</v>
      </c>
      <c r="E26" s="378">
        <v>53971</v>
      </c>
      <c r="F26" s="378">
        <v>53423</v>
      </c>
      <c r="G26" s="378">
        <v>67186</v>
      </c>
      <c r="H26" s="378">
        <v>61106</v>
      </c>
      <c r="I26" s="379">
        <v>71180</v>
      </c>
      <c r="J26" s="78">
        <v>82719</v>
      </c>
      <c r="K26" s="329">
        <v>105245</v>
      </c>
    </row>
    <row r="27" spans="1:11">
      <c r="A27" s="505" t="s">
        <v>175</v>
      </c>
      <c r="B27" s="378">
        <v>44693</v>
      </c>
      <c r="C27" s="378">
        <v>47363.259517239989</v>
      </c>
      <c r="D27" s="378">
        <v>38483</v>
      </c>
      <c r="E27" s="378">
        <v>46500</v>
      </c>
      <c r="F27" s="378">
        <v>40713.110115930031</v>
      </c>
      <c r="G27" s="378">
        <v>23239.823530329973</v>
      </c>
      <c r="H27" s="378">
        <v>47339</v>
      </c>
      <c r="I27" s="379">
        <v>58486.266005449987</v>
      </c>
      <c r="J27" s="78">
        <v>9720.0419305899995</v>
      </c>
      <c r="K27" s="329">
        <v>46625.230592940003</v>
      </c>
    </row>
    <row r="28" spans="1:11">
      <c r="A28" s="506" t="s">
        <v>495</v>
      </c>
      <c r="B28" s="378">
        <v>10004</v>
      </c>
      <c r="C28" s="378">
        <v>6641.2650000000003</v>
      </c>
      <c r="D28" s="378">
        <v>8585</v>
      </c>
      <c r="E28" s="378">
        <v>10222</v>
      </c>
      <c r="F28" s="378">
        <v>14336.205</v>
      </c>
      <c r="G28" s="378">
        <v>3786.4790000000003</v>
      </c>
      <c r="H28" s="378">
        <v>3196</v>
      </c>
      <c r="I28" s="379">
        <v>3988.5659342399999</v>
      </c>
      <c r="J28" s="78">
        <v>1097.011211</v>
      </c>
      <c r="K28" s="329">
        <v>1335.0720000000001</v>
      </c>
    </row>
    <row r="29" spans="1:11">
      <c r="A29" s="506" t="s">
        <v>496</v>
      </c>
      <c r="B29" s="378">
        <v>245</v>
      </c>
      <c r="C29" s="378">
        <v>700.73500000000001</v>
      </c>
      <c r="D29" s="378">
        <v>1829</v>
      </c>
      <c r="E29" s="378">
        <v>3844</v>
      </c>
      <c r="F29" s="378">
        <v>1880.7950000000001</v>
      </c>
      <c r="G29" s="378">
        <v>569.52099999999996</v>
      </c>
      <c r="H29" s="378">
        <v>329</v>
      </c>
      <c r="I29" s="379">
        <v>172.43406575999998</v>
      </c>
      <c r="J29" s="78">
        <v>68.988788999999997</v>
      </c>
      <c r="K29" s="329">
        <v>75.927999999999997</v>
      </c>
    </row>
    <row r="30" spans="1:11">
      <c r="A30" s="506" t="s">
        <v>497</v>
      </c>
      <c r="B30" s="378">
        <v>9136</v>
      </c>
      <c r="C30" s="378">
        <v>13345.14</v>
      </c>
      <c r="D30" s="378">
        <v>12176.653</v>
      </c>
      <c r="E30" s="378">
        <v>20250</v>
      </c>
      <c r="F30" s="378">
        <v>13535.88</v>
      </c>
      <c r="G30" s="378">
        <v>11376.15</v>
      </c>
      <c r="H30" s="378">
        <v>11004</v>
      </c>
      <c r="I30" s="379">
        <v>12632.3838</v>
      </c>
      <c r="J30" s="78">
        <v>5101.5011000000004</v>
      </c>
      <c r="K30" s="329">
        <v>8600</v>
      </c>
    </row>
    <row r="31" spans="1:11">
      <c r="A31" s="506" t="s">
        <v>498</v>
      </c>
      <c r="B31" s="378">
        <v>16826</v>
      </c>
      <c r="C31" s="378">
        <v>16965.456517240003</v>
      </c>
      <c r="D31" s="378">
        <v>12234.304369979998</v>
      </c>
      <c r="E31" s="378">
        <v>11025</v>
      </c>
      <c r="F31" s="378">
        <v>7483.2511159300002</v>
      </c>
      <c r="G31" s="378">
        <v>5230.4235303300002</v>
      </c>
      <c r="H31" s="378">
        <v>6412</v>
      </c>
      <c r="I31" s="379">
        <v>18512.921205450002</v>
      </c>
      <c r="J31" s="78">
        <v>14134.75913059</v>
      </c>
      <c r="K31" s="329">
        <v>24540.266068749999</v>
      </c>
    </row>
    <row r="32" spans="1:11">
      <c r="A32" s="506" t="s">
        <v>51</v>
      </c>
      <c r="B32" s="378">
        <v>8481</v>
      </c>
      <c r="C32" s="378">
        <v>9710.6629999999859</v>
      </c>
      <c r="D32" s="378">
        <v>3659</v>
      </c>
      <c r="E32" s="378">
        <v>1158</v>
      </c>
      <c r="F32" s="378">
        <v>3476.9790000000312</v>
      </c>
      <c r="G32" s="378">
        <v>2277.2499999999736</v>
      </c>
      <c r="H32" s="378">
        <v>26398</v>
      </c>
      <c r="I32" s="379">
        <v>23179.960999999988</v>
      </c>
      <c r="J32" s="385">
        <v>-10682.2183</v>
      </c>
      <c r="K32" s="329">
        <v>12073.964524190003</v>
      </c>
    </row>
    <row r="33" spans="1:15">
      <c r="A33" s="509" t="s">
        <v>499</v>
      </c>
      <c r="B33" s="373">
        <v>157691</v>
      </c>
      <c r="C33" s="373">
        <v>201614.25951724002</v>
      </c>
      <c r="D33" s="373">
        <v>196552.47089630002</v>
      </c>
      <c r="E33" s="373">
        <v>200860</v>
      </c>
      <c r="F33" s="373">
        <v>203576.11011593003</v>
      </c>
      <c r="G33" s="373">
        <v>218779.82353033</v>
      </c>
      <c r="H33" s="373">
        <v>284761</v>
      </c>
      <c r="I33" s="374">
        <v>318306.26600544999</v>
      </c>
      <c r="J33" s="382">
        <v>318719.04193059</v>
      </c>
      <c r="K33" s="330">
        <v>368207.23059294</v>
      </c>
    </row>
    <row r="34" spans="1:15">
      <c r="A34" s="505" t="s">
        <v>629</v>
      </c>
      <c r="B34" s="378">
        <v>126144</v>
      </c>
      <c r="C34" s="378">
        <v>167551.163</v>
      </c>
      <c r="D34" s="378">
        <v>169106.04352632002</v>
      </c>
      <c r="E34" s="378">
        <v>166348</v>
      </c>
      <c r="F34" s="378">
        <v>180095.05900000001</v>
      </c>
      <c r="G34" s="378">
        <v>199968.25</v>
      </c>
      <c r="H34" s="378">
        <v>265593</v>
      </c>
      <c r="I34" s="379">
        <v>284602.34999999998</v>
      </c>
      <c r="J34" s="78">
        <v>298737.42099999997</v>
      </c>
      <c r="K34" s="329">
        <v>333566.96452419</v>
      </c>
    </row>
    <row r="35" spans="1:15">
      <c r="A35" s="505" t="s">
        <v>500</v>
      </c>
      <c r="B35" s="378">
        <v>3392</v>
      </c>
      <c r="C35" s="378">
        <v>3752.5</v>
      </c>
      <c r="D35" s="378">
        <v>3035.47</v>
      </c>
      <c r="E35" s="378">
        <v>3236</v>
      </c>
      <c r="F35" s="378">
        <v>2461.92</v>
      </c>
      <c r="G35" s="378">
        <v>2205</v>
      </c>
      <c r="H35" s="378">
        <v>1752</v>
      </c>
      <c r="I35" s="379">
        <v>2558.6109999999999</v>
      </c>
      <c r="J35" s="78">
        <v>745.36069999999995</v>
      </c>
      <c r="K35" s="329">
        <v>1500</v>
      </c>
    </row>
    <row r="36" spans="1:15">
      <c r="A36" s="505" t="s">
        <v>501</v>
      </c>
      <c r="B36" s="378">
        <v>8343</v>
      </c>
      <c r="C36" s="378">
        <v>13345.14</v>
      </c>
      <c r="D36" s="378">
        <v>12176.653</v>
      </c>
      <c r="E36" s="378">
        <v>20250</v>
      </c>
      <c r="F36" s="378">
        <v>13535.88</v>
      </c>
      <c r="G36" s="378">
        <v>11376.15</v>
      </c>
      <c r="H36" s="378">
        <v>11004</v>
      </c>
      <c r="I36" s="379">
        <v>12632.3838</v>
      </c>
      <c r="J36" s="78">
        <v>5101.5011000000004</v>
      </c>
      <c r="K36" s="329">
        <v>8600</v>
      </c>
    </row>
    <row r="37" spans="1:15">
      <c r="A37" s="510" t="s">
        <v>502</v>
      </c>
      <c r="B37" s="386">
        <v>19812</v>
      </c>
      <c r="C37" s="386">
        <v>16965.456517240003</v>
      </c>
      <c r="D37" s="386">
        <v>12234.304369979998</v>
      </c>
      <c r="E37" s="386">
        <v>11025</v>
      </c>
      <c r="F37" s="386">
        <v>7483.2511159300002</v>
      </c>
      <c r="G37" s="386">
        <v>5230.4235303300002</v>
      </c>
      <c r="H37" s="386">
        <v>6412</v>
      </c>
      <c r="I37" s="387">
        <v>18512.921205450002</v>
      </c>
      <c r="J37" s="388">
        <v>14134.75913059</v>
      </c>
      <c r="K37" s="414">
        <v>24540.266068749999</v>
      </c>
    </row>
    <row r="38" spans="1:15" s="546" customFormat="1" ht="12">
      <c r="A38" s="124" t="s">
        <v>503</v>
      </c>
      <c r="C38" s="617"/>
      <c r="D38" s="763" t="s">
        <v>504</v>
      </c>
      <c r="E38" s="763"/>
      <c r="F38" s="763"/>
      <c r="G38" s="763"/>
      <c r="H38" s="763"/>
      <c r="I38" s="763"/>
      <c r="J38" s="763"/>
      <c r="K38" s="763"/>
      <c r="L38" s="618"/>
      <c r="M38" s="618"/>
      <c r="N38" s="618"/>
      <c r="O38" s="618"/>
    </row>
    <row r="39" spans="1:15" s="546" customFormat="1" ht="12">
      <c r="A39" s="120"/>
      <c r="B39" s="619"/>
      <c r="C39" s="620"/>
      <c r="D39" s="764" t="s">
        <v>505</v>
      </c>
      <c r="E39" s="764"/>
      <c r="F39" s="764"/>
      <c r="G39" s="764"/>
      <c r="H39" s="764"/>
      <c r="I39" s="764"/>
      <c r="J39" s="764"/>
      <c r="K39" s="764"/>
      <c r="L39" s="618"/>
      <c r="M39" s="618"/>
      <c r="N39" s="618"/>
      <c r="O39" s="618"/>
    </row>
    <row r="40" spans="1:15" s="546" customFormat="1" ht="12">
      <c r="H40" s="621"/>
      <c r="I40" s="622"/>
      <c r="K40" s="618"/>
      <c r="L40" s="618"/>
      <c r="M40" s="618"/>
      <c r="N40" s="618"/>
      <c r="O40" s="618"/>
    </row>
    <row r="42" spans="1:15">
      <c r="G42" s="126" t="s">
        <v>335</v>
      </c>
    </row>
    <row r="46" spans="1:15" hidden="1"/>
    <row r="47" spans="1:15" ht="12.75" hidden="1" customHeight="1">
      <c r="A47" s="389" t="s">
        <v>506</v>
      </c>
    </row>
    <row r="48" spans="1:15" hidden="1"/>
    <row r="49" spans="1:15" s="95" customFormat="1" hidden="1">
      <c r="A49" s="390" t="s">
        <v>507</v>
      </c>
      <c r="I49" s="128"/>
      <c r="K49" s="328"/>
      <c r="L49" s="328"/>
      <c r="M49" s="328"/>
      <c r="N49" s="328"/>
      <c r="O49" s="328"/>
    </row>
    <row r="50" spans="1:15" hidden="1">
      <c r="A50" s="391" t="s">
        <v>508</v>
      </c>
    </row>
    <row r="51" spans="1:15" hidden="1">
      <c r="A51" s="92" t="s">
        <v>509</v>
      </c>
    </row>
    <row r="52" spans="1:15" hidden="1">
      <c r="A52" s="92" t="s">
        <v>510</v>
      </c>
    </row>
    <row r="53" spans="1:15" hidden="1">
      <c r="A53" s="92" t="s">
        <v>511</v>
      </c>
    </row>
    <row r="54" spans="1:15" hidden="1">
      <c r="A54" s="94" t="s">
        <v>512</v>
      </c>
    </row>
    <row r="55" spans="1:15" hidden="1"/>
    <row r="56" spans="1:15" hidden="1"/>
    <row r="57" spans="1:15" hidden="1"/>
    <row r="58" spans="1:15" hidden="1">
      <c r="A58" s="92" t="s">
        <v>513</v>
      </c>
    </row>
    <row r="59" spans="1:15" hidden="1">
      <c r="A59" s="92" t="s">
        <v>514</v>
      </c>
    </row>
    <row r="60" spans="1:15" hidden="1">
      <c r="A60" s="92" t="s">
        <v>515</v>
      </c>
    </row>
    <row r="61" spans="1:15" hidden="1"/>
    <row r="62" spans="1:15" hidden="1"/>
    <row r="63" spans="1:15" hidden="1"/>
  </sheetData>
  <mergeCells count="14">
    <mergeCell ref="D38:K38"/>
    <mergeCell ref="D39:K39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conditionalFormatting sqref="A2">
    <cfRule type="cellIs" dxfId="10" priority="3" operator="equal">
      <formula>0</formula>
    </cfRule>
  </conditionalFormatting>
  <conditionalFormatting sqref="C38:D38">
    <cfRule type="cellIs" dxfId="9" priority="5" operator="equal">
      <formula>0</formula>
    </cfRule>
  </conditionalFormatting>
  <conditionalFormatting sqref="H2">
    <cfRule type="cellIs" dxfId="8" priority="7" operator="equal">
      <formula>0</formula>
    </cfRule>
  </conditionalFormatting>
  <conditionalFormatting sqref="H40:I40">
    <cfRule type="cellIs" dxfId="7" priority="6" operator="equal">
      <formula>0</formula>
    </cfRule>
  </conditionalFormatting>
  <conditionalFormatting sqref="J2">
    <cfRule type="cellIs" dxfId="6" priority="4" operator="equal">
      <formula>0</formula>
    </cfRule>
  </conditionalFormatting>
  <conditionalFormatting sqref="K5:O5">
    <cfRule type="cellIs" dxfId="5" priority="2" operator="equal">
      <formula>0</formula>
    </cfRule>
  </conditionalFormatting>
  <conditionalFormatting sqref="K3">
    <cfRule type="cellIs" dxfId="4" priority="1" operator="equal">
      <formula>0</formula>
    </cfRule>
  </conditionalFormatting>
  <hyperlinks>
    <hyperlink ref="J3" location="Contents!A1" display="cs;slf;fj;jpw;F jpUk;Gtjw;F"/>
    <hyperlink ref="J3:K3" location="உள்ளடக்கம்!A1" display="cs;slf;fj;jpw;F jpUk;Gtjw;F"/>
  </hyperlinks>
  <pageMargins left="0.66" right="0.32" top="1" bottom="1" header="0.5" footer="0.5"/>
  <pageSetup scale="88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O66"/>
  <sheetViews>
    <sheetView showGridLines="0" zoomScaleNormal="100" zoomScaleSheetLayoutView="100" workbookViewId="0"/>
  </sheetViews>
  <sheetFormatPr defaultColWidth="9.140625" defaultRowHeight="12.75"/>
  <cols>
    <col min="1" max="1" width="60.5703125" style="122" customWidth="1"/>
    <col min="2" max="2" width="13.5703125" style="122" customWidth="1"/>
    <col min="3" max="3" width="16.42578125" style="122" customWidth="1"/>
    <col min="4" max="4" width="17.85546875" style="122" customWidth="1"/>
    <col min="5" max="5" width="13.85546875" style="122" customWidth="1"/>
    <col min="6" max="6" width="16.5703125" style="122" customWidth="1"/>
    <col min="7" max="7" width="17.140625" style="122" customWidth="1"/>
    <col min="8" max="8" width="16" style="122" customWidth="1"/>
    <col min="9" max="9" width="15" style="122" customWidth="1"/>
    <col min="10" max="10" width="17.140625" style="122" customWidth="1"/>
    <col min="11" max="11" width="15.42578125" style="371" customWidth="1"/>
    <col min="12" max="12" width="9.140625" style="371"/>
    <col min="13" max="16384" width="9.140625" style="122"/>
  </cols>
  <sheetData>
    <row r="2" spans="1:12" ht="15.75">
      <c r="A2" s="31" t="s">
        <v>25</v>
      </c>
      <c r="B2" s="128"/>
      <c r="C2" s="128"/>
      <c r="D2" s="368"/>
      <c r="E2" s="368"/>
      <c r="F2" s="368"/>
      <c r="G2" s="368"/>
      <c r="H2" s="368"/>
      <c r="J2" s="368"/>
      <c r="K2" s="32" t="s">
        <v>516</v>
      </c>
    </row>
    <row r="3" spans="1:12">
      <c r="A3" s="128"/>
      <c r="B3" s="128"/>
      <c r="C3" s="128"/>
      <c r="D3" s="128"/>
      <c r="E3" s="128"/>
      <c r="F3" s="128"/>
      <c r="G3" s="128"/>
      <c r="H3" s="128"/>
      <c r="I3" s="128"/>
      <c r="J3" s="644" t="s">
        <v>663</v>
      </c>
      <c r="K3" s="644"/>
    </row>
    <row r="4" spans="1:12" ht="15.75">
      <c r="A4" s="712" t="s">
        <v>517</v>
      </c>
      <c r="B4" s="712"/>
      <c r="C4" s="712"/>
      <c r="D4" s="712"/>
      <c r="E4" s="712"/>
      <c r="F4" s="712"/>
      <c r="G4" s="712"/>
      <c r="H4" s="712"/>
      <c r="I4" s="712"/>
      <c r="J4" s="712"/>
      <c r="K4" s="712"/>
    </row>
    <row r="5" spans="1:12" ht="16.5">
      <c r="H5" s="371"/>
      <c r="J5" s="392"/>
    </row>
    <row r="6" spans="1:12" s="128" customFormat="1">
      <c r="A6" s="779" t="s">
        <v>13</v>
      </c>
      <c r="B6" s="779">
        <v>2014</v>
      </c>
      <c r="C6" s="779">
        <v>2015</v>
      </c>
      <c r="D6" s="779">
        <v>2016</v>
      </c>
      <c r="E6" s="779">
        <v>2017</v>
      </c>
      <c r="F6" s="779">
        <v>2018</v>
      </c>
      <c r="G6" s="779" t="s">
        <v>518</v>
      </c>
      <c r="H6" s="682">
        <v>2020</v>
      </c>
      <c r="I6" s="682">
        <v>2021</v>
      </c>
      <c r="J6" s="682">
        <v>2022</v>
      </c>
      <c r="K6" s="772" t="s">
        <v>519</v>
      </c>
      <c r="L6" s="368"/>
    </row>
    <row r="7" spans="1:12" s="128" customFormat="1">
      <c r="A7" s="780"/>
      <c r="B7" s="780"/>
      <c r="C7" s="780"/>
      <c r="D7" s="780"/>
      <c r="E7" s="780"/>
      <c r="F7" s="780"/>
      <c r="G7" s="780"/>
      <c r="H7" s="774"/>
      <c r="I7" s="774"/>
      <c r="J7" s="774"/>
      <c r="K7" s="774"/>
      <c r="L7" s="623"/>
    </row>
    <row r="8" spans="1:12" ht="21" customHeight="1">
      <c r="A8" s="775" t="s">
        <v>15</v>
      </c>
      <c r="B8" s="776"/>
      <c r="C8" s="776"/>
      <c r="D8" s="776"/>
      <c r="E8" s="776"/>
      <c r="F8" s="776"/>
      <c r="G8" s="776"/>
      <c r="H8" s="776"/>
      <c r="I8" s="776"/>
      <c r="J8" s="776"/>
      <c r="K8" s="776"/>
    </row>
    <row r="9" spans="1:12">
      <c r="A9" s="511" t="s">
        <v>520</v>
      </c>
      <c r="B9" s="393">
        <v>1298454</v>
      </c>
      <c r="C9" s="393">
        <v>1559678</v>
      </c>
      <c r="D9" s="394">
        <v>1811746.4428161301</v>
      </c>
      <c r="E9" s="394">
        <v>1963104</v>
      </c>
      <c r="F9" s="394">
        <v>2059742.9119225303</v>
      </c>
      <c r="G9" s="394">
        <v>2034352.4041100901</v>
      </c>
      <c r="H9" s="394">
        <v>1475276</v>
      </c>
      <c r="I9" s="394">
        <v>1521951.4382085109</v>
      </c>
      <c r="J9" s="395">
        <v>2132360</v>
      </c>
      <c r="K9" s="330">
        <v>3159615.0250308798</v>
      </c>
      <c r="L9" s="331"/>
    </row>
    <row r="10" spans="1:12">
      <c r="A10" s="511" t="s">
        <v>521</v>
      </c>
      <c r="B10" s="396">
        <v>9415</v>
      </c>
      <c r="C10" s="396">
        <v>6014</v>
      </c>
      <c r="D10" s="394">
        <v>7495.9733143900003</v>
      </c>
      <c r="E10" s="394">
        <v>8031</v>
      </c>
      <c r="F10" s="394">
        <v>12485.519834930001</v>
      </c>
      <c r="G10" s="394">
        <v>7909.4041100900004</v>
      </c>
      <c r="H10" s="394">
        <v>5348</v>
      </c>
      <c r="I10" s="394">
        <v>6739.5452518299999</v>
      </c>
      <c r="J10" s="395">
        <v>33405</v>
      </c>
      <c r="K10" s="330">
        <v>25501.816999999999</v>
      </c>
      <c r="L10" s="331"/>
    </row>
    <row r="11" spans="1:12">
      <c r="A11" s="511" t="s">
        <v>478</v>
      </c>
      <c r="B11" s="396">
        <v>1289039</v>
      </c>
      <c r="C11" s="396">
        <v>1553664</v>
      </c>
      <c r="D11" s="394">
        <v>1804250.4695017401</v>
      </c>
      <c r="E11" s="394">
        <v>1955073</v>
      </c>
      <c r="F11" s="394">
        <v>2047257.3920876002</v>
      </c>
      <c r="G11" s="394">
        <v>2026443</v>
      </c>
      <c r="H11" s="394">
        <v>1469928</v>
      </c>
      <c r="I11" s="394">
        <v>1515211.8929566809</v>
      </c>
      <c r="J11" s="395">
        <v>2098955</v>
      </c>
      <c r="K11" s="330">
        <v>3134113.20803088</v>
      </c>
      <c r="L11" s="331"/>
    </row>
    <row r="12" spans="1:12">
      <c r="A12" s="512" t="s">
        <v>479</v>
      </c>
      <c r="B12" s="396">
        <v>1110080</v>
      </c>
      <c r="C12" s="396">
        <v>1424709</v>
      </c>
      <c r="D12" s="394">
        <v>1544624.86065882</v>
      </c>
      <c r="E12" s="394">
        <v>1756045</v>
      </c>
      <c r="F12" s="394">
        <v>1805501.5379351</v>
      </c>
      <c r="G12" s="394">
        <v>1828803</v>
      </c>
      <c r="H12" s="394">
        <v>1271894</v>
      </c>
      <c r="I12" s="394">
        <v>1349085.6054063553</v>
      </c>
      <c r="J12" s="395">
        <v>1826327</v>
      </c>
      <c r="K12" s="330">
        <v>2784802.0533356299</v>
      </c>
      <c r="L12" s="331"/>
    </row>
    <row r="13" spans="1:12">
      <c r="A13" s="513" t="s">
        <v>522</v>
      </c>
      <c r="B13" s="397">
        <v>198483</v>
      </c>
      <c r="C13" s="397">
        <v>244231</v>
      </c>
      <c r="D13" s="398">
        <v>302537.75753645995</v>
      </c>
      <c r="E13" s="398">
        <v>371336</v>
      </c>
      <c r="F13" s="398">
        <v>288341.12356780999</v>
      </c>
      <c r="G13" s="398">
        <v>331668</v>
      </c>
      <c r="H13" s="398">
        <v>361643</v>
      </c>
      <c r="I13" s="398">
        <v>349835.93914779997</v>
      </c>
      <c r="J13" s="254">
        <v>273926.26095934003</v>
      </c>
      <c r="K13" s="329">
        <v>335265.88150304003</v>
      </c>
      <c r="L13" s="331"/>
    </row>
    <row r="14" spans="1:12" ht="25.5">
      <c r="A14" s="514" t="s">
        <v>523</v>
      </c>
      <c r="B14" s="397">
        <v>615262</v>
      </c>
      <c r="C14" s="397">
        <v>804643</v>
      </c>
      <c r="D14" s="398">
        <v>843979.88847757992</v>
      </c>
      <c r="E14" s="398">
        <v>1063571</v>
      </c>
      <c r="F14" s="398">
        <v>1079900.6494160499</v>
      </c>
      <c r="G14" s="398">
        <v>964864.42961267999</v>
      </c>
      <c r="H14" s="398">
        <v>574962</v>
      </c>
      <c r="I14" s="398">
        <v>627786.38359372178</v>
      </c>
      <c r="J14" s="254">
        <v>873705.50704400998</v>
      </c>
      <c r="K14" s="329">
        <v>1420125.7323098602</v>
      </c>
      <c r="L14" s="331"/>
    </row>
    <row r="15" spans="1:12">
      <c r="A15" s="515" t="s">
        <v>524</v>
      </c>
      <c r="B15" s="397">
        <v>275350</v>
      </c>
      <c r="C15" s="397">
        <v>219700</v>
      </c>
      <c r="D15" s="398">
        <v>283469.73870076</v>
      </c>
      <c r="E15" s="398">
        <v>443739</v>
      </c>
      <c r="F15" s="398">
        <v>461650.62488921999</v>
      </c>
      <c r="G15" s="398">
        <v>443877</v>
      </c>
      <c r="H15" s="398">
        <v>233786</v>
      </c>
      <c r="I15" s="398">
        <v>308213.04459425993</v>
      </c>
      <c r="J15" s="254">
        <v>463072</v>
      </c>
      <c r="K15" s="329">
        <v>694460.22972986999</v>
      </c>
      <c r="L15" s="331"/>
    </row>
    <row r="16" spans="1:12">
      <c r="A16" s="515" t="s">
        <v>525</v>
      </c>
      <c r="B16" s="397">
        <v>257781</v>
      </c>
      <c r="C16" s="397">
        <v>499632</v>
      </c>
      <c r="D16" s="398">
        <v>457746.50794754998</v>
      </c>
      <c r="E16" s="398">
        <v>471942</v>
      </c>
      <c r="F16" s="398">
        <v>486555.87424099003</v>
      </c>
      <c r="G16" s="398">
        <v>401955</v>
      </c>
      <c r="H16" s="398">
        <v>323756</v>
      </c>
      <c r="I16" s="398">
        <v>308039.60474556184</v>
      </c>
      <c r="J16" s="254">
        <v>345203</v>
      </c>
      <c r="K16" s="329">
        <v>474622.66172379005</v>
      </c>
      <c r="L16" s="331"/>
    </row>
    <row r="17" spans="1:12">
      <c r="A17" s="516" t="s">
        <v>526</v>
      </c>
      <c r="B17" s="397">
        <v>66104</v>
      </c>
      <c r="C17" s="397">
        <v>66812</v>
      </c>
      <c r="D17" s="398">
        <v>82774.978889769991</v>
      </c>
      <c r="E17" s="398">
        <v>101843</v>
      </c>
      <c r="F17" s="398">
        <v>105304.38424578001</v>
      </c>
      <c r="G17" s="398">
        <v>105546.42961268</v>
      </c>
      <c r="H17" s="398">
        <v>5058</v>
      </c>
      <c r="I17" s="398">
        <v>686.82516299090912</v>
      </c>
      <c r="J17" s="399">
        <v>586</v>
      </c>
      <c r="K17" s="329">
        <v>365.08177499999994</v>
      </c>
      <c r="L17" s="331"/>
    </row>
    <row r="18" spans="1:12">
      <c r="A18" s="515" t="s">
        <v>631</v>
      </c>
      <c r="B18" s="397">
        <v>16028</v>
      </c>
      <c r="C18" s="397">
        <v>18499</v>
      </c>
      <c r="D18" s="398">
        <v>19988.662939499998</v>
      </c>
      <c r="E18" s="398">
        <v>19963</v>
      </c>
      <c r="F18" s="398">
        <v>26389.76604006</v>
      </c>
      <c r="G18" s="398">
        <v>13486</v>
      </c>
      <c r="H18" s="398">
        <v>12362</v>
      </c>
      <c r="I18" s="398">
        <v>10846.90909090909</v>
      </c>
      <c r="J18" s="254">
        <v>64844.507044009966</v>
      </c>
      <c r="K18" s="329">
        <v>250677.75908120011</v>
      </c>
      <c r="L18" s="331"/>
    </row>
    <row r="19" spans="1:12">
      <c r="A19" s="513" t="s">
        <v>527</v>
      </c>
      <c r="B19" s="397">
        <v>198115</v>
      </c>
      <c r="C19" s="397">
        <v>262583</v>
      </c>
      <c r="D19" s="398">
        <v>258856.78600346</v>
      </c>
      <c r="E19" s="398">
        <v>274562</v>
      </c>
      <c r="F19" s="398">
        <v>310345.16669201996</v>
      </c>
      <c r="G19" s="398">
        <v>427699.51759647997</v>
      </c>
      <c r="H19" s="398">
        <v>268249</v>
      </c>
      <c r="I19" s="398">
        <v>302115.19904678996</v>
      </c>
      <c r="J19" s="254">
        <v>534021</v>
      </c>
      <c r="K19" s="329">
        <v>911355.30996132991</v>
      </c>
      <c r="L19" s="331"/>
    </row>
    <row r="20" spans="1:12">
      <c r="A20" s="513" t="s">
        <v>528</v>
      </c>
      <c r="B20" s="397">
        <v>28062</v>
      </c>
      <c r="C20" s="397">
        <v>33572</v>
      </c>
      <c r="D20" s="398">
        <v>41545</v>
      </c>
      <c r="E20" s="398">
        <v>38592</v>
      </c>
      <c r="F20" s="398">
        <v>43917</v>
      </c>
      <c r="G20" s="398">
        <v>43041</v>
      </c>
      <c r="H20" s="398">
        <v>38459</v>
      </c>
      <c r="I20" s="398">
        <v>38788.36363636364</v>
      </c>
      <c r="J20" s="254">
        <v>59361</v>
      </c>
      <c r="K20" s="329">
        <v>43567</v>
      </c>
      <c r="L20" s="331"/>
    </row>
    <row r="21" spans="1:12">
      <c r="A21" s="513" t="s">
        <v>51</v>
      </c>
      <c r="B21" s="397">
        <v>70158</v>
      </c>
      <c r="C21" s="397">
        <v>79680</v>
      </c>
      <c r="D21" s="398">
        <v>97705.428641320148</v>
      </c>
      <c r="E21" s="398">
        <v>7984</v>
      </c>
      <c r="F21" s="398">
        <v>82997.598259220074</v>
      </c>
      <c r="G21" s="398">
        <v>61530.05279084004</v>
      </c>
      <c r="H21" s="398">
        <v>28581</v>
      </c>
      <c r="I21" s="398">
        <v>30559.719981679984</v>
      </c>
      <c r="J21" s="254">
        <v>85313.231996649993</v>
      </c>
      <c r="K21" s="329">
        <v>74488.129561399808</v>
      </c>
      <c r="L21" s="331"/>
    </row>
    <row r="22" spans="1:12">
      <c r="A22" s="513"/>
      <c r="B22" s="400"/>
      <c r="C22" s="400"/>
      <c r="D22" s="398"/>
      <c r="E22" s="398"/>
      <c r="F22" s="398"/>
      <c r="G22" s="398"/>
      <c r="H22" s="398"/>
      <c r="I22" s="398"/>
      <c r="J22" s="399"/>
      <c r="K22" s="329"/>
      <c r="L22" s="331"/>
    </row>
    <row r="23" spans="1:12">
      <c r="A23" s="512" t="s">
        <v>529</v>
      </c>
      <c r="B23" s="396">
        <v>178959</v>
      </c>
      <c r="C23" s="396">
        <v>128955</v>
      </c>
      <c r="D23" s="394">
        <v>259625.60884292002</v>
      </c>
      <c r="E23" s="394">
        <v>199028</v>
      </c>
      <c r="F23" s="394">
        <v>241755.85415250005</v>
      </c>
      <c r="G23" s="394">
        <v>197640</v>
      </c>
      <c r="H23" s="394">
        <v>198033</v>
      </c>
      <c r="I23" s="394">
        <v>166126.28755032545</v>
      </c>
      <c r="J23" s="395">
        <v>272628</v>
      </c>
      <c r="K23" s="330">
        <v>349311.15469524998</v>
      </c>
      <c r="L23" s="331"/>
    </row>
    <row r="24" spans="1:12">
      <c r="A24" s="513" t="s">
        <v>530</v>
      </c>
      <c r="B24" s="397">
        <v>149173</v>
      </c>
      <c r="C24" s="397">
        <v>121473</v>
      </c>
      <c r="D24" s="398">
        <v>249641.46964661821</v>
      </c>
      <c r="E24" s="398">
        <v>189414</v>
      </c>
      <c r="F24" s="398">
        <v>234699.27197068188</v>
      </c>
      <c r="G24" s="398">
        <v>189038.77299999999</v>
      </c>
      <c r="H24" s="398">
        <v>182000.09100000001</v>
      </c>
      <c r="I24" s="398">
        <v>166097.58504032547</v>
      </c>
      <c r="J24" s="254">
        <v>268503.86600000004</v>
      </c>
      <c r="K24" s="329">
        <v>349263.19469524996</v>
      </c>
      <c r="L24" s="331"/>
    </row>
    <row r="25" spans="1:12">
      <c r="A25" s="515" t="s">
        <v>531</v>
      </c>
      <c r="B25" s="397">
        <v>56907</v>
      </c>
      <c r="C25" s="397">
        <v>35411</v>
      </c>
      <c r="D25" s="398">
        <v>115465.49218520999</v>
      </c>
      <c r="E25" s="398">
        <v>64124</v>
      </c>
      <c r="F25" s="398">
        <v>52740.404430900002</v>
      </c>
      <c r="G25" s="398">
        <v>44028</v>
      </c>
      <c r="H25" s="398">
        <v>26960</v>
      </c>
      <c r="I25" s="398">
        <v>38747.729428109087</v>
      </c>
      <c r="J25" s="254">
        <v>41906</v>
      </c>
      <c r="K25" s="329">
        <v>112976.15571808</v>
      </c>
      <c r="L25" s="331"/>
    </row>
    <row r="26" spans="1:12">
      <c r="A26" s="515" t="s">
        <v>532</v>
      </c>
      <c r="B26" s="397">
        <v>41967</v>
      </c>
      <c r="C26" s="397">
        <v>49835</v>
      </c>
      <c r="D26" s="398">
        <v>77109.480398938176</v>
      </c>
      <c r="E26" s="398">
        <v>75395</v>
      </c>
      <c r="F26" s="398">
        <v>107602.37833376184</v>
      </c>
      <c r="G26" s="398">
        <v>84410.773000000001</v>
      </c>
      <c r="H26" s="398">
        <v>57333.091</v>
      </c>
      <c r="I26" s="398">
        <v>47999.828558966365</v>
      </c>
      <c r="J26" s="254">
        <v>101309.86599999999</v>
      </c>
      <c r="K26" s="329">
        <v>156539.84846561</v>
      </c>
      <c r="L26" s="331"/>
    </row>
    <row r="27" spans="1:12">
      <c r="A27" s="515" t="s">
        <v>533</v>
      </c>
      <c r="B27" s="397">
        <v>11500</v>
      </c>
      <c r="C27" s="397" t="s">
        <v>50</v>
      </c>
      <c r="D27" s="398">
        <v>5000</v>
      </c>
      <c r="E27" s="398">
        <v>0</v>
      </c>
      <c r="F27" s="398">
        <v>15000</v>
      </c>
      <c r="G27" s="398">
        <v>0</v>
      </c>
      <c r="H27" s="398">
        <v>24009</v>
      </c>
      <c r="I27" s="398">
        <v>15011.74171565</v>
      </c>
      <c r="J27" s="254">
        <v>30007</v>
      </c>
      <c r="K27" s="329">
        <v>1028.54289088</v>
      </c>
      <c r="L27" s="331"/>
    </row>
    <row r="28" spans="1:12">
      <c r="A28" s="515" t="s">
        <v>534</v>
      </c>
      <c r="B28" s="397">
        <v>38799</v>
      </c>
      <c r="C28" s="397">
        <v>36227</v>
      </c>
      <c r="D28" s="398">
        <v>52066.497062470022</v>
      </c>
      <c r="E28" s="398">
        <v>49895</v>
      </c>
      <c r="F28" s="398">
        <v>59356.489206020022</v>
      </c>
      <c r="G28" s="398">
        <v>60600</v>
      </c>
      <c r="H28" s="398">
        <v>73698</v>
      </c>
      <c r="I28" s="398">
        <v>64338.285337599998</v>
      </c>
      <c r="J28" s="254">
        <v>95281</v>
      </c>
      <c r="K28" s="329">
        <v>78718.647620679985</v>
      </c>
      <c r="L28" s="331"/>
    </row>
    <row r="29" spans="1:12">
      <c r="A29" s="513" t="s">
        <v>535</v>
      </c>
      <c r="B29" s="397">
        <v>29786</v>
      </c>
      <c r="C29" s="397">
        <v>7482</v>
      </c>
      <c r="D29" s="398">
        <v>9984.1391963018177</v>
      </c>
      <c r="E29" s="398">
        <v>9614</v>
      </c>
      <c r="F29" s="398">
        <v>7056.5821818181821</v>
      </c>
      <c r="G29" s="398">
        <v>8601.2270000000008</v>
      </c>
      <c r="H29" s="398">
        <v>16032.909</v>
      </c>
      <c r="I29" s="398">
        <v>28.702509999999997</v>
      </c>
      <c r="J29" s="35">
        <v>4124.134</v>
      </c>
      <c r="K29" s="329">
        <v>47.96</v>
      </c>
      <c r="L29" s="331"/>
    </row>
    <row r="30" spans="1:12">
      <c r="A30" s="513"/>
      <c r="B30" s="400"/>
      <c r="C30" s="400"/>
      <c r="D30" s="398"/>
      <c r="E30" s="398"/>
      <c r="F30" s="398"/>
      <c r="G30" s="398"/>
      <c r="H30" s="398"/>
      <c r="I30" s="398"/>
      <c r="J30" s="399"/>
      <c r="K30" s="329"/>
      <c r="L30" s="331"/>
    </row>
    <row r="31" spans="1:12">
      <c r="A31" s="511" t="s">
        <v>536</v>
      </c>
      <c r="B31" s="396">
        <v>1889698</v>
      </c>
      <c r="C31" s="396">
        <v>2389180</v>
      </c>
      <c r="D31" s="394">
        <v>2452071.2405929095</v>
      </c>
      <c r="E31" s="394">
        <v>2696598</v>
      </c>
      <c r="F31" s="394">
        <v>2820512.2584108692</v>
      </c>
      <c r="G31" s="394">
        <v>3473439.9724394199</v>
      </c>
      <c r="H31" s="394">
        <v>3142964</v>
      </c>
      <c r="I31" s="394">
        <v>3579877</v>
      </c>
      <c r="J31" s="395">
        <v>4592327.4210000001</v>
      </c>
      <c r="K31" s="330">
        <v>5441882.0843531899</v>
      </c>
      <c r="L31" s="331"/>
    </row>
    <row r="32" spans="1:12">
      <c r="A32" s="512" t="s">
        <v>174</v>
      </c>
      <c r="B32" s="396">
        <v>1384385</v>
      </c>
      <c r="C32" s="396">
        <v>1772522</v>
      </c>
      <c r="D32" s="394">
        <v>1851722.7689821199</v>
      </c>
      <c r="E32" s="394">
        <v>2024239</v>
      </c>
      <c r="F32" s="394">
        <v>2187972.2368822694</v>
      </c>
      <c r="G32" s="394">
        <v>2534586</v>
      </c>
      <c r="H32" s="394">
        <v>2608366.7000000002</v>
      </c>
      <c r="I32" s="394">
        <v>2779880.3216990815</v>
      </c>
      <c r="J32" s="395">
        <v>3637978</v>
      </c>
      <c r="K32" s="330">
        <v>4773075.8498289995</v>
      </c>
      <c r="L32" s="331"/>
    </row>
    <row r="33" spans="1:12">
      <c r="A33" s="513" t="s">
        <v>537</v>
      </c>
      <c r="B33" s="397">
        <v>466588</v>
      </c>
      <c r="C33" s="397">
        <v>605120</v>
      </c>
      <c r="D33" s="398">
        <v>638977.86300262797</v>
      </c>
      <c r="E33" s="398">
        <v>650100</v>
      </c>
      <c r="F33" s="398">
        <v>687321.44689999998</v>
      </c>
      <c r="G33" s="398">
        <v>753687</v>
      </c>
      <c r="H33" s="398">
        <v>813727</v>
      </c>
      <c r="I33" s="398">
        <v>841063.36094181449</v>
      </c>
      <c r="J33" s="254">
        <v>1020731</v>
      </c>
      <c r="K33" s="329">
        <v>941004.32282899995</v>
      </c>
      <c r="L33" s="331"/>
    </row>
    <row r="34" spans="1:12">
      <c r="A34" s="513" t="s">
        <v>538</v>
      </c>
      <c r="B34" s="397">
        <v>152580</v>
      </c>
      <c r="C34" s="397">
        <v>222704</v>
      </c>
      <c r="D34" s="398">
        <v>168532.13401121213</v>
      </c>
      <c r="E34" s="398">
        <v>175802</v>
      </c>
      <c r="F34" s="398">
        <v>181005.37912794901</v>
      </c>
      <c r="G34" s="398">
        <v>173363.606</v>
      </c>
      <c r="H34" s="398">
        <v>175647.76200000002</v>
      </c>
      <c r="I34" s="398">
        <v>152919.29857287396</v>
      </c>
      <c r="J34" s="254">
        <v>179732.58000000002</v>
      </c>
      <c r="K34" s="329">
        <v>302087.85700000002</v>
      </c>
      <c r="L34" s="331"/>
    </row>
    <row r="35" spans="1:12">
      <c r="A35" s="513" t="s">
        <v>539</v>
      </c>
      <c r="B35" s="397">
        <v>436395</v>
      </c>
      <c r="C35" s="397">
        <v>509674</v>
      </c>
      <c r="D35" s="398">
        <v>610894.5708787099</v>
      </c>
      <c r="E35" s="398">
        <v>735566</v>
      </c>
      <c r="F35" s="398">
        <v>852190.04648655001</v>
      </c>
      <c r="G35" s="398">
        <v>901353</v>
      </c>
      <c r="H35" s="398">
        <v>980302</v>
      </c>
      <c r="I35" s="398">
        <v>1048382.44051515</v>
      </c>
      <c r="J35" s="254">
        <v>1565190</v>
      </c>
      <c r="K35" s="329">
        <v>2455599.54</v>
      </c>
      <c r="L35" s="331"/>
    </row>
    <row r="36" spans="1:12">
      <c r="A36" s="513" t="s">
        <v>540</v>
      </c>
      <c r="B36" s="397">
        <v>328822</v>
      </c>
      <c r="C36" s="397">
        <v>435024</v>
      </c>
      <c r="D36" s="398">
        <v>433318.20108957001</v>
      </c>
      <c r="E36" s="398">
        <v>462772</v>
      </c>
      <c r="F36" s="398">
        <v>467455.36436777032</v>
      </c>
      <c r="G36" s="398">
        <v>582755.39399999997</v>
      </c>
      <c r="H36" s="398">
        <v>762117.93799999997</v>
      </c>
      <c r="I36" s="398">
        <v>737515.22166924342</v>
      </c>
      <c r="J36" s="254">
        <v>872324.42</v>
      </c>
      <c r="K36" s="329">
        <v>1074384.1300000001</v>
      </c>
      <c r="L36" s="331"/>
    </row>
    <row r="37" spans="1:12">
      <c r="A37" s="513" t="s">
        <v>541</v>
      </c>
      <c r="B37" s="401" t="s">
        <v>50</v>
      </c>
      <c r="C37" s="402" t="s">
        <v>50</v>
      </c>
      <c r="D37" s="403" t="s">
        <v>50</v>
      </c>
      <c r="E37" s="403" t="s">
        <v>50</v>
      </c>
      <c r="F37" s="403" t="s">
        <v>50</v>
      </c>
      <c r="G37" s="398">
        <v>123428</v>
      </c>
      <c r="H37" s="398">
        <v>-123428</v>
      </c>
      <c r="I37" s="403" t="s">
        <v>50</v>
      </c>
      <c r="J37" s="404" t="s">
        <v>50</v>
      </c>
      <c r="K37" s="329" t="s">
        <v>50</v>
      </c>
      <c r="L37" s="331"/>
    </row>
    <row r="38" spans="1:12">
      <c r="A38" s="513"/>
      <c r="B38" s="400"/>
      <c r="C38" s="405"/>
      <c r="D38" s="398"/>
      <c r="E38" s="398"/>
      <c r="F38" s="398"/>
      <c r="G38" s="398"/>
      <c r="H38" s="398"/>
      <c r="I38" s="398"/>
      <c r="J38" s="399"/>
      <c r="K38" s="329"/>
      <c r="L38" s="331"/>
    </row>
    <row r="39" spans="1:12">
      <c r="A39" s="512" t="s">
        <v>175</v>
      </c>
      <c r="B39" s="396">
        <v>492201</v>
      </c>
      <c r="C39" s="406">
        <v>616096</v>
      </c>
      <c r="D39" s="394">
        <v>601282.91516045958</v>
      </c>
      <c r="E39" s="394">
        <v>665338</v>
      </c>
      <c r="F39" s="394">
        <v>641586.16833101003</v>
      </c>
      <c r="G39" s="394">
        <v>644609.25</v>
      </c>
      <c r="H39" s="394">
        <v>837328.3</v>
      </c>
      <c r="I39" s="394">
        <v>793380.38872845005</v>
      </c>
      <c r="J39" s="395">
        <v>716854.42100000009</v>
      </c>
      <c r="K39" s="330">
        <v>925495.2545241901</v>
      </c>
      <c r="L39" s="331"/>
    </row>
    <row r="40" spans="1:12">
      <c r="A40" s="513" t="s">
        <v>542</v>
      </c>
      <c r="B40" s="397">
        <v>281507</v>
      </c>
      <c r="C40" s="407">
        <v>334522</v>
      </c>
      <c r="D40" s="398">
        <v>349996.38204819954</v>
      </c>
      <c r="E40" s="398">
        <v>385562</v>
      </c>
      <c r="F40" s="398">
        <v>381892.06337704003</v>
      </c>
      <c r="G40" s="398">
        <v>405301.47899999999</v>
      </c>
      <c r="H40" s="398">
        <v>500527.27399999998</v>
      </c>
      <c r="I40" s="398">
        <v>440891.20179591543</v>
      </c>
      <c r="J40" s="254">
        <v>458304.01121099998</v>
      </c>
      <c r="K40" s="329">
        <v>649292.65200000012</v>
      </c>
      <c r="L40" s="331"/>
    </row>
    <row r="41" spans="1:12">
      <c r="A41" s="513" t="s">
        <v>496</v>
      </c>
      <c r="B41" s="397">
        <v>176250</v>
      </c>
      <c r="C41" s="407">
        <v>241553</v>
      </c>
      <c r="D41" s="398">
        <v>223217.06221596006</v>
      </c>
      <c r="E41" s="398">
        <v>247343</v>
      </c>
      <c r="F41" s="398">
        <v>235197.99483804</v>
      </c>
      <c r="G41" s="398">
        <v>226408.94746967001</v>
      </c>
      <c r="H41" s="398">
        <v>289079.91340049001</v>
      </c>
      <c r="I41" s="398">
        <v>293046.76031236001</v>
      </c>
      <c r="J41" s="254">
        <v>248688.36785840997</v>
      </c>
      <c r="K41" s="329">
        <v>231079.37193125003</v>
      </c>
      <c r="L41" s="331"/>
    </row>
    <row r="42" spans="1:12">
      <c r="A42" s="513" t="s">
        <v>51</v>
      </c>
      <c r="B42" s="397">
        <v>34444</v>
      </c>
      <c r="C42" s="407">
        <v>40021</v>
      </c>
      <c r="D42" s="398">
        <v>28069.470896300041</v>
      </c>
      <c r="E42" s="398">
        <v>32434</v>
      </c>
      <c r="F42" s="398">
        <v>24496.110115930031</v>
      </c>
      <c r="G42" s="398">
        <v>12898.823530329973</v>
      </c>
      <c r="H42" s="398">
        <v>47721.112599510001</v>
      </c>
      <c r="I42" s="398">
        <v>59442.426620174534</v>
      </c>
      <c r="J42" s="254">
        <v>9862.0419305899995</v>
      </c>
      <c r="K42" s="329">
        <v>45123.230592940003</v>
      </c>
      <c r="L42" s="331"/>
    </row>
    <row r="43" spans="1:12">
      <c r="A43" s="512" t="s">
        <v>543</v>
      </c>
      <c r="B43" s="408">
        <v>13112</v>
      </c>
      <c r="C43" s="406">
        <v>561</v>
      </c>
      <c r="D43" s="394">
        <v>-934.4435496699989</v>
      </c>
      <c r="E43" s="394">
        <v>7021</v>
      </c>
      <c r="F43" s="394">
        <v>-9046.1468024099995</v>
      </c>
      <c r="G43" s="394">
        <v>-4933.2775605799998</v>
      </c>
      <c r="H43" s="394">
        <v>-3552</v>
      </c>
      <c r="I43" s="394">
        <v>6616.9538785599998</v>
      </c>
      <c r="J43" s="254">
        <v>237495</v>
      </c>
      <c r="K43" s="329">
        <v>-256689.02000000002</v>
      </c>
      <c r="L43" s="331"/>
    </row>
    <row r="44" spans="1:12" ht="27" customHeight="1">
      <c r="A44" s="517" t="s">
        <v>544</v>
      </c>
      <c r="B44" s="409" t="s">
        <v>50</v>
      </c>
      <c r="C44" s="410" t="s">
        <v>50</v>
      </c>
      <c r="D44" s="411" t="s">
        <v>50</v>
      </c>
      <c r="E44" s="411" t="s">
        <v>50</v>
      </c>
      <c r="F44" s="411" t="s">
        <v>50</v>
      </c>
      <c r="G44" s="412">
        <v>299178</v>
      </c>
      <c r="H44" s="412">
        <v>-299178</v>
      </c>
      <c r="I44" s="411" t="s">
        <v>50</v>
      </c>
      <c r="J44" s="413" t="s">
        <v>50</v>
      </c>
      <c r="K44" s="414" t="s">
        <v>50</v>
      </c>
      <c r="L44" s="331"/>
    </row>
    <row r="45" spans="1:12">
      <c r="A45" s="518" t="s">
        <v>545</v>
      </c>
      <c r="B45" s="415">
        <v>-591244</v>
      </c>
      <c r="C45" s="409">
        <v>-829502</v>
      </c>
      <c r="D45" s="416">
        <v>-640324.79777677939</v>
      </c>
      <c r="E45" s="416">
        <v>-733494</v>
      </c>
      <c r="F45" s="416">
        <v>-760769.3464883389</v>
      </c>
      <c r="G45" s="416">
        <v>-1439087.5683293298</v>
      </c>
      <c r="H45" s="416">
        <v>-1667688</v>
      </c>
      <c r="I45" s="416">
        <v>-2057925</v>
      </c>
      <c r="J45" s="416">
        <v>-2459967</v>
      </c>
      <c r="K45" s="417">
        <v>-2282267.0593223101</v>
      </c>
      <c r="L45" s="331"/>
    </row>
    <row r="46" spans="1:12" ht="15.75" customHeight="1">
      <c r="A46" s="777" t="s">
        <v>546</v>
      </c>
      <c r="B46" s="778"/>
      <c r="C46" s="778"/>
      <c r="D46" s="778"/>
      <c r="E46" s="778"/>
      <c r="F46" s="778"/>
      <c r="G46" s="778"/>
      <c r="H46" s="778"/>
      <c r="I46" s="778"/>
      <c r="J46" s="778"/>
      <c r="K46" s="778"/>
    </row>
    <row r="47" spans="1:12">
      <c r="A47" s="519" t="s">
        <v>520</v>
      </c>
      <c r="B47" s="418">
        <v>12.050267942377747</v>
      </c>
      <c r="C47" s="419">
        <v>13.483873978874261</v>
      </c>
      <c r="D47" s="420">
        <f t="shared" ref="D47:G47" si="0">+D9/D65*100</f>
        <v>14.139935829236613</v>
      </c>
      <c r="E47" s="420">
        <f t="shared" si="0"/>
        <v>13.644682515206622</v>
      </c>
      <c r="F47" s="420">
        <f t="shared" si="0"/>
        <v>13.416831039599575</v>
      </c>
      <c r="G47" s="420">
        <f t="shared" si="0"/>
        <v>12.78584295589466</v>
      </c>
      <c r="H47" s="421">
        <v>9.428941005486644</v>
      </c>
      <c r="I47" s="421">
        <v>8.6413776494208996</v>
      </c>
      <c r="J47" s="422">
        <v>8.8612910771725417</v>
      </c>
      <c r="K47" s="423">
        <v>11.435589325218999</v>
      </c>
      <c r="L47" s="424"/>
    </row>
    <row r="48" spans="1:12">
      <c r="A48" s="520" t="s">
        <v>547</v>
      </c>
      <c r="B48" s="425">
        <v>10.302068026649145</v>
      </c>
      <c r="C48" s="426">
        <v>12.317027368833806</v>
      </c>
      <c r="D48" s="427">
        <f t="shared" ref="D48:G48" si="1">+D12/D65*100</f>
        <v>12.055161745487055</v>
      </c>
      <c r="E48" s="427">
        <f t="shared" si="1"/>
        <v>12.205505417652866</v>
      </c>
      <c r="F48" s="427">
        <f t="shared" si="1"/>
        <v>11.760743991881023</v>
      </c>
      <c r="G48" s="427">
        <f t="shared" si="1"/>
        <v>11.493971205789009</v>
      </c>
      <c r="H48" s="428">
        <v>8.1290643182919204</v>
      </c>
      <c r="I48" s="428">
        <v>7.6598752792247611</v>
      </c>
      <c r="J48" s="428">
        <v>7.5895323252636953</v>
      </c>
      <c r="K48" s="429">
        <v>10.079029369618103</v>
      </c>
      <c r="L48" s="424"/>
    </row>
    <row r="49" spans="1:15">
      <c r="A49" s="520" t="s">
        <v>548</v>
      </c>
      <c r="B49" s="430">
        <v>1.6608242576941341</v>
      </c>
      <c r="C49" s="431">
        <v>1.1148538153040117</v>
      </c>
      <c r="D49" s="427">
        <f t="shared" ref="D49:G49" si="2">+D23/D65*100</f>
        <v>2.0262710950651197</v>
      </c>
      <c r="E49" s="427">
        <f t="shared" si="2"/>
        <v>1.383357107741894</v>
      </c>
      <c r="F49" s="427">
        <f t="shared" si="2"/>
        <v>1.5747583978675521</v>
      </c>
      <c r="G49" s="427">
        <f t="shared" si="2"/>
        <v>1.2421613859514338</v>
      </c>
      <c r="H49" s="432">
        <v>1.2656895890257396</v>
      </c>
      <c r="I49" s="432">
        <v>0.94323639518252289</v>
      </c>
      <c r="J49" s="432">
        <v>1.1329400588021701</v>
      </c>
      <c r="K49" s="429">
        <v>1.2642612723915259</v>
      </c>
      <c r="L49" s="424"/>
    </row>
    <row r="50" spans="1:15">
      <c r="A50" s="520" t="s">
        <v>549</v>
      </c>
      <c r="B50" s="430">
        <v>8.7375658034467521E-2</v>
      </c>
      <c r="C50" s="431">
        <v>5.1992794736445476E-2</v>
      </c>
      <c r="D50" s="427">
        <f t="shared" ref="D50:G50" si="3">+D10/D65*100</f>
        <v>5.8502988684439018E-2</v>
      </c>
      <c r="E50" s="427">
        <f t="shared" si="3"/>
        <v>5.5819989811861398E-2</v>
      </c>
      <c r="F50" s="427">
        <f t="shared" si="3"/>
        <v>8.1328649850999232E-2</v>
      </c>
      <c r="G50" s="427">
        <f t="shared" si="3"/>
        <v>4.971036415421657E-2</v>
      </c>
      <c r="H50" s="432">
        <v>3.418070686254137E-2</v>
      </c>
      <c r="I50" s="432">
        <v>3.8265975013616463E-2</v>
      </c>
      <c r="J50" s="432">
        <v>0.13881869310667463</v>
      </c>
      <c r="K50" s="429">
        <v>9.2298683209369209E-2</v>
      </c>
      <c r="L50" s="424"/>
    </row>
    <row r="51" spans="1:15">
      <c r="A51" s="511" t="s">
        <v>536</v>
      </c>
      <c r="B51" s="433">
        <v>17.537292218419246</v>
      </c>
      <c r="C51" s="434">
        <v>20.655162176325376</v>
      </c>
      <c r="D51" s="435">
        <f t="shared" ref="D51:G51" si="4">+D31/D65*100</f>
        <v>19.137407515373358</v>
      </c>
      <c r="E51" s="435">
        <f t="shared" si="4"/>
        <v>18.742880449095484</v>
      </c>
      <c r="F51" s="435">
        <f t="shared" si="4"/>
        <v>18.372359092570747</v>
      </c>
      <c r="G51" s="435">
        <f t="shared" si="4"/>
        <v>21.830464532404676</v>
      </c>
      <c r="H51" s="436">
        <v>20.087646066477273</v>
      </c>
      <c r="I51" s="436">
        <v>20.325923888800038</v>
      </c>
      <c r="J51" s="436">
        <v>19.083996135343977</v>
      </c>
      <c r="K51" s="423">
        <v>19.695794639513604</v>
      </c>
      <c r="L51" s="424"/>
    </row>
    <row r="52" spans="1:15">
      <c r="A52" s="520" t="s">
        <v>550</v>
      </c>
      <c r="B52" s="430">
        <v>12.847748310998014</v>
      </c>
      <c r="C52" s="431">
        <v>15.323972815403028</v>
      </c>
      <c r="D52" s="427">
        <f t="shared" ref="D52:G52" si="5">+D32/D65*100</f>
        <v>14.451934613016256</v>
      </c>
      <c r="E52" s="427">
        <f t="shared" si="5"/>
        <v>14.069605323966194</v>
      </c>
      <c r="F52" s="427">
        <f t="shared" si="5"/>
        <v>14.252096051241686</v>
      </c>
      <c r="G52" s="427">
        <f t="shared" si="5"/>
        <v>15.929795884300246</v>
      </c>
      <c r="H52" s="432">
        <v>16.67087089803934</v>
      </c>
      <c r="I52" s="432">
        <v>15.783680790940164</v>
      </c>
      <c r="J52" s="432">
        <v>15.118076680462025</v>
      </c>
      <c r="K52" s="429">
        <v>17.275185364151017</v>
      </c>
      <c r="L52" s="424"/>
    </row>
    <row r="53" spans="1:15">
      <c r="A53" s="520" t="s">
        <v>551</v>
      </c>
      <c r="B53" s="430">
        <v>4.5678583388447098</v>
      </c>
      <c r="C53" s="431">
        <v>5.3263307060101619</v>
      </c>
      <c r="D53" s="427">
        <f t="shared" ref="D53:G53" si="6">+D39/D65*100</f>
        <v>4.6927658499330525</v>
      </c>
      <c r="E53" s="427">
        <f t="shared" si="6"/>
        <v>4.6244752062562871</v>
      </c>
      <c r="F53" s="427">
        <f t="shared" si="6"/>
        <v>4.1791881734437615</v>
      </c>
      <c r="G53" s="427">
        <f t="shared" si="6"/>
        <v>4.0513495212361583</v>
      </c>
      <c r="H53" s="432">
        <v>5.3516217595381637</v>
      </c>
      <c r="I53" s="432">
        <v>4.5046769473255823</v>
      </c>
      <c r="J53" s="432">
        <v>2.9789790112546606</v>
      </c>
      <c r="K53" s="429">
        <v>3.3496434120401206</v>
      </c>
      <c r="L53" s="424"/>
    </row>
    <row r="54" spans="1:15">
      <c r="A54" s="520" t="s">
        <v>552</v>
      </c>
      <c r="B54" s="430">
        <v>0.12168556857652024</v>
      </c>
      <c r="C54" s="437">
        <v>4.8500096187472398E-3</v>
      </c>
      <c r="D54" s="429">
        <v>-7.2929477124403629E-3</v>
      </c>
      <c r="E54" s="429">
        <v>4.8799918807077618E-2</v>
      </c>
      <c r="F54" s="425">
        <v>-5.8925130346761848E-2</v>
      </c>
      <c r="G54" s="429">
        <v>-3.1005500077797243E-2</v>
      </c>
      <c r="H54" s="429">
        <v>-2.2701920489107508E-2</v>
      </c>
      <c r="I54" s="429">
        <v>3.7569922349653569E-2</v>
      </c>
      <c r="J54" s="432">
        <v>0.98694044362729205</v>
      </c>
      <c r="K54" s="429">
        <v>-0.92903413667753332</v>
      </c>
      <c r="L54" s="424"/>
    </row>
    <row r="55" spans="1:15" ht="25.5">
      <c r="A55" s="521" t="s">
        <v>553</v>
      </c>
      <c r="B55" s="438"/>
      <c r="C55" s="522"/>
      <c r="D55" s="439" t="s">
        <v>50</v>
      </c>
      <c r="E55" s="440" t="s">
        <v>50</v>
      </c>
      <c r="F55" s="440" t="s">
        <v>50</v>
      </c>
      <c r="G55" s="441">
        <f>+(G37+G44)/G65*100</f>
        <v>2.6560658503915788</v>
      </c>
      <c r="H55" s="442">
        <v>-2.7010044510753848</v>
      </c>
      <c r="I55" s="442" t="s">
        <v>554</v>
      </c>
      <c r="J55" s="442" t="s">
        <v>50</v>
      </c>
      <c r="K55" s="429"/>
      <c r="L55" s="424"/>
    </row>
    <row r="56" spans="1:15" ht="15" customHeight="1">
      <c r="A56" s="518" t="s">
        <v>555</v>
      </c>
      <c r="B56" s="87">
        <v>-5.4870242760414989</v>
      </c>
      <c r="C56" s="443">
        <v>-7.1712881974511129</v>
      </c>
      <c r="D56" s="444">
        <v>-4.9974717796641404</v>
      </c>
      <c r="E56" s="444">
        <v>-5.0981979270016504</v>
      </c>
      <c r="F56" s="444">
        <v>-4.9555279042899656</v>
      </c>
      <c r="G56" s="444">
        <v>-9.0446217882267703</v>
      </c>
      <c r="H56" s="444">
        <v>-10.658705060990629</v>
      </c>
      <c r="I56" s="444">
        <v>-11.684543049624001</v>
      </c>
      <c r="J56" s="444">
        <v>-10.2227050581714</v>
      </c>
      <c r="K56" s="445">
        <v>-8.2602053142946072</v>
      </c>
      <c r="L56" s="424"/>
    </row>
    <row r="57" spans="1:15">
      <c r="A57" s="124" t="s">
        <v>556</v>
      </c>
      <c r="B57" s="551"/>
      <c r="C57" s="551"/>
      <c r="D57" s="551"/>
      <c r="E57" s="551"/>
      <c r="F57" s="763" t="s">
        <v>661</v>
      </c>
      <c r="G57" s="763"/>
      <c r="H57" s="763"/>
      <c r="I57" s="763"/>
      <c r="J57" s="763"/>
      <c r="K57" s="763"/>
      <c r="L57" s="446"/>
      <c r="M57" s="446"/>
      <c r="N57" s="446"/>
      <c r="O57" s="446"/>
    </row>
    <row r="58" spans="1:15">
      <c r="A58" s="124" t="s">
        <v>557</v>
      </c>
      <c r="B58" s="551"/>
      <c r="C58" s="551"/>
      <c r="D58" s="551"/>
      <c r="E58" s="551"/>
      <c r="F58" s="764" t="s">
        <v>505</v>
      </c>
      <c r="G58" s="764"/>
      <c r="H58" s="764"/>
      <c r="I58" s="764"/>
      <c r="J58" s="764"/>
      <c r="K58" s="764"/>
      <c r="L58" s="126"/>
      <c r="M58" s="126"/>
      <c r="N58" s="126"/>
      <c r="O58" s="126"/>
    </row>
    <row r="59" spans="1:15" s="447" customFormat="1" ht="12.75" customHeight="1">
      <c r="A59" s="624" t="s">
        <v>280</v>
      </c>
      <c r="B59" s="625"/>
      <c r="C59" s="625"/>
      <c r="D59" s="625"/>
      <c r="E59" s="625"/>
      <c r="F59" s="625"/>
      <c r="G59" s="625"/>
      <c r="H59" s="625"/>
      <c r="I59" s="625"/>
      <c r="J59" s="625"/>
      <c r="K59" s="625"/>
      <c r="L59" s="371"/>
    </row>
    <row r="60" spans="1:15" s="447" customFormat="1" ht="12.75" customHeight="1">
      <c r="A60" s="624" t="s">
        <v>632</v>
      </c>
      <c r="B60" s="625"/>
      <c r="C60" s="625"/>
      <c r="D60" s="625"/>
      <c r="E60" s="625"/>
      <c r="F60" s="625"/>
      <c r="G60" s="625"/>
      <c r="H60" s="625"/>
      <c r="I60" s="625"/>
      <c r="J60" s="625"/>
      <c r="K60" s="625"/>
      <c r="L60" s="371"/>
    </row>
    <row r="61" spans="1:15" s="447" customFormat="1" ht="28.5" customHeight="1">
      <c r="A61" s="710" t="s">
        <v>558</v>
      </c>
      <c r="B61" s="710"/>
      <c r="C61" s="710"/>
      <c r="D61" s="710"/>
      <c r="E61" s="710"/>
      <c r="F61" s="625"/>
      <c r="G61" s="625"/>
      <c r="H61" s="625"/>
      <c r="I61" s="625"/>
      <c r="J61" s="625"/>
      <c r="K61" s="625"/>
      <c r="L61" s="371"/>
    </row>
    <row r="62" spans="1:15">
      <c r="B62" s="447"/>
      <c r="C62" s="447"/>
      <c r="D62" s="447"/>
      <c r="E62" s="447"/>
      <c r="F62" s="447"/>
      <c r="G62" s="447"/>
      <c r="H62" s="447"/>
      <c r="I62" s="447"/>
      <c r="J62" s="447"/>
      <c r="K62" s="447"/>
      <c r="L62" s="448"/>
    </row>
    <row r="63" spans="1:15">
      <c r="B63" s="447"/>
      <c r="C63" s="447"/>
      <c r="D63" s="447"/>
      <c r="E63" s="447"/>
      <c r="F63" s="447"/>
      <c r="G63" s="447"/>
      <c r="H63" s="447"/>
      <c r="I63" s="447"/>
      <c r="J63" s="447"/>
      <c r="K63" s="447"/>
      <c r="L63" s="448"/>
    </row>
    <row r="64" spans="1:15">
      <c r="K64" s="448"/>
      <c r="L64" s="448"/>
    </row>
    <row r="65" spans="1:12" s="449" customFormat="1" hidden="1">
      <c r="A65" s="449" t="s">
        <v>559</v>
      </c>
      <c r="D65" s="450">
        <v>12812975</v>
      </c>
      <c r="E65" s="450">
        <v>14387319</v>
      </c>
      <c r="F65" s="450">
        <v>15351933</v>
      </c>
      <c r="G65" s="450">
        <v>15910976</v>
      </c>
      <c r="H65" s="450">
        <v>15840164</v>
      </c>
      <c r="I65" s="450">
        <v>17685854</v>
      </c>
      <c r="J65" s="122"/>
      <c r="K65" s="451"/>
      <c r="L65" s="451"/>
    </row>
    <row r="66" spans="1:12">
      <c r="K66" s="448"/>
      <c r="L66" s="448"/>
    </row>
  </sheetData>
  <mergeCells count="18">
    <mergeCell ref="J3:K3"/>
    <mergeCell ref="A4:K4"/>
    <mergeCell ref="A61:E61"/>
    <mergeCell ref="J6:J7"/>
    <mergeCell ref="K6:K7"/>
    <mergeCell ref="A8:K8"/>
    <mergeCell ref="A46:K46"/>
    <mergeCell ref="F57:K57"/>
    <mergeCell ref="F58:K58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conditionalFormatting sqref="A2">
    <cfRule type="cellIs" dxfId="3" priority="2" operator="equal">
      <formula>0</formula>
    </cfRule>
  </conditionalFormatting>
  <conditionalFormatting sqref="F57">
    <cfRule type="cellIs" dxfId="2" priority="3" operator="equal">
      <formula>0</formula>
    </cfRule>
  </conditionalFormatting>
  <conditionalFormatting sqref="L7">
    <cfRule type="cellIs" dxfId="1" priority="5" operator="equal">
      <formula>0</formula>
    </cfRule>
  </conditionalFormatting>
  <conditionalFormatting sqref="K3">
    <cfRule type="cellIs" dxfId="0" priority="1" operator="equal">
      <formula>0</formula>
    </cfRule>
  </conditionalFormatting>
  <hyperlinks>
    <hyperlink ref="J3" location="Contents!A1" display="cs;slf;fj;jpw;F jpUk;Gtjw;F"/>
    <hyperlink ref="J3:K3" location="உள்ளடக்கம்!A1" display="cs;slf;fj;jpw;F jpUk;Gtjw;F"/>
  </hyperlink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53"/>
  <sheetViews>
    <sheetView showGridLines="0" zoomScaleNormal="100" zoomScaleSheetLayoutView="100" workbookViewId="0">
      <selection activeCell="J3" sqref="J3:K3"/>
    </sheetView>
  </sheetViews>
  <sheetFormatPr defaultColWidth="9.140625" defaultRowHeight="12.75"/>
  <cols>
    <col min="1" max="1" width="49.42578125" style="2" customWidth="1"/>
    <col min="2" max="2" width="13.28515625" style="2" customWidth="1"/>
    <col min="3" max="3" width="12.85546875" style="2" customWidth="1"/>
    <col min="4" max="4" width="12.5703125" style="2" customWidth="1"/>
    <col min="5" max="5" width="13.28515625" style="2" customWidth="1"/>
    <col min="6" max="6" width="13" style="2" customWidth="1"/>
    <col min="7" max="7" width="13.7109375" style="2" customWidth="1"/>
    <col min="8" max="8" width="13.140625" style="2" customWidth="1"/>
    <col min="9" max="9" width="13.42578125" style="30" customWidth="1"/>
    <col min="10" max="10" width="14.28515625" style="2" customWidth="1"/>
    <col min="11" max="11" width="13" style="53" customWidth="1"/>
    <col min="12" max="16384" width="9.140625" style="2"/>
  </cols>
  <sheetData>
    <row r="2" spans="1:12" ht="15.75">
      <c r="A2" s="31" t="s">
        <v>25</v>
      </c>
      <c r="H2" s="3"/>
      <c r="I2" s="4"/>
      <c r="J2" s="3"/>
      <c r="K2" s="32" t="s">
        <v>26</v>
      </c>
    </row>
    <row r="3" spans="1:12" ht="15.75">
      <c r="A3" s="31"/>
      <c r="H3" s="3"/>
      <c r="I3" s="4"/>
      <c r="J3" s="644" t="s">
        <v>663</v>
      </c>
      <c r="K3" s="644"/>
    </row>
    <row r="4" spans="1:12" ht="15.75" customHeight="1">
      <c r="A4" s="651" t="s">
        <v>27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</row>
    <row r="5" spans="1:12">
      <c r="H5" s="5"/>
      <c r="I5" s="6"/>
      <c r="J5" s="5"/>
      <c r="K5" s="33" t="s">
        <v>15</v>
      </c>
    </row>
    <row r="6" spans="1:12" s="1" customFormat="1">
      <c r="A6" s="538"/>
      <c r="B6" s="646">
        <v>2014</v>
      </c>
      <c r="C6" s="646">
        <v>2015</v>
      </c>
      <c r="D6" s="646">
        <v>2016</v>
      </c>
      <c r="E6" s="646">
        <v>2017</v>
      </c>
      <c r="F6" s="646">
        <v>2018</v>
      </c>
      <c r="G6" s="646" t="s">
        <v>24</v>
      </c>
      <c r="H6" s="646">
        <v>2020</v>
      </c>
      <c r="I6" s="652">
        <v>2021</v>
      </c>
      <c r="J6" s="655">
        <v>2022</v>
      </c>
      <c r="K6" s="646" t="s">
        <v>14</v>
      </c>
    </row>
    <row r="7" spans="1:12" s="1" customFormat="1">
      <c r="A7" s="539" t="s">
        <v>13</v>
      </c>
      <c r="B7" s="640"/>
      <c r="C7" s="640"/>
      <c r="D7" s="640"/>
      <c r="E7" s="640"/>
      <c r="F7" s="640"/>
      <c r="G7" s="640"/>
      <c r="H7" s="640"/>
      <c r="I7" s="653"/>
      <c r="J7" s="656"/>
      <c r="K7" s="640"/>
    </row>
    <row r="8" spans="1:12" s="1" customFormat="1">
      <c r="A8" s="540"/>
      <c r="B8" s="641"/>
      <c r="C8" s="641"/>
      <c r="D8" s="641"/>
      <c r="E8" s="641"/>
      <c r="F8" s="641"/>
      <c r="G8" s="641"/>
      <c r="H8" s="641"/>
      <c r="I8" s="654"/>
      <c r="J8" s="657"/>
      <c r="K8" s="641"/>
    </row>
    <row r="9" spans="1:12" ht="17.25" customHeight="1">
      <c r="A9" s="453" t="s">
        <v>28</v>
      </c>
      <c r="B9" s="21">
        <v>1050362</v>
      </c>
      <c r="C9" s="21">
        <v>1355779</v>
      </c>
      <c r="D9" s="37">
        <v>1463688.86065882</v>
      </c>
      <c r="E9" s="21">
        <v>1670178.2194881805</v>
      </c>
      <c r="F9" s="37">
        <v>1712318</v>
      </c>
      <c r="G9" s="38">
        <v>1734924.601</v>
      </c>
      <c r="H9" s="38">
        <v>1216542</v>
      </c>
      <c r="I9" s="39">
        <v>1298019.0599518099</v>
      </c>
      <c r="J9" s="39">
        <v>1751132</v>
      </c>
      <c r="K9" s="17">
        <v>2720563.0533356299</v>
      </c>
      <c r="L9" s="15"/>
    </row>
    <row r="10" spans="1:12">
      <c r="A10" s="454" t="s">
        <v>29</v>
      </c>
      <c r="B10" s="40">
        <v>198483</v>
      </c>
      <c r="C10" s="40">
        <v>244231</v>
      </c>
      <c r="D10" s="40">
        <v>302537.75753645995</v>
      </c>
      <c r="E10" s="13">
        <v>311781.71597068</v>
      </c>
      <c r="F10" s="40">
        <v>288341</v>
      </c>
      <c r="G10" s="41">
        <v>280965.38</v>
      </c>
      <c r="H10" s="41">
        <v>312334</v>
      </c>
      <c r="I10" s="42">
        <v>277274.54094595998</v>
      </c>
      <c r="J10" s="42">
        <v>273926</v>
      </c>
      <c r="K10" s="60">
        <v>335265.88150304003</v>
      </c>
      <c r="L10" s="15"/>
    </row>
    <row r="11" spans="1:12">
      <c r="A11" s="459" t="s">
        <v>30</v>
      </c>
      <c r="B11" s="40">
        <v>81108</v>
      </c>
      <c r="C11" s="40">
        <v>132189</v>
      </c>
      <c r="D11" s="40">
        <v>156487.11191445999</v>
      </c>
      <c r="E11" s="13">
        <v>136501.26308113002</v>
      </c>
      <c r="F11" s="40">
        <v>96991</v>
      </c>
      <c r="G11" s="41">
        <v>98427.38</v>
      </c>
      <c r="H11" s="41">
        <v>114183</v>
      </c>
      <c r="I11" s="42">
        <v>64339.318422180011</v>
      </c>
      <c r="J11" s="42">
        <v>50009</v>
      </c>
      <c r="K11" s="60">
        <v>105120.34863657001</v>
      </c>
      <c r="L11" s="15"/>
    </row>
    <row r="12" spans="1:12" ht="38.25">
      <c r="A12" s="460" t="s">
        <v>31</v>
      </c>
      <c r="B12" s="13">
        <v>117375</v>
      </c>
      <c r="C12" s="13">
        <v>112042</v>
      </c>
      <c r="D12" s="40">
        <v>146050.64562199998</v>
      </c>
      <c r="E12" s="13">
        <v>175280.45288955001</v>
      </c>
      <c r="F12" s="40">
        <v>191351</v>
      </c>
      <c r="G12" s="41">
        <v>182538</v>
      </c>
      <c r="H12" s="41">
        <v>198151</v>
      </c>
      <c r="I12" s="42">
        <v>212935.22252377999</v>
      </c>
      <c r="J12" s="42">
        <v>223917</v>
      </c>
      <c r="K12" s="60">
        <v>230145.53286647002</v>
      </c>
      <c r="L12" s="15"/>
    </row>
    <row r="13" spans="1:12">
      <c r="A13" s="454" t="s">
        <v>32</v>
      </c>
      <c r="B13" s="40">
        <v>539023</v>
      </c>
      <c r="C13" s="40">
        <v>724282</v>
      </c>
      <c r="D13" s="40">
        <v>747146.90958780993</v>
      </c>
      <c r="E13" s="13">
        <v>921244.04188856017</v>
      </c>
      <c r="F13" s="40">
        <v>959365</v>
      </c>
      <c r="G13" s="41">
        <v>843355.2840000001</v>
      </c>
      <c r="H13" s="41">
        <v>555718</v>
      </c>
      <c r="I13" s="42">
        <v>629812.2542115401</v>
      </c>
      <c r="J13" s="42">
        <v>857459</v>
      </c>
      <c r="K13" s="60">
        <v>1399125.6505348603</v>
      </c>
      <c r="L13" s="15"/>
    </row>
    <row r="14" spans="1:12">
      <c r="A14" s="459" t="s">
        <v>33</v>
      </c>
      <c r="B14" s="13">
        <v>275350</v>
      </c>
      <c r="C14" s="13">
        <v>219700</v>
      </c>
      <c r="D14" s="40">
        <v>283469.73870076</v>
      </c>
      <c r="E14" s="13">
        <v>443760.34433384007</v>
      </c>
      <c r="F14" s="40">
        <v>461740</v>
      </c>
      <c r="G14" s="41">
        <v>443877.34300000005</v>
      </c>
      <c r="H14" s="41">
        <v>233786</v>
      </c>
      <c r="I14" s="42">
        <v>308213.04459425993</v>
      </c>
      <c r="J14" s="42">
        <v>463072</v>
      </c>
      <c r="K14" s="60">
        <v>694460.22972986999</v>
      </c>
      <c r="L14" s="15"/>
    </row>
    <row r="15" spans="1:12">
      <c r="A15" s="461" t="s">
        <v>34</v>
      </c>
      <c r="B15" s="13">
        <v>140084</v>
      </c>
      <c r="C15" s="13">
        <v>130527</v>
      </c>
      <c r="D15" s="40">
        <v>168133.50291326002</v>
      </c>
      <c r="E15" s="13">
        <v>275367.38929942</v>
      </c>
      <c r="F15" s="40">
        <v>282576</v>
      </c>
      <c r="G15" s="41">
        <v>273963.22000000003</v>
      </c>
      <c r="H15" s="41">
        <v>148061</v>
      </c>
      <c r="I15" s="42">
        <v>185462.16951003997</v>
      </c>
      <c r="J15" s="42">
        <v>291619</v>
      </c>
      <c r="K15" s="60">
        <v>469107.42602543999</v>
      </c>
      <c r="L15" s="15"/>
    </row>
    <row r="16" spans="1:12">
      <c r="A16" s="461" t="s">
        <v>35</v>
      </c>
      <c r="B16" s="13">
        <v>135266</v>
      </c>
      <c r="C16" s="13">
        <v>89173</v>
      </c>
      <c r="D16" s="40">
        <v>115336.23578749999</v>
      </c>
      <c r="E16" s="13">
        <v>168392.95503442007</v>
      </c>
      <c r="F16" s="40">
        <v>179163</v>
      </c>
      <c r="G16" s="41">
        <v>169914.12300000002</v>
      </c>
      <c r="H16" s="41">
        <v>85725</v>
      </c>
      <c r="I16" s="42">
        <v>122750.87508422</v>
      </c>
      <c r="J16" s="42">
        <v>171452</v>
      </c>
      <c r="K16" s="60">
        <v>225352.80370443</v>
      </c>
      <c r="L16" s="15"/>
    </row>
    <row r="17" spans="1:12">
      <c r="A17" s="459" t="s">
        <v>36</v>
      </c>
      <c r="B17" s="13">
        <v>256691</v>
      </c>
      <c r="C17" s="13">
        <v>497652</v>
      </c>
      <c r="D17" s="40">
        <v>454951.50794754998</v>
      </c>
      <c r="E17" s="13">
        <v>469499.59654109005</v>
      </c>
      <c r="F17" s="40">
        <v>484287</v>
      </c>
      <c r="G17" s="41">
        <v>399477.94100000005</v>
      </c>
      <c r="H17" s="41">
        <v>321932</v>
      </c>
      <c r="I17" s="42">
        <v>306861.42292738002</v>
      </c>
      <c r="J17" s="42">
        <v>342523</v>
      </c>
      <c r="K17" s="60">
        <v>469621.66172379005</v>
      </c>
      <c r="L17" s="15"/>
    </row>
    <row r="18" spans="1:12">
      <c r="A18" s="461" t="s">
        <v>37</v>
      </c>
      <c r="B18" s="13">
        <v>69100</v>
      </c>
      <c r="C18" s="13">
        <v>105264</v>
      </c>
      <c r="D18" s="40">
        <v>120238.06770291</v>
      </c>
      <c r="E18" s="13">
        <v>113683.57216406999</v>
      </c>
      <c r="F18" s="40">
        <v>113944</v>
      </c>
      <c r="G18" s="41">
        <v>115442.96200000001</v>
      </c>
      <c r="H18" s="41">
        <v>120990</v>
      </c>
      <c r="I18" s="42">
        <v>138637.14995516001</v>
      </c>
      <c r="J18" s="42">
        <v>165188</v>
      </c>
      <c r="K18" s="60">
        <v>170259.62109398999</v>
      </c>
      <c r="L18" s="15"/>
    </row>
    <row r="19" spans="1:12">
      <c r="A19" s="461" t="s">
        <v>38</v>
      </c>
      <c r="B19" s="13">
        <v>57240</v>
      </c>
      <c r="C19" s="13">
        <v>80015</v>
      </c>
      <c r="D19" s="40">
        <v>88791.545507000003</v>
      </c>
      <c r="E19" s="13">
        <v>86001.780648080006</v>
      </c>
      <c r="F19" s="40">
        <v>92243</v>
      </c>
      <c r="G19" s="41">
        <v>87367.383000000002</v>
      </c>
      <c r="H19" s="41">
        <v>94345</v>
      </c>
      <c r="I19" s="42">
        <v>88538.841088000001</v>
      </c>
      <c r="J19" s="42">
        <v>104160</v>
      </c>
      <c r="K19" s="60">
        <v>118480.73629124998</v>
      </c>
      <c r="L19" s="15"/>
    </row>
    <row r="20" spans="1:12">
      <c r="A20" s="461" t="s">
        <v>39</v>
      </c>
      <c r="B20" s="13">
        <v>28732</v>
      </c>
      <c r="C20" s="13">
        <v>45092</v>
      </c>
      <c r="D20" s="40">
        <v>55719.125919749997</v>
      </c>
      <c r="E20" s="13">
        <v>73983.161903839995</v>
      </c>
      <c r="F20" s="40">
        <v>66318</v>
      </c>
      <c r="G20" s="41">
        <v>61740.3</v>
      </c>
      <c r="H20" s="41">
        <v>53111</v>
      </c>
      <c r="I20" s="42">
        <v>55339.152820759999</v>
      </c>
      <c r="J20" s="42">
        <v>53074</v>
      </c>
      <c r="K20" s="60">
        <v>143642.43930095001</v>
      </c>
      <c r="L20" s="15"/>
    </row>
    <row r="21" spans="1:12">
      <c r="A21" s="461" t="s">
        <v>40</v>
      </c>
      <c r="B21" s="13">
        <v>101618</v>
      </c>
      <c r="C21" s="13">
        <v>267282</v>
      </c>
      <c r="D21" s="40">
        <v>190202.76881789</v>
      </c>
      <c r="E21" s="13">
        <v>195831.08182510009</v>
      </c>
      <c r="F21" s="40">
        <v>211781</v>
      </c>
      <c r="G21" s="41">
        <v>134927.29600000003</v>
      </c>
      <c r="H21" s="41">
        <v>53486</v>
      </c>
      <c r="I21" s="42">
        <v>24346.279063460002</v>
      </c>
      <c r="J21" s="42">
        <v>20101</v>
      </c>
      <c r="K21" s="60">
        <v>37238.865037600073</v>
      </c>
      <c r="L21" s="15"/>
    </row>
    <row r="22" spans="1:12" s="30" customFormat="1" ht="25.5">
      <c r="A22" s="462" t="s">
        <v>41</v>
      </c>
      <c r="B22" s="43">
        <v>6983</v>
      </c>
      <c r="C22" s="43">
        <v>6929</v>
      </c>
      <c r="D22" s="14">
        <v>8725.6629395</v>
      </c>
      <c r="E22" s="43">
        <v>7984.1010136300001</v>
      </c>
      <c r="F22" s="14">
        <v>13339</v>
      </c>
      <c r="G22" s="44" t="s">
        <v>42</v>
      </c>
      <c r="H22" s="44" t="s">
        <v>42</v>
      </c>
      <c r="I22" s="42">
        <v>14737.786689900095</v>
      </c>
      <c r="J22" s="42">
        <v>51864</v>
      </c>
      <c r="K22" s="60">
        <v>235043.75908120011</v>
      </c>
      <c r="L22" s="15"/>
    </row>
    <row r="23" spans="1:12">
      <c r="A23" s="454" t="s">
        <v>43</v>
      </c>
      <c r="B23" s="13">
        <v>198115</v>
      </c>
      <c r="C23" s="13">
        <v>262583</v>
      </c>
      <c r="D23" s="40">
        <v>258856.78600346</v>
      </c>
      <c r="E23" s="13">
        <v>274561.56459597999</v>
      </c>
      <c r="F23" s="40">
        <v>310449</v>
      </c>
      <c r="G23" s="41">
        <v>427700</v>
      </c>
      <c r="H23" s="41">
        <v>268249</v>
      </c>
      <c r="I23" s="42">
        <v>302115.19904678996</v>
      </c>
      <c r="J23" s="42">
        <v>534021</v>
      </c>
      <c r="K23" s="60">
        <v>911355.30996132991</v>
      </c>
      <c r="L23" s="15"/>
    </row>
    <row r="24" spans="1:12">
      <c r="A24" s="459" t="s">
        <v>44</v>
      </c>
      <c r="B24" s="13">
        <v>98183</v>
      </c>
      <c r="C24" s="13">
        <v>162019</v>
      </c>
      <c r="D24" s="40">
        <v>164591.93426092999</v>
      </c>
      <c r="E24" s="13">
        <v>177591.32189414999</v>
      </c>
      <c r="F24" s="40">
        <v>212112</v>
      </c>
      <c r="G24" s="44" t="s">
        <v>45</v>
      </c>
      <c r="H24" s="44" t="s">
        <v>46</v>
      </c>
      <c r="I24" s="42">
        <v>252673.34047368</v>
      </c>
      <c r="J24" s="42">
        <v>464443</v>
      </c>
      <c r="K24" s="60">
        <v>559709.94478995993</v>
      </c>
      <c r="L24" s="15"/>
    </row>
    <row r="25" spans="1:12">
      <c r="A25" s="459" t="s">
        <v>47</v>
      </c>
      <c r="B25" s="13">
        <v>30529</v>
      </c>
      <c r="C25" s="13">
        <v>38152</v>
      </c>
      <c r="D25" s="40">
        <v>46425.535999560001</v>
      </c>
      <c r="E25" s="13">
        <v>45619.38327875</v>
      </c>
      <c r="F25" s="40">
        <v>62242</v>
      </c>
      <c r="G25" s="41">
        <v>60959</v>
      </c>
      <c r="H25" s="41">
        <v>28490</v>
      </c>
      <c r="I25" s="42">
        <v>36303</v>
      </c>
      <c r="J25" s="42">
        <v>49537</v>
      </c>
      <c r="K25" s="60">
        <v>193487.85914628999</v>
      </c>
      <c r="L25" s="15"/>
    </row>
    <row r="26" spans="1:12">
      <c r="A26" s="459" t="s">
        <v>48</v>
      </c>
      <c r="B26" s="13">
        <v>69402</v>
      </c>
      <c r="C26" s="13">
        <v>62412</v>
      </c>
      <c r="D26" s="40">
        <v>47839.31574297</v>
      </c>
      <c r="E26" s="13">
        <v>51350.859423080001</v>
      </c>
      <c r="F26" s="40">
        <v>35991</v>
      </c>
      <c r="G26" s="41">
        <v>50350.527000000002</v>
      </c>
      <c r="H26" s="41">
        <v>9989</v>
      </c>
      <c r="I26" s="42">
        <v>12410.497838500001</v>
      </c>
      <c r="J26" s="42">
        <v>19839</v>
      </c>
      <c r="K26" s="60">
        <v>157910.83073004</v>
      </c>
      <c r="L26" s="15"/>
    </row>
    <row r="27" spans="1:12">
      <c r="A27" s="459" t="s">
        <v>49</v>
      </c>
      <c r="B27" s="41">
        <v>0</v>
      </c>
      <c r="C27" s="41">
        <v>0</v>
      </c>
      <c r="D27" s="41">
        <v>0</v>
      </c>
      <c r="E27" s="41">
        <v>0</v>
      </c>
      <c r="F27" s="40">
        <v>104</v>
      </c>
      <c r="G27" s="44" t="s">
        <v>42</v>
      </c>
      <c r="H27" s="44" t="s">
        <v>42</v>
      </c>
      <c r="I27" s="42">
        <v>0</v>
      </c>
      <c r="J27" s="42" t="s">
        <v>50</v>
      </c>
      <c r="K27" s="463">
        <v>0</v>
      </c>
      <c r="L27" s="15"/>
    </row>
    <row r="28" spans="1:12">
      <c r="A28" s="459" t="s">
        <v>51</v>
      </c>
      <c r="B28" s="44" t="s">
        <v>42</v>
      </c>
      <c r="C28" s="44" t="s">
        <v>42</v>
      </c>
      <c r="D28" s="44" t="s">
        <v>42</v>
      </c>
      <c r="E28" s="44" t="s">
        <v>42</v>
      </c>
      <c r="F28" s="44" t="s">
        <v>42</v>
      </c>
      <c r="G28" s="41">
        <v>55302</v>
      </c>
      <c r="H28" s="41">
        <v>14951</v>
      </c>
      <c r="I28" s="42">
        <v>728</v>
      </c>
      <c r="J28" s="42">
        <v>202</v>
      </c>
      <c r="K28" s="60">
        <v>246.6752950399823</v>
      </c>
      <c r="L28" s="15"/>
    </row>
    <row r="29" spans="1:12" s="46" customFormat="1" ht="40.5" customHeight="1">
      <c r="A29" s="464" t="s">
        <v>52</v>
      </c>
      <c r="B29" s="13">
        <v>114742</v>
      </c>
      <c r="C29" s="13">
        <v>124683</v>
      </c>
      <c r="D29" s="40">
        <v>155147.40753108999</v>
      </c>
      <c r="E29" s="13">
        <v>162590.89703296003</v>
      </c>
      <c r="F29" s="40">
        <v>154162</v>
      </c>
      <c r="G29" s="41">
        <v>182904</v>
      </c>
      <c r="H29" s="41">
        <v>80241</v>
      </c>
      <c r="I29" s="42">
        <v>88817.065747519999</v>
      </c>
      <c r="J29" s="42">
        <v>85726</v>
      </c>
      <c r="K29" s="60">
        <v>74816.211336399996</v>
      </c>
      <c r="L29" s="45"/>
    </row>
    <row r="30" spans="1:12">
      <c r="A30" s="453" t="s">
        <v>53</v>
      </c>
      <c r="B30" s="21">
        <v>144844</v>
      </c>
      <c r="C30" s="21">
        <v>99099</v>
      </c>
      <c r="D30" s="37">
        <v>222373.60884292002</v>
      </c>
      <c r="E30" s="21">
        <v>161352.54471069999</v>
      </c>
      <c r="F30" s="37">
        <v>207656</v>
      </c>
      <c r="G30" s="38">
        <v>155973.95199999999</v>
      </c>
      <c r="H30" s="38">
        <v>151417</v>
      </c>
      <c r="I30" s="39">
        <v>159051.74209578001</v>
      </c>
      <c r="J30" s="39">
        <v>228052</v>
      </c>
      <c r="K30" s="17">
        <v>328259.15469524998</v>
      </c>
      <c r="L30" s="15"/>
    </row>
    <row r="31" spans="1:12">
      <c r="A31" s="454" t="s">
        <v>54</v>
      </c>
      <c r="B31" s="13">
        <v>127239</v>
      </c>
      <c r="C31" s="13">
        <v>99001</v>
      </c>
      <c r="D31" s="40">
        <v>221966.35946480001</v>
      </c>
      <c r="E31" s="13">
        <v>161352.54471069999</v>
      </c>
      <c r="F31" s="40">
        <v>207656</v>
      </c>
      <c r="G31" s="41">
        <v>155973.95200000002</v>
      </c>
      <c r="H31" s="41">
        <v>151417</v>
      </c>
      <c r="I31" s="42">
        <v>159051.74209577998</v>
      </c>
      <c r="J31" s="42">
        <v>228052</v>
      </c>
      <c r="K31" s="60">
        <v>328259.15469525004</v>
      </c>
      <c r="L31" s="15"/>
    </row>
    <row r="32" spans="1:12">
      <c r="A32" s="459" t="s">
        <v>55</v>
      </c>
      <c r="B32" s="13">
        <v>73828</v>
      </c>
      <c r="C32" s="13">
        <v>39055</v>
      </c>
      <c r="D32" s="40">
        <v>131197.68518621</v>
      </c>
      <c r="E32" s="13">
        <v>67921.835065310006</v>
      </c>
      <c r="F32" s="40">
        <v>73820</v>
      </c>
      <c r="G32" s="41">
        <v>46404.144</v>
      </c>
      <c r="H32" s="41">
        <v>60984</v>
      </c>
      <c r="I32" s="42">
        <v>57158.45948618</v>
      </c>
      <c r="J32" s="42">
        <v>71287</v>
      </c>
      <c r="K32" s="60">
        <v>109961.01455160999</v>
      </c>
      <c r="L32" s="15"/>
    </row>
    <row r="33" spans="1:12" ht="12.75" customHeight="1">
      <c r="A33" s="461" t="s">
        <v>56</v>
      </c>
      <c r="B33" s="13">
        <v>5669</v>
      </c>
      <c r="C33" s="13">
        <v>2823</v>
      </c>
      <c r="D33" s="40">
        <v>10980.204123400001</v>
      </c>
      <c r="E33" s="13">
        <v>4449.8395742500006</v>
      </c>
      <c r="F33" s="40">
        <v>5591</v>
      </c>
      <c r="G33" s="41">
        <v>4727.4589999999998</v>
      </c>
      <c r="H33" s="41">
        <v>12055</v>
      </c>
      <c r="I33" s="42">
        <v>5089.8974333300002</v>
      </c>
      <c r="J33" s="42">
        <v>5862</v>
      </c>
      <c r="K33" s="60">
        <v>6986.3159426499988</v>
      </c>
      <c r="L33" s="15"/>
    </row>
    <row r="34" spans="1:12">
      <c r="A34" s="461" t="s">
        <v>57</v>
      </c>
      <c r="B34" s="13">
        <v>7978</v>
      </c>
      <c r="C34" s="13">
        <v>4498</v>
      </c>
      <c r="D34" s="40">
        <v>4826.4064882400007</v>
      </c>
      <c r="E34" s="13">
        <v>7395.37956665</v>
      </c>
      <c r="F34" s="40">
        <v>8140</v>
      </c>
      <c r="G34" s="41">
        <v>13819.224</v>
      </c>
      <c r="H34" s="41">
        <v>7297</v>
      </c>
      <c r="I34" s="42">
        <v>6465.9271428499997</v>
      </c>
      <c r="J34" s="42">
        <v>7326</v>
      </c>
      <c r="K34" s="60">
        <v>26245.034954780003</v>
      </c>
      <c r="L34" s="15"/>
    </row>
    <row r="35" spans="1:12">
      <c r="A35" s="461" t="s">
        <v>58</v>
      </c>
      <c r="B35" s="13">
        <v>46814</v>
      </c>
      <c r="C35" s="13">
        <v>29798</v>
      </c>
      <c r="D35" s="40">
        <v>108160.08569697</v>
      </c>
      <c r="E35" s="13">
        <v>53997.88421289</v>
      </c>
      <c r="F35" s="40">
        <v>41828</v>
      </c>
      <c r="G35" s="41">
        <v>27857.460999999996</v>
      </c>
      <c r="H35" s="41">
        <v>17624</v>
      </c>
      <c r="I35" s="42">
        <v>30590.893194349999</v>
      </c>
      <c r="J35" s="42">
        <v>28092</v>
      </c>
      <c r="K35" s="60">
        <v>75701.120763300001</v>
      </c>
      <c r="L35" s="15"/>
    </row>
    <row r="36" spans="1:12">
      <c r="A36" s="461" t="s">
        <v>59</v>
      </c>
      <c r="B36" s="13">
        <v>1868</v>
      </c>
      <c r="C36" s="13">
        <v>1936</v>
      </c>
      <c r="D36" s="40">
        <v>2230.9888775999998</v>
      </c>
      <c r="E36" s="13">
        <v>2078.7317115199999</v>
      </c>
      <c r="F36" s="40">
        <v>3261</v>
      </c>
      <c r="G36" s="44" t="s">
        <v>42</v>
      </c>
      <c r="H36" s="44" t="s">
        <v>42</v>
      </c>
      <c r="I36" s="42">
        <v>0</v>
      </c>
      <c r="J36" s="42" t="s">
        <v>50</v>
      </c>
      <c r="K36" s="463">
        <v>0</v>
      </c>
      <c r="L36" s="15"/>
    </row>
    <row r="37" spans="1:12">
      <c r="A37" s="461" t="s">
        <v>60</v>
      </c>
      <c r="B37" s="13">
        <v>11500</v>
      </c>
      <c r="C37" s="41">
        <v>0</v>
      </c>
      <c r="D37" s="40">
        <v>5000</v>
      </c>
      <c r="E37" s="13" t="s">
        <v>50</v>
      </c>
      <c r="F37" s="40">
        <v>15000</v>
      </c>
      <c r="G37" s="41">
        <v>0</v>
      </c>
      <c r="H37" s="41">
        <v>24009</v>
      </c>
      <c r="I37" s="42">
        <v>15011.74171565</v>
      </c>
      <c r="J37" s="42">
        <v>30007</v>
      </c>
      <c r="K37" s="60">
        <v>1028.54289088</v>
      </c>
      <c r="L37" s="15"/>
    </row>
    <row r="38" spans="1:12">
      <c r="A38" s="459" t="s">
        <v>61</v>
      </c>
      <c r="B38" s="13">
        <v>14919</v>
      </c>
      <c r="C38" s="13">
        <v>15213</v>
      </c>
      <c r="D38" s="40">
        <v>18046.217274160001</v>
      </c>
      <c r="E38" s="13">
        <v>22940.413517059998</v>
      </c>
      <c r="F38" s="40">
        <v>25215</v>
      </c>
      <c r="G38" s="41">
        <v>28984.859999999997</v>
      </c>
      <c r="H38" s="41">
        <v>32417</v>
      </c>
      <c r="I38" s="42">
        <v>34618.641923709998</v>
      </c>
      <c r="J38" s="42">
        <v>37416</v>
      </c>
      <c r="K38" s="60">
        <v>36258.424819939995</v>
      </c>
      <c r="L38" s="15"/>
    </row>
    <row r="39" spans="1:12">
      <c r="A39" s="459" t="s">
        <v>62</v>
      </c>
      <c r="B39" s="13">
        <v>35499</v>
      </c>
      <c r="C39" s="13">
        <v>42398</v>
      </c>
      <c r="D39" s="40">
        <v>68365.370217119998</v>
      </c>
      <c r="E39" s="13">
        <v>66635.308029759995</v>
      </c>
      <c r="F39" s="40">
        <v>101132</v>
      </c>
      <c r="G39" s="41">
        <v>73883.853000000003</v>
      </c>
      <c r="H39" s="41">
        <v>47370</v>
      </c>
      <c r="I39" s="42">
        <v>42644.89470533</v>
      </c>
      <c r="J39" s="42">
        <v>90050</v>
      </c>
      <c r="K39" s="60">
        <v>146565.80846561</v>
      </c>
      <c r="L39" s="15"/>
    </row>
    <row r="40" spans="1:12">
      <c r="A40" s="459" t="s">
        <v>51</v>
      </c>
      <c r="B40" s="13">
        <v>2993</v>
      </c>
      <c r="C40" s="13">
        <v>2334</v>
      </c>
      <c r="D40" s="40">
        <v>4357.0867873100005</v>
      </c>
      <c r="E40" s="13">
        <v>3854.9880985700001</v>
      </c>
      <c r="F40" s="40">
        <v>7490</v>
      </c>
      <c r="G40" s="41">
        <v>6701.0950000000012</v>
      </c>
      <c r="H40" s="41">
        <v>10646</v>
      </c>
      <c r="I40" s="42">
        <v>24629.745980560001</v>
      </c>
      <c r="J40" s="42">
        <v>29300</v>
      </c>
      <c r="K40" s="60">
        <v>35473.906858090006</v>
      </c>
      <c r="L40" s="15"/>
    </row>
    <row r="41" spans="1:12">
      <c r="A41" s="454" t="s">
        <v>63</v>
      </c>
      <c r="B41" s="13">
        <v>17604</v>
      </c>
      <c r="C41" s="13">
        <v>98</v>
      </c>
      <c r="D41" s="40">
        <v>407.24937812000002</v>
      </c>
      <c r="E41" s="13" t="s">
        <v>50</v>
      </c>
      <c r="F41" s="41">
        <v>0</v>
      </c>
      <c r="G41" s="41">
        <v>0</v>
      </c>
      <c r="H41" s="41">
        <v>0</v>
      </c>
      <c r="I41" s="42">
        <v>0</v>
      </c>
      <c r="J41" s="42" t="s">
        <v>50</v>
      </c>
      <c r="K41" s="463">
        <v>0</v>
      </c>
      <c r="L41" s="15"/>
    </row>
    <row r="42" spans="1:12">
      <c r="A42" s="465" t="s">
        <v>64</v>
      </c>
      <c r="B42" s="47">
        <v>1195206</v>
      </c>
      <c r="C42" s="47">
        <v>1454878</v>
      </c>
      <c r="D42" s="48">
        <v>1686062.4695017401</v>
      </c>
      <c r="E42" s="47">
        <v>1831530.7641988804</v>
      </c>
      <c r="F42" s="48">
        <v>1919973</v>
      </c>
      <c r="G42" s="49">
        <v>1890898.5530000001</v>
      </c>
      <c r="H42" s="49">
        <v>1367960</v>
      </c>
      <c r="I42" s="50">
        <v>1457070.80204759</v>
      </c>
      <c r="J42" s="50">
        <v>1979184</v>
      </c>
      <c r="K42" s="66">
        <v>3048822.20803088</v>
      </c>
      <c r="L42" s="15"/>
    </row>
    <row r="43" spans="1:12" ht="12.75" customHeight="1">
      <c r="A43" s="534" t="s">
        <v>65</v>
      </c>
      <c r="D43" s="51"/>
      <c r="E43" s="51"/>
      <c r="H43" s="647" t="s">
        <v>66</v>
      </c>
      <c r="I43" s="647"/>
      <c r="J43" s="647"/>
      <c r="K43" s="647"/>
    </row>
    <row r="44" spans="1:12">
      <c r="A44" s="534" t="s">
        <v>4</v>
      </c>
      <c r="H44" s="648"/>
      <c r="I44" s="648"/>
      <c r="J44" s="648"/>
      <c r="K44" s="648"/>
    </row>
    <row r="45" spans="1:12">
      <c r="A45" s="534" t="s">
        <v>67</v>
      </c>
      <c r="J45" s="52"/>
    </row>
    <row r="46" spans="1:12">
      <c r="A46" s="534" t="s">
        <v>68</v>
      </c>
      <c r="J46" s="54"/>
    </row>
    <row r="47" spans="1:12">
      <c r="J47" s="54"/>
    </row>
    <row r="48" spans="1:12" ht="40.5" customHeight="1">
      <c r="A48" s="649"/>
      <c r="B48" s="649"/>
      <c r="C48" s="649"/>
      <c r="D48" s="649"/>
      <c r="E48" s="649"/>
      <c r="F48" s="649"/>
      <c r="G48" s="649"/>
    </row>
    <row r="49" spans="1:8">
      <c r="A49" s="55"/>
    </row>
    <row r="53" spans="1:8" ht="153" customHeight="1">
      <c r="A53" s="650" t="s">
        <v>69</v>
      </c>
      <c r="B53" s="650"/>
      <c r="C53" s="650"/>
      <c r="D53" s="650"/>
      <c r="E53" s="650"/>
      <c r="F53" s="650"/>
      <c r="G53" s="650"/>
      <c r="H53" s="650"/>
    </row>
  </sheetData>
  <mergeCells count="15">
    <mergeCell ref="J3:K3"/>
    <mergeCell ref="K6:K8"/>
    <mergeCell ref="H43:K44"/>
    <mergeCell ref="A48:G48"/>
    <mergeCell ref="A53:H53"/>
    <mergeCell ref="A4:K4"/>
    <mergeCell ref="B6:B8"/>
    <mergeCell ref="C6:C8"/>
    <mergeCell ref="D6:D8"/>
    <mergeCell ref="E6:E8"/>
    <mergeCell ref="F6:F8"/>
    <mergeCell ref="G6:G8"/>
    <mergeCell ref="H6:H8"/>
    <mergeCell ref="I6:I8"/>
    <mergeCell ref="J6:J8"/>
  </mergeCells>
  <hyperlinks>
    <hyperlink ref="J3" location="Contents!A1" display="cs;slf;fj;jpw;F jpUk;Gtjw;F"/>
    <hyperlink ref="J3:K3" location="உள்ளடக்கம்!A1" display="cs;slf;fj;jpw;F jpUk;Gtjw;F"/>
  </hyperlinks>
  <pageMargins left="1.04" right="0.21" top="0.96" bottom="0.39" header="0.66" footer="0.5"/>
  <pageSetup paperSize="9" scale="78" orientation="landscape" horizontalDpi="1200" verticalDpi="1200" r:id="rId1"/>
  <headerFooter alignWithMargins="0"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K74"/>
  <sheetViews>
    <sheetView showGridLines="0" zoomScaleNormal="100" zoomScaleSheetLayoutView="100" workbookViewId="0">
      <selection activeCell="J3" sqref="J3:K3"/>
    </sheetView>
  </sheetViews>
  <sheetFormatPr defaultColWidth="9.140625" defaultRowHeight="12.75"/>
  <cols>
    <col min="1" max="1" width="64.5703125" style="2" customWidth="1"/>
    <col min="2" max="2" width="13.140625" style="2" customWidth="1"/>
    <col min="3" max="3" width="13.5703125" style="2" customWidth="1"/>
    <col min="4" max="4" width="13.140625" style="2" customWidth="1"/>
    <col min="5" max="5" width="13" style="2" customWidth="1"/>
    <col min="6" max="6" width="13.28515625" style="2" customWidth="1"/>
    <col min="7" max="7" width="13.85546875" style="2" customWidth="1"/>
    <col min="8" max="8" width="13.28515625" style="2" customWidth="1"/>
    <col min="9" max="9" width="12.140625" style="30" customWidth="1"/>
    <col min="10" max="10" width="13.140625" style="2" customWidth="1"/>
    <col min="11" max="11" width="13.28515625" style="67" customWidth="1"/>
    <col min="12" max="16384" width="9.140625" style="2"/>
  </cols>
  <sheetData>
    <row r="2" spans="1:11" ht="15.75">
      <c r="A2" s="31" t="s">
        <v>25</v>
      </c>
      <c r="H2" s="7"/>
      <c r="J2" s="7"/>
      <c r="K2" s="32" t="s">
        <v>70</v>
      </c>
    </row>
    <row r="3" spans="1:11">
      <c r="J3" s="644" t="s">
        <v>663</v>
      </c>
      <c r="K3" s="644"/>
    </row>
    <row r="4" spans="1:11" s="5" customFormat="1" ht="15.75">
      <c r="A4" s="659" t="s">
        <v>71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</row>
    <row r="5" spans="1:11">
      <c r="H5" s="5"/>
      <c r="J5" s="5"/>
      <c r="K5" s="33" t="s">
        <v>15</v>
      </c>
    </row>
    <row r="6" spans="1:11" s="1" customFormat="1">
      <c r="A6" s="646" t="s">
        <v>13</v>
      </c>
      <c r="B6" s="646">
        <v>2014</v>
      </c>
      <c r="C6" s="646">
        <v>2015</v>
      </c>
      <c r="D6" s="646">
        <v>2016</v>
      </c>
      <c r="E6" s="646">
        <v>2017</v>
      </c>
      <c r="F6" s="646">
        <v>2018</v>
      </c>
      <c r="G6" s="652" t="s">
        <v>24</v>
      </c>
      <c r="H6" s="660">
        <v>2020</v>
      </c>
      <c r="I6" s="660">
        <v>2021</v>
      </c>
      <c r="J6" s="655">
        <v>2022</v>
      </c>
      <c r="K6" s="646" t="s">
        <v>14</v>
      </c>
    </row>
    <row r="7" spans="1:11" s="1" customFormat="1">
      <c r="A7" s="640"/>
      <c r="B7" s="640"/>
      <c r="C7" s="640"/>
      <c r="D7" s="640"/>
      <c r="E7" s="640"/>
      <c r="F7" s="640"/>
      <c r="G7" s="653"/>
      <c r="H7" s="661"/>
      <c r="I7" s="661"/>
      <c r="J7" s="656"/>
      <c r="K7" s="640"/>
    </row>
    <row r="8" spans="1:11" s="1" customFormat="1">
      <c r="A8" s="641"/>
      <c r="B8" s="641"/>
      <c r="C8" s="641"/>
      <c r="D8" s="641"/>
      <c r="E8" s="641"/>
      <c r="F8" s="641"/>
      <c r="G8" s="654"/>
      <c r="H8" s="662"/>
      <c r="I8" s="662"/>
      <c r="J8" s="657"/>
      <c r="K8" s="641"/>
    </row>
    <row r="9" spans="1:11">
      <c r="A9" s="453" t="s">
        <v>72</v>
      </c>
      <c r="B9" s="56">
        <v>1322898</v>
      </c>
      <c r="C9" s="56">
        <v>1701658</v>
      </c>
      <c r="D9" s="56">
        <v>1757781.8125084401</v>
      </c>
      <c r="E9" s="56">
        <v>1927693</v>
      </c>
      <c r="F9" s="56">
        <v>2089713</v>
      </c>
      <c r="G9" s="56">
        <v>2424582</v>
      </c>
      <c r="H9" s="56">
        <v>2548359</v>
      </c>
      <c r="I9" s="57">
        <v>2747512.1398808998</v>
      </c>
      <c r="J9" s="57">
        <v>3519633</v>
      </c>
      <c r="K9" s="17">
        <v>4699678.8098290004</v>
      </c>
    </row>
    <row r="10" spans="1:11" ht="15" customHeight="1">
      <c r="A10" s="454" t="s">
        <v>73</v>
      </c>
      <c r="B10" s="58">
        <v>568829</v>
      </c>
      <c r="C10" s="58">
        <v>772563</v>
      </c>
      <c r="D10" s="58">
        <v>746249.85254016006</v>
      </c>
      <c r="E10" s="58">
        <v>756591</v>
      </c>
      <c r="F10" s="58">
        <v>806002</v>
      </c>
      <c r="G10" s="58">
        <v>848278.36</v>
      </c>
      <c r="H10" s="58">
        <v>974351</v>
      </c>
      <c r="I10" s="59">
        <v>1014611.86627984</v>
      </c>
      <c r="J10" s="59">
        <v>1139066</v>
      </c>
      <c r="K10" s="60">
        <v>1239195.4398289998</v>
      </c>
    </row>
    <row r="11" spans="1:11" ht="15" customHeight="1">
      <c r="A11" s="459" t="s">
        <v>74</v>
      </c>
      <c r="B11" s="58">
        <v>440982</v>
      </c>
      <c r="C11" s="58">
        <v>561730</v>
      </c>
      <c r="D11" s="58">
        <v>576471</v>
      </c>
      <c r="E11" s="58">
        <v>588518</v>
      </c>
      <c r="F11" s="58">
        <v>626045</v>
      </c>
      <c r="G11" s="58">
        <v>686452.2</v>
      </c>
      <c r="H11" s="58">
        <v>794158</v>
      </c>
      <c r="I11" s="59">
        <v>845679.90639636002</v>
      </c>
      <c r="J11" s="59">
        <v>956210</v>
      </c>
      <c r="K11" s="60">
        <v>939495.58682899992</v>
      </c>
    </row>
    <row r="12" spans="1:11" ht="15" customHeight="1">
      <c r="A12" s="466" t="s">
        <v>75</v>
      </c>
      <c r="B12" s="61">
        <v>255373</v>
      </c>
      <c r="C12" s="61">
        <v>323287</v>
      </c>
      <c r="D12" s="61">
        <v>334306.24106880999</v>
      </c>
      <c r="E12" s="61">
        <v>342371</v>
      </c>
      <c r="F12" s="61">
        <v>374567</v>
      </c>
      <c r="G12" s="61">
        <v>420300.2</v>
      </c>
      <c r="H12" s="61">
        <v>509555</v>
      </c>
      <c r="I12" s="62">
        <v>553491.52788415004</v>
      </c>
      <c r="J12" s="62">
        <v>636331</v>
      </c>
      <c r="K12" s="60">
        <v>627500.62347200001</v>
      </c>
    </row>
    <row r="13" spans="1:11" ht="15" customHeight="1">
      <c r="A13" s="466" t="s">
        <v>76</v>
      </c>
      <c r="B13" s="61">
        <v>185609</v>
      </c>
      <c r="C13" s="61">
        <v>238443</v>
      </c>
      <c r="D13" s="61">
        <v>242164.75893119001</v>
      </c>
      <c r="E13" s="61">
        <v>246148</v>
      </c>
      <c r="F13" s="61">
        <v>251478</v>
      </c>
      <c r="G13" s="61">
        <v>266152</v>
      </c>
      <c r="H13" s="61">
        <v>284603</v>
      </c>
      <c r="I13" s="62">
        <v>292188.37851220998</v>
      </c>
      <c r="J13" s="62">
        <v>319880</v>
      </c>
      <c r="K13" s="60">
        <v>311994.96335700003</v>
      </c>
    </row>
    <row r="14" spans="1:11" ht="15" customHeight="1">
      <c r="A14" s="459" t="s">
        <v>77</v>
      </c>
      <c r="B14" s="58">
        <v>127847</v>
      </c>
      <c r="C14" s="58">
        <v>210834</v>
      </c>
      <c r="D14" s="58">
        <v>169778.85254016012</v>
      </c>
      <c r="E14" s="58">
        <v>168072</v>
      </c>
      <c r="F14" s="58">
        <v>179957</v>
      </c>
      <c r="G14" s="58">
        <v>161826.16000000003</v>
      </c>
      <c r="H14" s="58">
        <v>180193</v>
      </c>
      <c r="I14" s="59">
        <v>168931.95988347998</v>
      </c>
      <c r="J14" s="59">
        <v>182856</v>
      </c>
      <c r="K14" s="60">
        <v>299699.853</v>
      </c>
    </row>
    <row r="15" spans="1:11" ht="15" customHeight="1">
      <c r="A15" s="466" t="s">
        <v>75</v>
      </c>
      <c r="B15" s="61">
        <v>52383</v>
      </c>
      <c r="C15" s="61">
        <v>144079</v>
      </c>
      <c r="D15" s="61">
        <v>108286.23594634014</v>
      </c>
      <c r="E15" s="61">
        <v>102420</v>
      </c>
      <c r="F15" s="61">
        <v>116850</v>
      </c>
      <c r="G15" s="61">
        <v>82488.66</v>
      </c>
      <c r="H15" s="61">
        <v>100006</v>
      </c>
      <c r="I15" s="62">
        <v>82078.963478609963</v>
      </c>
      <c r="J15" s="62">
        <v>85402</v>
      </c>
      <c r="K15" s="60">
        <v>144688.406357</v>
      </c>
    </row>
    <row r="16" spans="1:11" ht="15" customHeight="1">
      <c r="A16" s="466" t="s">
        <v>76</v>
      </c>
      <c r="B16" s="61">
        <v>75463</v>
      </c>
      <c r="C16" s="61">
        <v>66755</v>
      </c>
      <c r="D16" s="61">
        <v>61492.616593819985</v>
      </c>
      <c r="E16" s="61">
        <v>65652</v>
      </c>
      <c r="F16" s="61">
        <v>63107</v>
      </c>
      <c r="G16" s="61">
        <v>79337.5</v>
      </c>
      <c r="H16" s="61">
        <v>80187</v>
      </c>
      <c r="I16" s="62">
        <v>86852.99640487002</v>
      </c>
      <c r="J16" s="62">
        <v>97455</v>
      </c>
      <c r="K16" s="60">
        <v>155011.446643</v>
      </c>
    </row>
    <row r="17" spans="1:11" ht="15" customHeight="1">
      <c r="A17" s="454" t="s">
        <v>78</v>
      </c>
      <c r="B17" s="58">
        <v>436395</v>
      </c>
      <c r="C17" s="58">
        <v>509674</v>
      </c>
      <c r="D17" s="58">
        <v>610894.5708787099</v>
      </c>
      <c r="E17" s="58">
        <v>735566</v>
      </c>
      <c r="F17" s="58">
        <v>852190</v>
      </c>
      <c r="G17" s="58">
        <v>901353</v>
      </c>
      <c r="H17" s="58">
        <v>980302</v>
      </c>
      <c r="I17" s="59">
        <v>1048382.44051515</v>
      </c>
      <c r="J17" s="59">
        <v>1565190</v>
      </c>
      <c r="K17" s="60">
        <v>2455599.54</v>
      </c>
    </row>
    <row r="18" spans="1:11" ht="15" customHeight="1">
      <c r="A18" s="459" t="s">
        <v>79</v>
      </c>
      <c r="B18" s="58">
        <v>108461</v>
      </c>
      <c r="C18" s="58">
        <v>115386</v>
      </c>
      <c r="D18" s="58">
        <v>126712.96589000999</v>
      </c>
      <c r="E18" s="58">
        <v>164942</v>
      </c>
      <c r="F18" s="58">
        <v>212708</v>
      </c>
      <c r="G18" s="58">
        <v>233969.6</v>
      </c>
      <c r="H18" s="58">
        <v>266679</v>
      </c>
      <c r="I18" s="59">
        <v>253749.68876051999</v>
      </c>
      <c r="J18" s="59">
        <v>128621</v>
      </c>
      <c r="K18" s="60">
        <v>123391.44</v>
      </c>
    </row>
    <row r="19" spans="1:11" ht="15" customHeight="1">
      <c r="A19" s="459" t="s">
        <v>34</v>
      </c>
      <c r="B19" s="58">
        <v>327934</v>
      </c>
      <c r="C19" s="58">
        <v>394289</v>
      </c>
      <c r="D19" s="58">
        <v>484181.60498869995</v>
      </c>
      <c r="E19" s="58">
        <v>570623</v>
      </c>
      <c r="F19" s="58">
        <v>639482</v>
      </c>
      <c r="G19" s="58">
        <v>667382.69999999995</v>
      </c>
      <c r="H19" s="58">
        <v>713623</v>
      </c>
      <c r="I19" s="59">
        <v>794632.75175463001</v>
      </c>
      <c r="J19" s="59">
        <v>1436569</v>
      </c>
      <c r="K19" s="60">
        <v>2332208.1</v>
      </c>
    </row>
    <row r="20" spans="1:11" ht="15" customHeight="1">
      <c r="A20" s="454" t="s">
        <v>80</v>
      </c>
      <c r="B20" s="58">
        <v>317674</v>
      </c>
      <c r="C20" s="58">
        <v>419420</v>
      </c>
      <c r="D20" s="58">
        <v>400637.38908957003</v>
      </c>
      <c r="E20" s="58">
        <v>435536</v>
      </c>
      <c r="F20" s="58">
        <v>431521</v>
      </c>
      <c r="G20" s="58">
        <v>551524.30999999994</v>
      </c>
      <c r="H20" s="58">
        <v>717133</v>
      </c>
      <c r="I20" s="59">
        <v>684517.83308591007</v>
      </c>
      <c r="J20" s="59">
        <v>815376</v>
      </c>
      <c r="K20" s="60">
        <v>1004883.8300000001</v>
      </c>
    </row>
    <row r="21" spans="1:11" ht="15" customHeight="1">
      <c r="A21" s="459" t="s">
        <v>81</v>
      </c>
      <c r="B21" s="58">
        <v>251665</v>
      </c>
      <c r="C21" s="58">
        <v>345483</v>
      </c>
      <c r="D21" s="58">
        <v>317153.26337558008</v>
      </c>
      <c r="E21" s="58">
        <v>350420</v>
      </c>
      <c r="F21" s="58">
        <v>342546</v>
      </c>
      <c r="G21" s="58">
        <v>456240.81</v>
      </c>
      <c r="H21" s="58">
        <v>610486</v>
      </c>
      <c r="I21" s="59">
        <v>595695.77786057012</v>
      </c>
      <c r="J21" s="59">
        <v>719467</v>
      </c>
      <c r="K21" s="60">
        <v>912415.65</v>
      </c>
    </row>
    <row r="22" spans="1:11" ht="15" customHeight="1">
      <c r="A22" s="459" t="s">
        <v>82</v>
      </c>
      <c r="B22" s="61">
        <v>19431</v>
      </c>
      <c r="C22" s="61">
        <v>27929</v>
      </c>
      <c r="D22" s="61">
        <v>33220.149808430004</v>
      </c>
      <c r="E22" s="61">
        <v>30728</v>
      </c>
      <c r="F22" s="61">
        <v>27330</v>
      </c>
      <c r="G22" s="61">
        <v>26153.299999999996</v>
      </c>
      <c r="H22" s="61">
        <v>17712</v>
      </c>
      <c r="I22" s="62">
        <v>17109.91959827</v>
      </c>
      <c r="J22" s="62">
        <v>28949</v>
      </c>
      <c r="K22" s="60">
        <v>27133.08</v>
      </c>
    </row>
    <row r="23" spans="1:11" ht="15" customHeight="1">
      <c r="A23" s="459" t="s">
        <v>83</v>
      </c>
      <c r="B23" s="61">
        <v>46577</v>
      </c>
      <c r="C23" s="61">
        <v>46009</v>
      </c>
      <c r="D23" s="61">
        <v>50263.975905559972</v>
      </c>
      <c r="E23" s="61">
        <v>54389</v>
      </c>
      <c r="F23" s="61">
        <v>61646</v>
      </c>
      <c r="G23" s="61">
        <v>69130.200000000012</v>
      </c>
      <c r="H23" s="61">
        <v>88936</v>
      </c>
      <c r="I23" s="62">
        <v>71712.135627070005</v>
      </c>
      <c r="J23" s="62">
        <v>66961</v>
      </c>
      <c r="K23" s="60">
        <v>65335.100000000006</v>
      </c>
    </row>
    <row r="24" spans="1:11" ht="15" customHeight="1">
      <c r="A24" s="454" t="s">
        <v>84</v>
      </c>
      <c r="B24" s="63" t="s">
        <v>50</v>
      </c>
      <c r="C24" s="63" t="s">
        <v>50</v>
      </c>
      <c r="D24" s="63" t="s">
        <v>50</v>
      </c>
      <c r="E24" s="63" t="s">
        <v>50</v>
      </c>
      <c r="F24" s="63" t="s">
        <v>50</v>
      </c>
      <c r="G24" s="61">
        <v>123428</v>
      </c>
      <c r="H24" s="61">
        <v>-123428</v>
      </c>
      <c r="I24" s="60" t="s">
        <v>50</v>
      </c>
      <c r="J24" s="60" t="s">
        <v>50</v>
      </c>
      <c r="K24" s="60">
        <v>0</v>
      </c>
    </row>
    <row r="25" spans="1:11" ht="15" customHeight="1">
      <c r="A25" s="453" t="s">
        <v>85</v>
      </c>
      <c r="B25" s="56">
        <v>459855</v>
      </c>
      <c r="C25" s="56">
        <v>588175</v>
      </c>
      <c r="D25" s="56">
        <v>577035.87163413956</v>
      </c>
      <c r="E25" s="56">
        <v>638343</v>
      </c>
      <c r="F25" s="56">
        <v>612561</v>
      </c>
      <c r="G25" s="56">
        <v>619069</v>
      </c>
      <c r="H25" s="56">
        <v>795368</v>
      </c>
      <c r="I25" s="57">
        <v>767606.03872844996</v>
      </c>
      <c r="J25" s="57">
        <v>715429</v>
      </c>
      <c r="K25" s="17">
        <v>913601.29000000015</v>
      </c>
    </row>
    <row r="26" spans="1:11" ht="15" customHeight="1">
      <c r="A26" s="454" t="s">
        <v>86</v>
      </c>
      <c r="B26" s="61">
        <v>252303</v>
      </c>
      <c r="C26" s="61">
        <v>313260</v>
      </c>
      <c r="D26" s="61">
        <v>328201.62204819953</v>
      </c>
      <c r="E26" s="61">
        <v>360333</v>
      </c>
      <c r="F26" s="61">
        <v>355763</v>
      </c>
      <c r="G26" s="61">
        <v>385365.6</v>
      </c>
      <c r="H26" s="61">
        <v>483543</v>
      </c>
      <c r="I26" s="62">
        <v>438753.09040712996</v>
      </c>
      <c r="J26" s="62">
        <v>445521</v>
      </c>
      <c r="K26" s="60">
        <v>647957.58000000007</v>
      </c>
    </row>
    <row r="27" spans="1:11" ht="15" customHeight="1">
      <c r="A27" s="454" t="s">
        <v>87</v>
      </c>
      <c r="B27" s="61">
        <v>207551</v>
      </c>
      <c r="C27" s="61">
        <v>274916</v>
      </c>
      <c r="D27" s="61">
        <v>248834.24958594007</v>
      </c>
      <c r="E27" s="61">
        <v>278010</v>
      </c>
      <c r="F27" s="61">
        <v>256798</v>
      </c>
      <c r="G27" s="61">
        <v>239688</v>
      </c>
      <c r="H27" s="61">
        <v>307917</v>
      </c>
      <c r="I27" s="62">
        <v>326578.24225205003</v>
      </c>
      <c r="J27" s="62">
        <v>268601</v>
      </c>
      <c r="K27" s="60">
        <v>265643.71000000002</v>
      </c>
    </row>
    <row r="28" spans="1:11" ht="15" customHeight="1">
      <c r="A28" s="459" t="s">
        <v>88</v>
      </c>
      <c r="B28" s="61">
        <v>147166</v>
      </c>
      <c r="C28" s="61">
        <v>197712</v>
      </c>
      <c r="D28" s="61">
        <v>184689.38760887005</v>
      </c>
      <c r="E28" s="61">
        <v>215508</v>
      </c>
      <c r="F28" s="61">
        <v>200265</v>
      </c>
      <c r="G28" s="61">
        <v>200172</v>
      </c>
      <c r="H28" s="61">
        <v>254384</v>
      </c>
      <c r="I28" s="62">
        <v>265073.56133896002</v>
      </c>
      <c r="J28" s="62">
        <v>229425</v>
      </c>
      <c r="K28" s="60">
        <v>218378.66</v>
      </c>
    </row>
    <row r="29" spans="1:11" ht="15" customHeight="1">
      <c r="A29" s="459" t="s">
        <v>89</v>
      </c>
      <c r="B29" s="61">
        <v>28322</v>
      </c>
      <c r="C29" s="61">
        <v>42473</v>
      </c>
      <c r="D29" s="61">
        <v>32066.095066950005</v>
      </c>
      <c r="E29" s="61">
        <v>26377</v>
      </c>
      <c r="F29" s="61">
        <v>29474</v>
      </c>
      <c r="G29" s="61">
        <v>20704</v>
      </c>
      <c r="H29" s="61">
        <v>34365</v>
      </c>
      <c r="I29" s="62">
        <v>27800.764907639998</v>
      </c>
      <c r="J29" s="62">
        <v>19194</v>
      </c>
      <c r="K29" s="60">
        <v>12624.78</v>
      </c>
    </row>
    <row r="30" spans="1:11" ht="15" customHeight="1">
      <c r="A30" s="459" t="s">
        <v>90</v>
      </c>
      <c r="B30" s="58">
        <v>31547</v>
      </c>
      <c r="C30" s="58">
        <v>34063</v>
      </c>
      <c r="D30" s="58">
        <v>29887.39141479</v>
      </c>
      <c r="E30" s="58">
        <v>34511</v>
      </c>
      <c r="F30" s="58">
        <v>23481</v>
      </c>
      <c r="G30" s="58">
        <v>18812</v>
      </c>
      <c r="H30" s="58">
        <v>19168</v>
      </c>
      <c r="I30" s="59">
        <v>33703.916005449995</v>
      </c>
      <c r="J30" s="59">
        <v>19982</v>
      </c>
      <c r="K30" s="60">
        <v>34640.269999999997</v>
      </c>
    </row>
    <row r="31" spans="1:11" ht="15" customHeight="1">
      <c r="A31" s="459" t="s">
        <v>79</v>
      </c>
      <c r="B31" s="58">
        <v>516</v>
      </c>
      <c r="C31" s="58">
        <v>668</v>
      </c>
      <c r="D31" s="58">
        <v>2191.3754953300004</v>
      </c>
      <c r="E31" s="58">
        <v>1614</v>
      </c>
      <c r="F31" s="58">
        <v>3579</v>
      </c>
      <c r="G31" s="44" t="s">
        <v>42</v>
      </c>
      <c r="H31" s="44" t="s">
        <v>42</v>
      </c>
      <c r="I31" s="14" t="s">
        <v>50</v>
      </c>
      <c r="J31" s="14" t="s">
        <v>50</v>
      </c>
      <c r="K31" s="60" t="s">
        <v>50</v>
      </c>
    </row>
    <row r="32" spans="1:11" ht="15" customHeight="1">
      <c r="A32" s="454" t="s">
        <v>91</v>
      </c>
      <c r="B32" s="44" t="s">
        <v>42</v>
      </c>
      <c r="C32" s="44" t="s">
        <v>42</v>
      </c>
      <c r="D32" s="44" t="s">
        <v>42</v>
      </c>
      <c r="E32" s="44" t="s">
        <v>42</v>
      </c>
      <c r="F32" s="44" t="s">
        <v>42</v>
      </c>
      <c r="G32" s="58">
        <v>-5985</v>
      </c>
      <c r="H32" s="58">
        <v>3907</v>
      </c>
      <c r="I32" s="59">
        <v>2274.7060692699997</v>
      </c>
      <c r="J32" s="59">
        <v>1308</v>
      </c>
      <c r="K32" s="60" t="s">
        <v>50</v>
      </c>
    </row>
    <row r="33" spans="1:11" ht="15" customHeight="1">
      <c r="A33" s="453" t="s">
        <v>92</v>
      </c>
      <c r="B33" s="56">
        <v>13112</v>
      </c>
      <c r="C33" s="56">
        <v>561</v>
      </c>
      <c r="D33" s="56">
        <v>-934.4435496699989</v>
      </c>
      <c r="E33" s="56">
        <v>7021</v>
      </c>
      <c r="F33" s="56">
        <v>-9046</v>
      </c>
      <c r="G33" s="56">
        <v>-4933.3999999999996</v>
      </c>
      <c r="H33" s="56">
        <v>-3552</v>
      </c>
      <c r="I33" s="57">
        <v>6616.9538785599998</v>
      </c>
      <c r="J33" s="57">
        <v>237495</v>
      </c>
      <c r="K33" s="17">
        <v>-256689.02000000002</v>
      </c>
    </row>
    <row r="34" spans="1:11" ht="15" customHeight="1">
      <c r="A34" s="454" t="s">
        <v>93</v>
      </c>
      <c r="B34" s="63">
        <v>1249</v>
      </c>
      <c r="C34" s="63">
        <v>-1070</v>
      </c>
      <c r="D34" s="63">
        <v>708.21457949000205</v>
      </c>
      <c r="E34" s="63">
        <v>4396</v>
      </c>
      <c r="F34" s="63">
        <v>4129</v>
      </c>
      <c r="G34" s="63">
        <v>1171.5999999999999</v>
      </c>
      <c r="H34" s="63">
        <v>-529</v>
      </c>
      <c r="I34" s="60">
        <v>-257.48884005999935</v>
      </c>
      <c r="J34" s="60">
        <v>-887</v>
      </c>
      <c r="K34" s="60">
        <v>442.34</v>
      </c>
    </row>
    <row r="35" spans="1:11" ht="15" customHeight="1">
      <c r="A35" s="454" t="s">
        <v>94</v>
      </c>
      <c r="B35" s="63">
        <v>26756</v>
      </c>
      <c r="C35" s="63">
        <v>14592</v>
      </c>
      <c r="D35" s="63">
        <v>16976.835296099998</v>
      </c>
      <c r="E35" s="63">
        <v>19043</v>
      </c>
      <c r="F35" s="63">
        <v>12408</v>
      </c>
      <c r="G35" s="63">
        <v>12166</v>
      </c>
      <c r="H35" s="63">
        <v>16405</v>
      </c>
      <c r="I35" s="60">
        <v>22030.171923379999</v>
      </c>
      <c r="J35" s="60">
        <v>298864</v>
      </c>
      <c r="K35" s="60">
        <v>19143.599999999999</v>
      </c>
    </row>
    <row r="36" spans="1:11" ht="15" customHeight="1">
      <c r="A36" s="454" t="s">
        <v>95</v>
      </c>
      <c r="B36" s="63">
        <v>-14892</v>
      </c>
      <c r="C36" s="63">
        <v>-12961</v>
      </c>
      <c r="D36" s="63">
        <v>-18619.49342526</v>
      </c>
      <c r="E36" s="63">
        <v>-16418</v>
      </c>
      <c r="F36" s="63">
        <v>-25584</v>
      </c>
      <c r="G36" s="63">
        <v>-18271</v>
      </c>
      <c r="H36" s="63">
        <v>-19429</v>
      </c>
      <c r="I36" s="60">
        <v>-15155.72920476</v>
      </c>
      <c r="J36" s="60">
        <v>-60483</v>
      </c>
      <c r="K36" s="60">
        <v>-276274.96000000002</v>
      </c>
    </row>
    <row r="37" spans="1:11" ht="27" customHeight="1">
      <c r="A37" s="467" t="s">
        <v>96</v>
      </c>
      <c r="B37" s="63" t="s">
        <v>50</v>
      </c>
      <c r="C37" s="63" t="s">
        <v>50</v>
      </c>
      <c r="D37" s="63" t="s">
        <v>50</v>
      </c>
      <c r="E37" s="63" t="s">
        <v>50</v>
      </c>
      <c r="F37" s="63" t="s">
        <v>50</v>
      </c>
      <c r="G37" s="63">
        <v>299178</v>
      </c>
      <c r="H37" s="63">
        <v>-299178</v>
      </c>
      <c r="I37" s="60">
        <v>-15155.72920476</v>
      </c>
      <c r="J37" s="60" t="s">
        <v>50</v>
      </c>
      <c r="K37" s="60">
        <v>0</v>
      </c>
    </row>
    <row r="38" spans="1:11">
      <c r="A38" s="468" t="s">
        <v>64</v>
      </c>
      <c r="B38" s="64">
        <v>1795865</v>
      </c>
      <c r="C38" s="64">
        <v>2290394</v>
      </c>
      <c r="D38" s="64">
        <v>2333883.2405929095</v>
      </c>
      <c r="E38" s="64">
        <v>2573056</v>
      </c>
      <c r="F38" s="64">
        <v>2693228</v>
      </c>
      <c r="G38" s="64">
        <v>3337896</v>
      </c>
      <c r="H38" s="64">
        <v>3040996</v>
      </c>
      <c r="I38" s="65">
        <v>3521735</v>
      </c>
      <c r="J38" s="65">
        <v>4472556</v>
      </c>
      <c r="K38" s="66">
        <v>5356591.0798289999</v>
      </c>
    </row>
    <row r="39" spans="1:11" s="536" customFormat="1" ht="12">
      <c r="A39" s="534" t="s">
        <v>3</v>
      </c>
      <c r="F39" s="658" t="s">
        <v>650</v>
      </c>
      <c r="G39" s="658"/>
      <c r="H39" s="658"/>
      <c r="I39" s="658"/>
      <c r="J39" s="658"/>
      <c r="K39" s="658"/>
    </row>
    <row r="40" spans="1:11" s="536" customFormat="1" ht="12">
      <c r="A40" s="534" t="s">
        <v>4</v>
      </c>
      <c r="I40" s="537"/>
      <c r="K40" s="541"/>
    </row>
    <row r="41" spans="1:11">
      <c r="B41" s="15"/>
      <c r="C41" s="15"/>
      <c r="D41" s="15"/>
      <c r="E41" s="15"/>
      <c r="F41" s="15"/>
      <c r="G41" s="15"/>
    </row>
    <row r="42" spans="1:11">
      <c r="B42" s="15"/>
      <c r="C42" s="15"/>
      <c r="D42" s="15"/>
      <c r="E42" s="15"/>
      <c r="F42" s="15"/>
      <c r="G42" s="15"/>
    </row>
    <row r="43" spans="1:11">
      <c r="B43" s="15"/>
      <c r="C43" s="15"/>
      <c r="D43" s="15"/>
      <c r="E43" s="15"/>
      <c r="F43" s="15"/>
      <c r="G43" s="15"/>
    </row>
    <row r="44" spans="1:11">
      <c r="B44" s="15"/>
      <c r="C44" s="15"/>
      <c r="D44" s="15"/>
      <c r="E44" s="15"/>
      <c r="F44" s="15"/>
      <c r="G44" s="15"/>
    </row>
    <row r="45" spans="1:11">
      <c r="B45" s="15"/>
      <c r="C45" s="15"/>
      <c r="D45" s="15"/>
      <c r="E45" s="15"/>
      <c r="F45" s="15"/>
      <c r="G45" s="15"/>
    </row>
    <row r="46" spans="1:11">
      <c r="B46" s="15"/>
      <c r="C46" s="15"/>
      <c r="D46" s="15"/>
      <c r="E46" s="15"/>
      <c r="F46" s="15"/>
      <c r="G46" s="15"/>
    </row>
    <row r="47" spans="1:11">
      <c r="B47" s="15"/>
      <c r="C47" s="15"/>
      <c r="D47" s="15"/>
      <c r="E47" s="15"/>
      <c r="F47" s="15"/>
      <c r="G47" s="15"/>
    </row>
    <row r="48" spans="1:11">
      <c r="B48" s="68"/>
      <c r="C48" s="68"/>
      <c r="D48" s="68"/>
      <c r="E48" s="68"/>
      <c r="F48" s="68"/>
      <c r="G48" s="68"/>
    </row>
    <row r="49" spans="2:7">
      <c r="B49" s="68"/>
      <c r="C49" s="68"/>
      <c r="D49" s="68"/>
      <c r="E49" s="68"/>
      <c r="F49" s="68"/>
      <c r="G49" s="68"/>
    </row>
    <row r="50" spans="2:7">
      <c r="B50" s="68"/>
      <c r="C50" s="68"/>
      <c r="D50" s="68"/>
      <c r="E50" s="68"/>
      <c r="F50" s="68"/>
      <c r="G50" s="68"/>
    </row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</sheetData>
  <mergeCells count="14">
    <mergeCell ref="J3:K3"/>
    <mergeCell ref="J6:J8"/>
    <mergeCell ref="K6:K8"/>
    <mergeCell ref="F39:K39"/>
    <mergeCell ref="A4:K4"/>
    <mergeCell ref="A6:A8"/>
    <mergeCell ref="B6:B8"/>
    <mergeCell ref="C6:C8"/>
    <mergeCell ref="D6:D8"/>
    <mergeCell ref="E6:E8"/>
    <mergeCell ref="F6:F8"/>
    <mergeCell ref="G6:G8"/>
    <mergeCell ref="H6:H8"/>
    <mergeCell ref="I6:I8"/>
  </mergeCells>
  <conditionalFormatting sqref="K1 K3 K9:K38 K40:K1048576">
    <cfRule type="cellIs" dxfId="87" priority="1" operator="equal">
      <formula>0</formula>
    </cfRule>
  </conditionalFormatting>
  <hyperlinks>
    <hyperlink ref="J3" location="Contents!A1" display="cs;slf;fj;jpw;F jpUk;Gtjw;F"/>
    <hyperlink ref="J3:K3" location="உள்ளடக்கம்!A1" display="cs;slf;fj;jpw;F jpUk;Gtjw;F"/>
  </hyperlinks>
  <pageMargins left="0.63" right="0.56999999999999995" top="0.84" bottom="1" header="0.5" footer="0.5"/>
  <pageSetup paperSize="9" scale="79" orientation="landscape" horizontalDpi="1200" verticalDpi="1200" r:id="rId1"/>
  <headerFooter alignWithMargins="0">
    <oddHeader>&amp;L&amp;"Calibri"&amp;10&amp;K000000 [Limited Sharing]&amp;1#_x000D_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4"/>
  <sheetViews>
    <sheetView workbookViewId="0">
      <selection activeCell="C3" sqref="C3:D3"/>
    </sheetView>
  </sheetViews>
  <sheetFormatPr defaultRowHeight="12.75"/>
  <cols>
    <col min="1" max="1" width="43.5703125" style="30" customWidth="1"/>
    <col min="2" max="2" width="17" style="30" customWidth="1"/>
    <col min="3" max="3" width="17.85546875" style="30" customWidth="1"/>
    <col min="4" max="4" width="18.140625" style="30" customWidth="1"/>
    <col min="5" max="16384" width="9.140625" style="30"/>
  </cols>
  <sheetData>
    <row r="1" spans="1:10">
      <c r="D1" s="69"/>
    </row>
    <row r="2" spans="1:10" ht="15.75">
      <c r="A2" s="70" t="s">
        <v>25</v>
      </c>
      <c r="B2" s="71"/>
      <c r="C2" s="71"/>
      <c r="D2" s="32" t="s">
        <v>97</v>
      </c>
    </row>
    <row r="3" spans="1:10">
      <c r="C3" s="644" t="s">
        <v>663</v>
      </c>
      <c r="D3" s="644"/>
    </row>
    <row r="4" spans="1:10" s="6" customFormat="1" ht="15.75">
      <c r="A4" s="668" t="s">
        <v>98</v>
      </c>
      <c r="B4" s="668"/>
      <c r="C4" s="668"/>
      <c r="D4" s="668"/>
      <c r="E4" s="668"/>
      <c r="F4" s="70"/>
      <c r="G4" s="70"/>
      <c r="H4" s="70"/>
      <c r="I4" s="70"/>
      <c r="J4" s="70"/>
    </row>
    <row r="5" spans="1:10" s="6" customFormat="1" ht="15.75">
      <c r="A5" s="72"/>
      <c r="B5" s="72"/>
      <c r="C5" s="72"/>
      <c r="D5" s="72"/>
    </row>
    <row r="6" spans="1:10">
      <c r="A6" s="652" t="s">
        <v>13</v>
      </c>
      <c r="B6" s="652">
        <v>2021</v>
      </c>
      <c r="C6" s="652">
        <v>2022</v>
      </c>
      <c r="D6" s="652" t="s">
        <v>99</v>
      </c>
    </row>
    <row r="7" spans="1:10">
      <c r="A7" s="653"/>
      <c r="B7" s="653"/>
      <c r="C7" s="653"/>
      <c r="D7" s="653"/>
    </row>
    <row r="8" spans="1:10">
      <c r="A8" s="654"/>
      <c r="B8" s="654"/>
      <c r="C8" s="654"/>
      <c r="D8" s="654"/>
    </row>
    <row r="9" spans="1:10">
      <c r="A9" s="669" t="s">
        <v>15</v>
      </c>
      <c r="B9" s="670"/>
      <c r="C9" s="670"/>
      <c r="D9" s="671"/>
    </row>
    <row r="10" spans="1:10">
      <c r="A10" s="74" t="s">
        <v>72</v>
      </c>
      <c r="B10" s="35">
        <v>2747512</v>
      </c>
      <c r="C10" s="35">
        <v>3519633</v>
      </c>
      <c r="D10" s="35">
        <v>4699678.8098290004</v>
      </c>
      <c r="F10" s="75"/>
    </row>
    <row r="11" spans="1:10">
      <c r="A11" s="76" t="s">
        <v>100</v>
      </c>
      <c r="B11" s="35">
        <v>499629</v>
      </c>
      <c r="C11" s="35">
        <v>570918</v>
      </c>
      <c r="D11" s="35">
        <v>543998.66490584891</v>
      </c>
      <c r="F11" s="75"/>
    </row>
    <row r="12" spans="1:10">
      <c r="A12" s="77" t="s">
        <v>75</v>
      </c>
      <c r="B12" s="35">
        <v>134930</v>
      </c>
      <c r="C12" s="35">
        <v>170303</v>
      </c>
      <c r="D12" s="35">
        <v>90519.214127158964</v>
      </c>
      <c r="F12" s="75"/>
    </row>
    <row r="13" spans="1:10">
      <c r="A13" s="77" t="s">
        <v>76</v>
      </c>
      <c r="B13" s="35">
        <v>257918</v>
      </c>
      <c r="C13" s="35">
        <v>281643</v>
      </c>
      <c r="D13" s="35">
        <v>323146.10804875998</v>
      </c>
      <c r="F13" s="75"/>
    </row>
    <row r="14" spans="1:10">
      <c r="A14" s="77" t="s">
        <v>101</v>
      </c>
      <c r="B14" s="35">
        <v>106782</v>
      </c>
      <c r="C14" s="35">
        <v>118971</v>
      </c>
      <c r="D14" s="35">
        <v>130333.34272992999</v>
      </c>
      <c r="F14" s="75"/>
    </row>
    <row r="15" spans="1:10">
      <c r="A15" s="76" t="s">
        <v>102</v>
      </c>
      <c r="B15" s="35">
        <v>974821</v>
      </c>
      <c r="C15" s="78">
        <v>1092615</v>
      </c>
      <c r="D15" s="35">
        <v>1343885.4334301285</v>
      </c>
      <c r="F15" s="75"/>
    </row>
    <row r="16" spans="1:10">
      <c r="A16" s="77" t="s">
        <v>103</v>
      </c>
      <c r="B16" s="35">
        <v>261716</v>
      </c>
      <c r="C16" s="35">
        <v>328969</v>
      </c>
      <c r="D16" s="35">
        <v>394676.29417522845</v>
      </c>
      <c r="F16" s="75"/>
    </row>
    <row r="17" spans="1:6">
      <c r="A17" s="77" t="s">
        <v>104</v>
      </c>
      <c r="B17" s="35">
        <v>275165</v>
      </c>
      <c r="C17" s="35">
        <v>279803</v>
      </c>
      <c r="D17" s="35">
        <v>374328.60384046065</v>
      </c>
      <c r="F17" s="75"/>
    </row>
    <row r="18" spans="1:6">
      <c r="A18" s="77" t="s">
        <v>105</v>
      </c>
      <c r="B18" s="35">
        <v>397343</v>
      </c>
      <c r="C18" s="35">
        <v>445635</v>
      </c>
      <c r="D18" s="35">
        <v>531074.56849892996</v>
      </c>
      <c r="F18" s="75"/>
    </row>
    <row r="19" spans="1:6">
      <c r="A19" s="77" t="s">
        <v>106</v>
      </c>
      <c r="B19" s="35">
        <v>40597</v>
      </c>
      <c r="C19" s="35">
        <v>38208</v>
      </c>
      <c r="D19" s="35">
        <v>43805.966915509467</v>
      </c>
      <c r="F19" s="75"/>
    </row>
    <row r="20" spans="1:6">
      <c r="A20" s="76" t="s">
        <v>107</v>
      </c>
      <c r="B20" s="35">
        <v>164590</v>
      </c>
      <c r="C20" s="35">
        <v>203491</v>
      </c>
      <c r="D20" s="35">
        <v>202476.49215315774</v>
      </c>
      <c r="F20" s="75"/>
    </row>
    <row r="21" spans="1:6">
      <c r="A21" s="77" t="s">
        <v>108</v>
      </c>
      <c r="B21" s="35">
        <v>68206</v>
      </c>
      <c r="C21" s="35">
        <v>109330</v>
      </c>
      <c r="D21" s="35">
        <v>106793.23228070991</v>
      </c>
      <c r="F21" s="75"/>
    </row>
    <row r="22" spans="1:6">
      <c r="A22" s="77" t="s">
        <v>109</v>
      </c>
      <c r="B22" s="35">
        <v>1385</v>
      </c>
      <c r="C22" s="35">
        <v>1259</v>
      </c>
      <c r="D22" s="35">
        <v>1424.43868376</v>
      </c>
      <c r="F22" s="75"/>
    </row>
    <row r="23" spans="1:6">
      <c r="A23" s="77" t="s">
        <v>110</v>
      </c>
      <c r="B23" s="35">
        <v>47255</v>
      </c>
      <c r="C23" s="35">
        <v>45935</v>
      </c>
      <c r="D23" s="35">
        <v>46685.667864269999</v>
      </c>
      <c r="F23" s="75"/>
    </row>
    <row r="24" spans="1:6">
      <c r="A24" s="77" t="s">
        <v>51</v>
      </c>
      <c r="B24" s="35">
        <v>47744</v>
      </c>
      <c r="C24" s="35">
        <v>46967</v>
      </c>
      <c r="D24" s="35">
        <v>47573.153324417828</v>
      </c>
      <c r="F24" s="75"/>
    </row>
    <row r="25" spans="1:6">
      <c r="A25" s="76" t="s">
        <v>111</v>
      </c>
      <c r="B25" s="35">
        <v>1108472</v>
      </c>
      <c r="C25" s="35">
        <v>1652609</v>
      </c>
      <c r="D25" s="35">
        <v>2609318.2193398648</v>
      </c>
      <c r="F25" s="75"/>
    </row>
    <row r="26" spans="1:6">
      <c r="A26" s="79" t="s">
        <v>112</v>
      </c>
      <c r="B26" s="35">
        <v>1048382</v>
      </c>
      <c r="C26" s="35">
        <v>1565190</v>
      </c>
      <c r="D26" s="35">
        <v>2455599.54</v>
      </c>
      <c r="F26" s="75"/>
    </row>
    <row r="27" spans="1:6">
      <c r="A27" s="74" t="s">
        <v>113</v>
      </c>
      <c r="B27" s="35">
        <v>789636</v>
      </c>
      <c r="C27" s="35">
        <v>1014293</v>
      </c>
      <c r="D27" s="35">
        <v>932744.89000000013</v>
      </c>
      <c r="F27" s="75"/>
    </row>
    <row r="28" spans="1:6">
      <c r="A28" s="76" t="s">
        <v>114</v>
      </c>
      <c r="B28" s="35">
        <v>61675</v>
      </c>
      <c r="C28" s="35">
        <v>36100</v>
      </c>
      <c r="D28" s="35">
        <v>43186.30110131843</v>
      </c>
      <c r="F28" s="75"/>
    </row>
    <row r="29" spans="1:6">
      <c r="A29" s="77" t="s">
        <v>75</v>
      </c>
      <c r="B29" s="35">
        <v>54624</v>
      </c>
      <c r="C29" s="35">
        <v>30271</v>
      </c>
      <c r="D29" s="35">
        <v>28140.028993418433</v>
      </c>
      <c r="F29" s="75"/>
    </row>
    <row r="30" spans="1:6">
      <c r="A30" s="77" t="s">
        <v>101</v>
      </c>
      <c r="B30" s="35">
        <v>7051</v>
      </c>
      <c r="C30" s="35">
        <v>5829</v>
      </c>
      <c r="D30" s="35">
        <v>15046.2721079</v>
      </c>
      <c r="F30" s="80"/>
    </row>
    <row r="31" spans="1:6">
      <c r="A31" s="76" t="s">
        <v>115</v>
      </c>
      <c r="B31" s="35">
        <v>189733</v>
      </c>
      <c r="C31" s="35">
        <v>116818</v>
      </c>
      <c r="D31" s="35">
        <v>136303.34505576987</v>
      </c>
      <c r="F31" s="80"/>
    </row>
    <row r="32" spans="1:6">
      <c r="A32" s="77" t="s">
        <v>103</v>
      </c>
      <c r="B32" s="35">
        <v>48897</v>
      </c>
      <c r="C32" s="35">
        <v>38522</v>
      </c>
      <c r="D32" s="35">
        <v>51090.751831604844</v>
      </c>
      <c r="F32" s="80"/>
    </row>
    <row r="33" spans="1:6">
      <c r="A33" s="77" t="s">
        <v>104</v>
      </c>
      <c r="B33" s="35">
        <v>111956</v>
      </c>
      <c r="C33" s="35">
        <v>43734</v>
      </c>
      <c r="D33" s="35">
        <v>40905.114614810387</v>
      </c>
      <c r="F33" s="80"/>
    </row>
    <row r="34" spans="1:6">
      <c r="A34" s="77" t="s">
        <v>116</v>
      </c>
      <c r="B34" s="35">
        <v>18333</v>
      </c>
      <c r="C34" s="35">
        <v>25434</v>
      </c>
      <c r="D34" s="35">
        <v>32573.58138337647</v>
      </c>
      <c r="F34" s="80"/>
    </row>
    <row r="35" spans="1:6">
      <c r="A35" s="77" t="s">
        <v>106</v>
      </c>
      <c r="B35" s="35">
        <v>10547</v>
      </c>
      <c r="C35" s="35">
        <v>9128</v>
      </c>
      <c r="D35" s="35">
        <v>11733.897225978173</v>
      </c>
      <c r="F35" s="75"/>
    </row>
    <row r="36" spans="1:6">
      <c r="A36" s="76" t="s">
        <v>117</v>
      </c>
      <c r="B36" s="35">
        <v>537370</v>
      </c>
      <c r="C36" s="35">
        <v>859835</v>
      </c>
      <c r="D36" s="35">
        <v>751889.68770307174</v>
      </c>
      <c r="F36" s="75"/>
    </row>
    <row r="37" spans="1:6">
      <c r="A37" s="77" t="s">
        <v>108</v>
      </c>
      <c r="B37" s="35">
        <v>79463</v>
      </c>
      <c r="C37" s="35">
        <v>108697</v>
      </c>
      <c r="D37" s="35">
        <v>98601.146069520255</v>
      </c>
      <c r="F37" s="75"/>
    </row>
    <row r="38" spans="1:6">
      <c r="A38" s="77" t="s">
        <v>109</v>
      </c>
      <c r="B38" s="35">
        <v>96520</v>
      </c>
      <c r="C38" s="35">
        <v>458295</v>
      </c>
      <c r="D38" s="35">
        <v>214116.53188938953</v>
      </c>
      <c r="F38" s="75"/>
    </row>
    <row r="39" spans="1:6">
      <c r="A39" s="77" t="s">
        <v>110</v>
      </c>
      <c r="B39" s="35">
        <v>263042</v>
      </c>
      <c r="C39" s="35">
        <v>234408</v>
      </c>
      <c r="D39" s="35">
        <v>369504.84528416098</v>
      </c>
      <c r="F39" s="75"/>
    </row>
    <row r="40" spans="1:6">
      <c r="A40" s="77" t="s">
        <v>51</v>
      </c>
      <c r="B40" s="35">
        <v>98346</v>
      </c>
      <c r="C40" s="35">
        <v>58434</v>
      </c>
      <c r="D40" s="35">
        <v>69667.164460000989</v>
      </c>
      <c r="F40" s="75"/>
    </row>
    <row r="41" spans="1:6">
      <c r="A41" s="76" t="s">
        <v>118</v>
      </c>
      <c r="B41" s="35">
        <v>858</v>
      </c>
      <c r="C41" s="35">
        <v>1540</v>
      </c>
      <c r="D41" s="36">
        <v>1365.55613984</v>
      </c>
      <c r="F41" s="75"/>
    </row>
    <row r="42" spans="1:6">
      <c r="A42" s="81" t="s">
        <v>119</v>
      </c>
      <c r="B42" s="82">
        <v>3537148</v>
      </c>
      <c r="C42" s="82">
        <v>4533926</v>
      </c>
      <c r="D42" s="66">
        <v>5632423.699829001</v>
      </c>
      <c r="F42" s="75"/>
    </row>
    <row r="43" spans="1:6" ht="14.25" customHeight="1">
      <c r="A43" s="663" t="s">
        <v>120</v>
      </c>
      <c r="B43" s="664"/>
      <c r="C43" s="664"/>
      <c r="D43" s="665"/>
    </row>
    <row r="44" spans="1:6">
      <c r="A44" s="76" t="s">
        <v>121</v>
      </c>
      <c r="B44" s="83">
        <v>3.1869872575172318</v>
      </c>
      <c r="C44" s="83">
        <v>2.5225399027758546</v>
      </c>
      <c r="D44" s="84">
        <v>2.1251975560329592</v>
      </c>
      <c r="F44" s="85"/>
    </row>
    <row r="45" spans="1:6">
      <c r="A45" s="76" t="s">
        <v>122</v>
      </c>
      <c r="B45" s="86">
        <v>6.6121366651417466</v>
      </c>
      <c r="C45" s="86">
        <v>5.0259514581674845</v>
      </c>
      <c r="D45" s="84">
        <v>5.357244746738365</v>
      </c>
      <c r="F45" s="85"/>
    </row>
    <row r="46" spans="1:6">
      <c r="A46" s="76" t="s">
        <v>123</v>
      </c>
      <c r="B46" s="86">
        <v>3.9856077549541715</v>
      </c>
      <c r="C46" s="86">
        <v>4.4187853814203839</v>
      </c>
      <c r="D46" s="84">
        <v>3.4541359033470442</v>
      </c>
    </row>
    <row r="47" spans="1:6">
      <c r="A47" s="76" t="s">
        <v>51</v>
      </c>
      <c r="B47" s="86">
        <v>6.2985843221883178</v>
      </c>
      <c r="C47" s="86">
        <v>6.874024917937815</v>
      </c>
      <c r="D47" s="84">
        <v>9.4488433805654424</v>
      </c>
    </row>
    <row r="48" spans="1:6">
      <c r="A48" s="79" t="s">
        <v>124</v>
      </c>
      <c r="B48" s="86">
        <v>5.9525320949261555</v>
      </c>
      <c r="C48" s="86">
        <v>6.5043445670898388</v>
      </c>
      <c r="D48" s="84">
        <v>8.887547268946868</v>
      </c>
    </row>
    <row r="49" spans="1:4">
      <c r="A49" s="81" t="s">
        <v>119</v>
      </c>
      <c r="B49" s="87">
        <v>20.083315999801467</v>
      </c>
      <c r="C49" s="87">
        <v>18.841301660301539</v>
      </c>
      <c r="D49" s="88">
        <v>20.385421586683812</v>
      </c>
    </row>
    <row r="50" spans="1:4">
      <c r="A50" s="542" t="s">
        <v>125</v>
      </c>
      <c r="B50" s="666"/>
      <c r="C50" s="666"/>
      <c r="D50" s="666"/>
    </row>
    <row r="51" spans="1:4" ht="27.75" customHeight="1">
      <c r="A51" s="667" t="s">
        <v>126</v>
      </c>
      <c r="B51" s="667"/>
      <c r="C51" s="667"/>
      <c r="D51" s="667"/>
    </row>
    <row r="53" spans="1:4">
      <c r="A53" s="89"/>
    </row>
    <row r="54" spans="1:4">
      <c r="B54" s="75"/>
      <c r="C54" s="75"/>
      <c r="D54" s="75"/>
    </row>
    <row r="55" spans="1:4">
      <c r="B55" s="75"/>
      <c r="C55" s="75"/>
      <c r="D55" s="75"/>
    </row>
    <row r="56" spans="1:4">
      <c r="B56" s="75"/>
      <c r="C56" s="75"/>
      <c r="D56" s="75"/>
    </row>
    <row r="57" spans="1:4">
      <c r="B57" s="75"/>
      <c r="C57" s="75"/>
      <c r="D57" s="75"/>
    </row>
    <row r="61" spans="1:4">
      <c r="B61" s="90"/>
      <c r="C61" s="90"/>
      <c r="D61" s="90"/>
    </row>
    <row r="64" spans="1:4">
      <c r="B64" s="91"/>
      <c r="C64" s="91"/>
      <c r="D64" s="91"/>
    </row>
  </sheetData>
  <mergeCells count="10">
    <mergeCell ref="C3:D3"/>
    <mergeCell ref="A43:D43"/>
    <mergeCell ref="B50:D50"/>
    <mergeCell ref="A51:D51"/>
    <mergeCell ref="A4:E4"/>
    <mergeCell ref="A6:A8"/>
    <mergeCell ref="B6:B8"/>
    <mergeCell ref="C6:C8"/>
    <mergeCell ref="D6:D8"/>
    <mergeCell ref="A9:D9"/>
  </mergeCells>
  <conditionalFormatting sqref="D1 D3">
    <cfRule type="cellIs" dxfId="86" priority="3" operator="equal">
      <formula>0</formula>
    </cfRule>
  </conditionalFormatting>
  <conditionalFormatting sqref="D42">
    <cfRule type="cellIs" dxfId="85" priority="2" operator="equal">
      <formula>0</formula>
    </cfRule>
  </conditionalFormatting>
  <conditionalFormatting sqref="D49">
    <cfRule type="cellIs" dxfId="84" priority="1" operator="equal">
      <formula>0</formula>
    </cfRule>
  </conditionalFormatting>
  <hyperlinks>
    <hyperlink ref="C3" location="Contents!A1" display="cs;slf;fj;jpw;F jpUk;Gtjw;F"/>
    <hyperlink ref="C3:D3" location="உள்ளடக்கம்!A1" display="cs;slf;fj;jpw;F jpUk;Gtjw;F"/>
  </hyperlink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K44"/>
  <sheetViews>
    <sheetView showGridLines="0" zoomScaleNormal="100" workbookViewId="0">
      <selection activeCell="G3" sqref="G3:H3"/>
    </sheetView>
  </sheetViews>
  <sheetFormatPr defaultColWidth="8.7109375" defaultRowHeight="12.75"/>
  <cols>
    <col min="1" max="1" width="4.140625" style="93" customWidth="1"/>
    <col min="2" max="2" width="76.140625" style="92" customWidth="1"/>
    <col min="3" max="3" width="13.5703125" style="92" customWidth="1"/>
    <col min="4" max="4" width="13.28515625" style="92" customWidth="1"/>
    <col min="5" max="5" width="12" style="92" customWidth="1"/>
    <col min="6" max="6" width="15" style="92" customWidth="1"/>
    <col min="7" max="7" width="12.42578125" style="92" customWidth="1"/>
    <col min="8" max="8" width="12.140625" style="122" customWidth="1"/>
    <col min="9" max="9" width="8.7109375" style="92"/>
    <col min="10" max="10" width="10.140625" style="92" bestFit="1" customWidth="1"/>
    <col min="11" max="11" width="13.7109375" style="92" customWidth="1"/>
    <col min="12" max="16384" width="8.7109375" style="92"/>
  </cols>
  <sheetData>
    <row r="2" spans="1:11" ht="15.75">
      <c r="A2" s="31" t="s">
        <v>25</v>
      </c>
      <c r="H2" s="32" t="s">
        <v>127</v>
      </c>
    </row>
    <row r="3" spans="1:11">
      <c r="G3" s="644" t="s">
        <v>663</v>
      </c>
      <c r="H3" s="644"/>
    </row>
    <row r="4" spans="1:11" ht="15.75">
      <c r="A4" s="675" t="s">
        <v>128</v>
      </c>
      <c r="B4" s="675"/>
      <c r="C4" s="675"/>
      <c r="D4" s="675"/>
      <c r="E4" s="675"/>
      <c r="F4" s="675"/>
      <c r="G4" s="675"/>
      <c r="H4" s="675"/>
    </row>
    <row r="5" spans="1:11">
      <c r="B5" s="94"/>
      <c r="C5" s="94"/>
      <c r="D5" s="94"/>
      <c r="E5" s="94"/>
      <c r="H5" s="33" t="s">
        <v>15</v>
      </c>
    </row>
    <row r="6" spans="1:11" s="95" customFormat="1">
      <c r="A6" s="676" t="s">
        <v>129</v>
      </c>
      <c r="B6" s="676"/>
      <c r="C6" s="678" t="s">
        <v>130</v>
      </c>
      <c r="D6" s="678"/>
      <c r="E6" s="679"/>
      <c r="F6" s="679" t="s">
        <v>131</v>
      </c>
      <c r="G6" s="680"/>
      <c r="H6" s="681"/>
    </row>
    <row r="7" spans="1:11" s="95" customFormat="1" ht="63.75">
      <c r="A7" s="677"/>
      <c r="B7" s="677"/>
      <c r="C7" s="544" t="s">
        <v>132</v>
      </c>
      <c r="D7" s="544" t="s">
        <v>133</v>
      </c>
      <c r="E7" s="544" t="s">
        <v>134</v>
      </c>
      <c r="F7" s="544" t="s">
        <v>132</v>
      </c>
      <c r="G7" s="544" t="s">
        <v>135</v>
      </c>
      <c r="H7" s="545" t="s">
        <v>134</v>
      </c>
    </row>
    <row r="8" spans="1:11" ht="13.5" customHeight="1">
      <c r="A8" s="96">
        <v>1</v>
      </c>
      <c r="B8" s="97" t="s">
        <v>136</v>
      </c>
      <c r="C8" s="98">
        <f>23848291/1000</f>
        <v>23848.291000000001</v>
      </c>
      <c r="D8" s="99">
        <v>14062.51135898</v>
      </c>
      <c r="E8" s="100">
        <f>D8/C8*100-100</f>
        <v>-41.0334629052455</v>
      </c>
      <c r="F8" s="98">
        <f>3457487/1000</f>
        <v>3457.4870000000001</v>
      </c>
      <c r="G8" s="101">
        <v>5053.3465295000005</v>
      </c>
      <c r="H8" s="102">
        <f>G8/F8*100-100</f>
        <v>46.156631377066645</v>
      </c>
      <c r="K8" s="103"/>
    </row>
    <row r="9" spans="1:11">
      <c r="A9" s="104">
        <v>2</v>
      </c>
      <c r="B9" s="105" t="s">
        <v>137</v>
      </c>
      <c r="C9" s="106">
        <f>6307890/1000</f>
        <v>6307.89</v>
      </c>
      <c r="D9" s="99">
        <v>5446.2487384999995</v>
      </c>
      <c r="E9" s="100">
        <f t="shared" ref="E9:E38" si="0">D9/C9*100-100</f>
        <v>-13.659738224667848</v>
      </c>
      <c r="F9" s="106">
        <f>1674268/1000</f>
        <v>1674.268</v>
      </c>
      <c r="G9" s="101">
        <v>3663.3181665100001</v>
      </c>
      <c r="H9" s="102">
        <f t="shared" ref="H9:H38" si="1">G9/F9*100-100</f>
        <v>118.80118156173322</v>
      </c>
      <c r="J9" s="103"/>
      <c r="K9" s="103"/>
    </row>
    <row r="10" spans="1:11" ht="12.75" customHeight="1">
      <c r="A10" s="104">
        <v>3</v>
      </c>
      <c r="B10" s="105" t="s">
        <v>138</v>
      </c>
      <c r="C10" s="106">
        <f>2332274954/1000</f>
        <v>2332274.9539999999</v>
      </c>
      <c r="D10" s="99">
        <v>2552207.0992418197</v>
      </c>
      <c r="E10" s="100">
        <f t="shared" si="0"/>
        <v>9.4299407050880717</v>
      </c>
      <c r="F10" s="106">
        <f>(257043760+11025440000)/1000</f>
        <v>11282483.76</v>
      </c>
      <c r="G10" s="101">
        <v>5324016.9663038002</v>
      </c>
      <c r="H10" s="102">
        <f t="shared" si="1"/>
        <v>-52.811658500416932</v>
      </c>
      <c r="K10" s="103"/>
    </row>
    <row r="11" spans="1:11" ht="11.25" customHeight="1">
      <c r="A11" s="104">
        <v>4</v>
      </c>
      <c r="B11" s="105" t="s">
        <v>139</v>
      </c>
      <c r="C11" s="106">
        <f>361714000/1000</f>
        <v>361714</v>
      </c>
      <c r="D11" s="99">
        <v>364037.17816489999</v>
      </c>
      <c r="E11" s="100">
        <f t="shared" si="0"/>
        <v>0.64226935227831916</v>
      </c>
      <c r="F11" s="106">
        <v>50000</v>
      </c>
      <c r="G11" s="101">
        <v>26666.301237339998</v>
      </c>
      <c r="H11" s="102">
        <f t="shared" si="1"/>
        <v>-46.667397525320013</v>
      </c>
      <c r="K11" s="103"/>
    </row>
    <row r="12" spans="1:11">
      <c r="A12" s="104">
        <v>5</v>
      </c>
      <c r="B12" s="105" t="s">
        <v>140</v>
      </c>
      <c r="C12" s="106">
        <f>25359323/1000</f>
        <v>25359.323</v>
      </c>
      <c r="D12" s="99">
        <v>22966.006117780002</v>
      </c>
      <c r="E12" s="100">
        <f t="shared" si="0"/>
        <v>-9.4376213521946113</v>
      </c>
      <c r="F12" s="106">
        <v>2780.6770000000001</v>
      </c>
      <c r="G12" s="101">
        <v>1059.1905799000001</v>
      </c>
      <c r="H12" s="102">
        <f t="shared" si="1"/>
        <v>-61.908895571114513</v>
      </c>
      <c r="K12" s="103"/>
    </row>
    <row r="13" spans="1:11">
      <c r="A13" s="104">
        <v>6</v>
      </c>
      <c r="B13" s="105" t="s">
        <v>141</v>
      </c>
      <c r="C13" s="106">
        <f>29322300/1000</f>
        <v>29322.3</v>
      </c>
      <c r="D13" s="99">
        <v>27293.033145200006</v>
      </c>
      <c r="E13" s="100">
        <f t="shared" si="0"/>
        <v>-6.9205582604365645</v>
      </c>
      <c r="F13" s="106">
        <v>5839</v>
      </c>
      <c r="G13" s="101">
        <v>4090.5269346</v>
      </c>
      <c r="H13" s="102">
        <f t="shared" si="1"/>
        <v>-29.944734807330022</v>
      </c>
      <c r="K13" s="103"/>
    </row>
    <row r="14" spans="1:11">
      <c r="A14" s="104">
        <v>7</v>
      </c>
      <c r="B14" s="105" t="s">
        <v>142</v>
      </c>
      <c r="C14" s="106">
        <f>305786450/1000</f>
        <v>305786.45</v>
      </c>
      <c r="D14" s="99">
        <v>295196.42203568004</v>
      </c>
      <c r="E14" s="100">
        <f t="shared" si="0"/>
        <v>-3.4632103431397923</v>
      </c>
      <c r="F14" s="106">
        <v>62687.722000000002</v>
      </c>
      <c r="G14" s="101">
        <v>26114.8613554</v>
      </c>
      <c r="H14" s="102">
        <f t="shared" si="1"/>
        <v>-58.34134576560303</v>
      </c>
      <c r="K14" s="103"/>
    </row>
    <row r="15" spans="1:11">
      <c r="A15" s="104">
        <v>8</v>
      </c>
      <c r="B15" s="105" t="s">
        <v>143</v>
      </c>
      <c r="C15" s="106">
        <f>18566400/1000</f>
        <v>18566.400000000001</v>
      </c>
      <c r="D15" s="99">
        <v>16626.107124040002</v>
      </c>
      <c r="E15" s="100">
        <f t="shared" si="0"/>
        <v>-10.450560560797996</v>
      </c>
      <c r="F15" s="106">
        <v>433.6</v>
      </c>
      <c r="G15" s="101">
        <v>351.39990310000002</v>
      </c>
      <c r="H15" s="102">
        <f t="shared" si="1"/>
        <v>-18.957586923431734</v>
      </c>
      <c r="K15" s="103"/>
    </row>
    <row r="16" spans="1:11">
      <c r="A16" s="104">
        <v>9</v>
      </c>
      <c r="B16" s="105" t="s">
        <v>144</v>
      </c>
      <c r="C16" s="106">
        <f>1739500/1000</f>
        <v>1739.5</v>
      </c>
      <c r="D16" s="99">
        <v>1530.8575082699999</v>
      </c>
      <c r="E16" s="100">
        <f t="shared" si="0"/>
        <v>-11.994394465651055</v>
      </c>
      <c r="F16" s="106">
        <v>4336.5</v>
      </c>
      <c r="G16" s="101">
        <v>3909.6444676299998</v>
      </c>
      <c r="H16" s="102">
        <f t="shared" si="1"/>
        <v>-9.8433190907413888</v>
      </c>
      <c r="K16" s="103"/>
    </row>
    <row r="17" spans="1:11" ht="12" customHeight="1">
      <c r="A17" s="104">
        <v>10</v>
      </c>
      <c r="B17" s="105" t="s">
        <v>145</v>
      </c>
      <c r="C17" s="106">
        <f>49218084/1000</f>
        <v>49218.084000000003</v>
      </c>
      <c r="D17" s="99">
        <v>43945.446271699999</v>
      </c>
      <c r="E17" s="100">
        <f t="shared" si="0"/>
        <v>-10.71280574087362</v>
      </c>
      <c r="F17" s="106">
        <v>374550.734</v>
      </c>
      <c r="G17" s="101">
        <v>248892.80094128998</v>
      </c>
      <c r="H17" s="102">
        <f t="shared" si="1"/>
        <v>-33.548975252765089</v>
      </c>
      <c r="K17" s="103"/>
    </row>
    <row r="18" spans="1:11">
      <c r="A18" s="104">
        <v>11</v>
      </c>
      <c r="B18" s="105" t="s">
        <v>146</v>
      </c>
      <c r="C18" s="106">
        <f>82676587/1000</f>
        <v>82676.587</v>
      </c>
      <c r="D18" s="99">
        <v>76914.370758760007</v>
      </c>
      <c r="E18" s="100">
        <f t="shared" si="0"/>
        <v>-6.9695864939852754</v>
      </c>
      <c r="F18" s="106">
        <v>38583</v>
      </c>
      <c r="G18" s="101">
        <v>29954.108656069999</v>
      </c>
      <c r="H18" s="102">
        <f t="shared" si="1"/>
        <v>-22.364490433429225</v>
      </c>
      <c r="K18" s="103"/>
    </row>
    <row r="19" spans="1:11">
      <c r="A19" s="104">
        <v>12</v>
      </c>
      <c r="B19" s="105" t="s">
        <v>147</v>
      </c>
      <c r="C19" s="106">
        <f>1012880/1000</f>
        <v>1012.88</v>
      </c>
      <c r="D19" s="99">
        <v>714.27248761999999</v>
      </c>
      <c r="E19" s="100">
        <f t="shared" si="0"/>
        <v>-29.481035500750338</v>
      </c>
      <c r="F19" s="106">
        <v>38113.199999999997</v>
      </c>
      <c r="G19" s="101">
        <v>12578.700069799999</v>
      </c>
      <c r="H19" s="102">
        <f t="shared" si="1"/>
        <v>-66.996473479529399</v>
      </c>
      <c r="K19" s="103"/>
    </row>
    <row r="20" spans="1:11">
      <c r="A20" s="104">
        <v>13</v>
      </c>
      <c r="B20" s="105" t="s">
        <v>148</v>
      </c>
      <c r="C20" s="106">
        <f>7509294/1000</f>
        <v>7509.2939999999999</v>
      </c>
      <c r="D20" s="99">
        <v>6916.2395256700001</v>
      </c>
      <c r="E20" s="100">
        <f t="shared" si="0"/>
        <v>-7.8976062773677569</v>
      </c>
      <c r="F20" s="106">
        <v>3918.2</v>
      </c>
      <c r="G20" s="101">
        <v>3030.71611648</v>
      </c>
      <c r="H20" s="102">
        <f t="shared" si="1"/>
        <v>-22.650295633709348</v>
      </c>
      <c r="K20" s="103"/>
    </row>
    <row r="21" spans="1:11">
      <c r="A21" s="104">
        <v>14</v>
      </c>
      <c r="B21" s="105" t="s">
        <v>149</v>
      </c>
      <c r="C21" s="106">
        <f>4052954/1000</f>
        <v>4052.9540000000002</v>
      </c>
      <c r="D21" s="99">
        <v>3085.8849509400002</v>
      </c>
      <c r="E21" s="100">
        <f t="shared" si="0"/>
        <v>-23.860844437415267</v>
      </c>
      <c r="F21" s="106">
        <v>44443.96</v>
      </c>
      <c r="G21" s="101">
        <v>31119.726653759997</v>
      </c>
      <c r="H21" s="102">
        <f t="shared" si="1"/>
        <v>-29.97985180942473</v>
      </c>
      <c r="K21" s="103"/>
    </row>
    <row r="22" spans="1:11">
      <c r="A22" s="104">
        <v>15</v>
      </c>
      <c r="B22" s="105" t="s">
        <v>150</v>
      </c>
      <c r="C22" s="106">
        <f>184100000/1000</f>
        <v>184100</v>
      </c>
      <c r="D22" s="99">
        <v>162805.22761780003</v>
      </c>
      <c r="E22" s="100">
        <f t="shared" si="0"/>
        <v>-11.566959468875595</v>
      </c>
      <c r="F22" s="106">
        <v>49137.506999999998</v>
      </c>
      <c r="G22" s="101">
        <v>34134.848630630004</v>
      </c>
      <c r="H22" s="102">
        <f t="shared" si="1"/>
        <v>-30.531989279329935</v>
      </c>
      <c r="K22" s="103"/>
    </row>
    <row r="23" spans="1:11" ht="16.5" customHeight="1">
      <c r="A23" s="107">
        <v>16</v>
      </c>
      <c r="B23" s="105" t="s">
        <v>151</v>
      </c>
      <c r="C23" s="108">
        <f>(481028905+379250000)/1000</f>
        <v>860278.90500000003</v>
      </c>
      <c r="D23" s="109">
        <v>820648.40237027023</v>
      </c>
      <c r="E23" s="110">
        <f t="shared" si="0"/>
        <v>-4.6067039886012111</v>
      </c>
      <c r="F23" s="108">
        <f>(38199739+37003800)/1000</f>
        <v>75203.539000000004</v>
      </c>
      <c r="G23" s="111">
        <v>53315.547262249995</v>
      </c>
      <c r="H23" s="112">
        <f t="shared" si="1"/>
        <v>-29.105002276222677</v>
      </c>
      <c r="K23" s="103"/>
    </row>
    <row r="24" spans="1:11">
      <c r="A24" s="104">
        <v>17</v>
      </c>
      <c r="B24" s="105" t="s">
        <v>152</v>
      </c>
      <c r="C24" s="113">
        <f>4377000/1000</f>
        <v>4377</v>
      </c>
      <c r="D24" s="99">
        <v>5134.9624853000005</v>
      </c>
      <c r="E24" s="100">
        <f t="shared" si="0"/>
        <v>17.316940491204022</v>
      </c>
      <c r="F24" s="106">
        <f>7611494/1000</f>
        <v>7611.4939999999997</v>
      </c>
      <c r="G24" s="101">
        <v>6193.57637978</v>
      </c>
      <c r="H24" s="102">
        <f t="shared" si="1"/>
        <v>-18.628637429392967</v>
      </c>
      <c r="K24" s="103"/>
    </row>
    <row r="25" spans="1:11">
      <c r="A25" s="104">
        <v>18</v>
      </c>
      <c r="B25" s="105" t="s">
        <v>153</v>
      </c>
      <c r="C25" s="106">
        <f>3179300/1000</f>
        <v>3179.3</v>
      </c>
      <c r="D25" s="99">
        <v>2591.8736217499995</v>
      </c>
      <c r="E25" s="100">
        <f t="shared" si="0"/>
        <v>-18.476594792878956</v>
      </c>
      <c r="F25" s="106">
        <f>5870600/1000</f>
        <v>5870.6</v>
      </c>
      <c r="G25" s="101">
        <v>4788.44048475</v>
      </c>
      <c r="H25" s="102">
        <f t="shared" si="1"/>
        <v>-18.433541976118278</v>
      </c>
      <c r="K25" s="103"/>
    </row>
    <row r="26" spans="1:11">
      <c r="A26" s="104">
        <v>19</v>
      </c>
      <c r="B26" s="105" t="s">
        <v>154</v>
      </c>
      <c r="C26" s="106">
        <f>4555200/1000</f>
        <v>4555.2</v>
      </c>
      <c r="D26" s="99">
        <v>4223.4379773199998</v>
      </c>
      <c r="E26" s="100">
        <f t="shared" si="0"/>
        <v>-7.2831494265894037</v>
      </c>
      <c r="F26" s="106">
        <f>3939190/1000</f>
        <v>3939.19</v>
      </c>
      <c r="G26" s="101">
        <v>3986.9402959499994</v>
      </c>
      <c r="H26" s="102">
        <f t="shared" si="1"/>
        <v>1.2121856511110138</v>
      </c>
      <c r="K26" s="103"/>
    </row>
    <row r="27" spans="1:11">
      <c r="A27" s="104">
        <v>20</v>
      </c>
      <c r="B27" s="105" t="s">
        <v>155</v>
      </c>
      <c r="C27" s="106">
        <f>1563600/1000</f>
        <v>1563.6</v>
      </c>
      <c r="D27" s="99">
        <v>1471.1260137899999</v>
      </c>
      <c r="E27" s="100">
        <f t="shared" si="0"/>
        <v>-5.9141715406753548</v>
      </c>
      <c r="F27" s="106">
        <f>669000/1000</f>
        <v>669</v>
      </c>
      <c r="G27" s="101">
        <v>324.78504847000005</v>
      </c>
      <c r="H27" s="102">
        <f t="shared" si="1"/>
        <v>-51.452160168908811</v>
      </c>
      <c r="K27" s="103"/>
    </row>
    <row r="28" spans="1:11">
      <c r="A28" s="104">
        <v>21</v>
      </c>
      <c r="B28" s="105" t="s">
        <v>156</v>
      </c>
      <c r="C28" s="106">
        <f>4936000/1000</f>
        <v>4936</v>
      </c>
      <c r="D28" s="99">
        <v>4666.7438029200002</v>
      </c>
      <c r="E28" s="100">
        <f t="shared" si="0"/>
        <v>-5.4549472666126348</v>
      </c>
      <c r="F28" s="106">
        <f>3735000/1000</f>
        <v>3735</v>
      </c>
      <c r="G28" s="101">
        <v>3108.1856862099999</v>
      </c>
      <c r="H28" s="102">
        <f t="shared" si="1"/>
        <v>-16.782177076037485</v>
      </c>
      <c r="K28" s="103"/>
    </row>
    <row r="29" spans="1:11">
      <c r="A29" s="104">
        <v>22</v>
      </c>
      <c r="B29" s="105" t="s">
        <v>157</v>
      </c>
      <c r="C29" s="106">
        <f>969900/1000</f>
        <v>969.9</v>
      </c>
      <c r="D29" s="99">
        <v>829.72865490999993</v>
      </c>
      <c r="E29" s="100">
        <f t="shared" si="0"/>
        <v>-14.452144044746888</v>
      </c>
      <c r="F29" s="106">
        <f>75510550/1000</f>
        <v>75510.55</v>
      </c>
      <c r="G29" s="101">
        <v>47176.327156949999</v>
      </c>
      <c r="H29" s="102">
        <f t="shared" si="1"/>
        <v>-37.523528623549964</v>
      </c>
      <c r="K29" s="103"/>
    </row>
    <row r="30" spans="1:11">
      <c r="A30" s="104">
        <v>23</v>
      </c>
      <c r="B30" s="105" t="s">
        <v>158</v>
      </c>
      <c r="C30" s="106">
        <f>170731085/1000</f>
        <v>170731.08499999999</v>
      </c>
      <c r="D30" s="99">
        <v>159381.60969611999</v>
      </c>
      <c r="E30" s="100">
        <f t="shared" si="0"/>
        <v>-6.6475740512514108</v>
      </c>
      <c r="F30" s="106">
        <f>3309360/1000</f>
        <v>3309.36</v>
      </c>
      <c r="G30" s="101">
        <v>2116.0550004000002</v>
      </c>
      <c r="H30" s="102">
        <f t="shared" si="1"/>
        <v>-36.05848259482196</v>
      </c>
      <c r="K30" s="103"/>
    </row>
    <row r="31" spans="1:11">
      <c r="A31" s="104">
        <v>24</v>
      </c>
      <c r="B31" s="105" t="s">
        <v>159</v>
      </c>
      <c r="C31" s="106">
        <f>1638450/1000</f>
        <v>1638.45</v>
      </c>
      <c r="D31" s="99">
        <v>1462.0896939099998</v>
      </c>
      <c r="E31" s="100">
        <f t="shared" si="0"/>
        <v>-10.763850351856945</v>
      </c>
      <c r="F31" s="106">
        <f>2449530/1000</f>
        <v>2449.5300000000002</v>
      </c>
      <c r="G31" s="101">
        <v>1839.37003405</v>
      </c>
      <c r="H31" s="102">
        <f t="shared" si="1"/>
        <v>-24.909266918551737</v>
      </c>
      <c r="K31" s="103"/>
    </row>
    <row r="32" spans="1:11">
      <c r="A32" s="104">
        <v>25</v>
      </c>
      <c r="B32" s="105" t="s">
        <v>160</v>
      </c>
      <c r="C32" s="106">
        <f>5697000/1000</f>
        <v>5697</v>
      </c>
      <c r="D32" s="99">
        <v>1872.94251717</v>
      </c>
      <c r="E32" s="100">
        <f t="shared" si="0"/>
        <v>-67.124056219589249</v>
      </c>
      <c r="F32" s="106">
        <f>1843000/1000</f>
        <v>1843</v>
      </c>
      <c r="G32" s="101">
        <v>329.38866920999999</v>
      </c>
      <c r="H32" s="102">
        <f t="shared" si="1"/>
        <v>-82.127581703201301</v>
      </c>
      <c r="K32" s="103"/>
    </row>
    <row r="33" spans="1:11">
      <c r="A33" s="104">
        <v>26</v>
      </c>
      <c r="B33" s="105" t="s">
        <v>161</v>
      </c>
      <c r="C33" s="106">
        <f>942400/1000</f>
        <v>942.4</v>
      </c>
      <c r="D33" s="99">
        <v>651.73558959000002</v>
      </c>
      <c r="E33" s="100">
        <f t="shared" si="0"/>
        <v>-30.842997709040745</v>
      </c>
      <c r="F33" s="106">
        <f>1687400/1000</f>
        <v>1687.4</v>
      </c>
      <c r="G33" s="101">
        <v>1259.6269919400002</v>
      </c>
      <c r="H33" s="102">
        <f t="shared" si="1"/>
        <v>-25.351013871044202</v>
      </c>
      <c r="K33" s="103"/>
    </row>
    <row r="34" spans="1:11">
      <c r="A34" s="104">
        <v>27</v>
      </c>
      <c r="B34" s="105" t="s">
        <v>162</v>
      </c>
      <c r="C34" s="106">
        <f>121602380/1000</f>
        <v>121602.38</v>
      </c>
      <c r="D34" s="99">
        <v>115864.77554595</v>
      </c>
      <c r="E34" s="100">
        <f t="shared" si="0"/>
        <v>-4.7183323665622368</v>
      </c>
      <c r="F34" s="106">
        <f>19488895/1000</f>
        <v>19488.895</v>
      </c>
      <c r="G34" s="101">
        <v>17807.494015609998</v>
      </c>
      <c r="H34" s="102">
        <f t="shared" si="1"/>
        <v>-8.6274823913310712</v>
      </c>
      <c r="K34" s="103"/>
    </row>
    <row r="35" spans="1:11">
      <c r="A35" s="104">
        <v>28</v>
      </c>
      <c r="B35" s="105" t="s">
        <v>163</v>
      </c>
      <c r="C35" s="106">
        <v>4920</v>
      </c>
      <c r="D35" s="99">
        <v>4563.2070555599994</v>
      </c>
      <c r="E35" s="100">
        <f t="shared" si="0"/>
        <v>-7.2518891146341531</v>
      </c>
      <c r="F35" s="106">
        <f>1954500/1000</f>
        <v>1954.5</v>
      </c>
      <c r="G35" s="101">
        <v>515.93076178000001</v>
      </c>
      <c r="H35" s="102">
        <f t="shared" si="1"/>
        <v>-73.602928535175238</v>
      </c>
      <c r="K35" s="103"/>
    </row>
    <row r="36" spans="1:11">
      <c r="A36" s="104">
        <v>29</v>
      </c>
      <c r="B36" s="105" t="s">
        <v>164</v>
      </c>
      <c r="C36" s="106">
        <v>6050</v>
      </c>
      <c r="D36" s="99">
        <v>4487.7295176600001</v>
      </c>
      <c r="E36" s="100">
        <f t="shared" si="0"/>
        <v>-25.822652600661158</v>
      </c>
      <c r="F36" s="106">
        <f>4200000/1000</f>
        <v>4200</v>
      </c>
      <c r="G36" s="101">
        <v>1657.9354344000001</v>
      </c>
      <c r="H36" s="102">
        <f t="shared" si="1"/>
        <v>-60.525346799999994</v>
      </c>
      <c r="K36" s="103"/>
    </row>
    <row r="37" spans="1:11">
      <c r="A37" s="104">
        <v>30</v>
      </c>
      <c r="B37" s="105" t="s">
        <v>165</v>
      </c>
      <c r="C37" s="106">
        <v>8900</v>
      </c>
      <c r="D37" s="99">
        <v>7788.8783870400002</v>
      </c>
      <c r="E37" s="100">
        <f t="shared" si="0"/>
        <v>-12.484512505168539</v>
      </c>
      <c r="F37" s="114">
        <f>75757200/1000</f>
        <v>75757.2</v>
      </c>
      <c r="G37" s="101">
        <v>45889.993495949995</v>
      </c>
      <c r="H37" s="102">
        <f t="shared" si="1"/>
        <v>-39.424908132890344</v>
      </c>
      <c r="K37" s="103"/>
    </row>
    <row r="38" spans="1:11">
      <c r="A38" s="115"/>
      <c r="B38" s="116" t="s">
        <v>64</v>
      </c>
      <c r="C38" s="117">
        <f>SUM(C8:C37)</f>
        <v>4633830.1269999994</v>
      </c>
      <c r="D38" s="117">
        <f t="shared" ref="D38:G38" si="2">SUM(D8:D37)</f>
        <v>4729386.1479769209</v>
      </c>
      <c r="E38" s="118">
        <f t="shared" si="0"/>
        <v>2.0621390590074498</v>
      </c>
      <c r="F38" s="117">
        <f t="shared" si="2"/>
        <v>12245668.872999996</v>
      </c>
      <c r="G38" s="117">
        <f t="shared" si="2"/>
        <v>5944946.0532635096</v>
      </c>
      <c r="H38" s="118">
        <f t="shared" si="1"/>
        <v>-51.452663673020815</v>
      </c>
    </row>
    <row r="39" spans="1:11" s="546" customFormat="1" ht="24.75" customHeight="1">
      <c r="A39" s="672" t="s">
        <v>166</v>
      </c>
      <c r="B39" s="672"/>
      <c r="C39" s="672"/>
      <c r="D39" s="673" t="s">
        <v>651</v>
      </c>
      <c r="E39" s="674"/>
      <c r="F39" s="674"/>
      <c r="G39" s="674"/>
      <c r="H39" s="674"/>
    </row>
    <row r="40" spans="1:11" s="546" customFormat="1" ht="12">
      <c r="A40" s="119" t="s">
        <v>167</v>
      </c>
      <c r="B40" s="119"/>
      <c r="C40" s="547"/>
      <c r="D40" s="119"/>
      <c r="E40" s="119"/>
      <c r="F40" s="120"/>
      <c r="G40" s="120"/>
      <c r="H40" s="121"/>
      <c r="J40" s="548"/>
    </row>
    <row r="41" spans="1:11" s="551" customFormat="1" ht="12">
      <c r="A41" s="123" t="s">
        <v>168</v>
      </c>
      <c r="B41" s="549"/>
      <c r="C41" s="550"/>
      <c r="D41" s="123"/>
      <c r="E41" s="123"/>
      <c r="F41" s="124"/>
      <c r="G41" s="124"/>
      <c r="H41" s="121"/>
      <c r="J41" s="552"/>
    </row>
    <row r="42" spans="1:11" s="546" customFormat="1" ht="12">
      <c r="A42" s="553" t="s">
        <v>169</v>
      </c>
      <c r="B42" s="120"/>
      <c r="C42" s="547"/>
      <c r="D42" s="547"/>
      <c r="E42" s="547"/>
      <c r="F42" s="548"/>
      <c r="H42" s="551"/>
    </row>
    <row r="43" spans="1:11">
      <c r="C43" s="103"/>
      <c r="F43" s="103"/>
      <c r="H43" s="125"/>
    </row>
    <row r="44" spans="1:11">
      <c r="B44" s="126"/>
    </row>
  </sheetData>
  <mergeCells count="7">
    <mergeCell ref="A39:C39"/>
    <mergeCell ref="D39:H39"/>
    <mergeCell ref="G3:H3"/>
    <mergeCell ref="A4:H4"/>
    <mergeCell ref="A6:B7"/>
    <mergeCell ref="C6:E6"/>
    <mergeCell ref="F6:H6"/>
  </mergeCells>
  <conditionalFormatting sqref="D8:E37 G8:H37">
    <cfRule type="cellIs" dxfId="83" priority="2" operator="equal">
      <formula>0</formula>
    </cfRule>
  </conditionalFormatting>
  <conditionalFormatting sqref="H3">
    <cfRule type="cellIs" dxfId="82" priority="1" operator="equal">
      <formula>0</formula>
    </cfRule>
  </conditionalFormatting>
  <hyperlinks>
    <hyperlink ref="G3" location="Contents!A1" display="cs;slf;fj;jpw;F jpUk;Gtjw;F"/>
    <hyperlink ref="G3:H3" location="உள்ளடக்கம்!A1" display="cs;slf;fj;jpw;F jpUk;Gtjw;F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H47"/>
  <sheetViews>
    <sheetView showGridLines="0" zoomScaleNormal="100" workbookViewId="0">
      <selection activeCell="C3" sqref="C3:D3"/>
    </sheetView>
  </sheetViews>
  <sheetFormatPr defaultColWidth="8.7109375" defaultRowHeight="12.75"/>
  <cols>
    <col min="1" max="1" width="5" style="122" customWidth="1"/>
    <col min="2" max="2" width="79.85546875" style="122" customWidth="1"/>
    <col min="3" max="3" width="24.5703125" style="122" customWidth="1"/>
    <col min="4" max="4" width="23.85546875" style="122" customWidth="1"/>
    <col min="5" max="5" width="14.28515625" style="122" customWidth="1"/>
    <col min="6" max="6" width="12.85546875" style="122" bestFit="1" customWidth="1"/>
    <col min="7" max="8" width="8.7109375" style="122"/>
    <col min="9" max="9" width="12.7109375" style="122" bestFit="1" customWidth="1"/>
    <col min="10" max="16384" width="8.7109375" style="122"/>
  </cols>
  <sheetData>
    <row r="2" spans="1:8" ht="15.75">
      <c r="A2" s="31" t="s">
        <v>25</v>
      </c>
      <c r="D2" s="32" t="s">
        <v>170</v>
      </c>
    </row>
    <row r="3" spans="1:8">
      <c r="C3" s="644" t="s">
        <v>663</v>
      </c>
      <c r="D3" s="644"/>
    </row>
    <row r="4" spans="1:8" ht="15.75">
      <c r="A4" s="675" t="s">
        <v>171</v>
      </c>
      <c r="B4" s="675"/>
      <c r="C4" s="675"/>
      <c r="D4" s="675"/>
      <c r="E4" s="675"/>
      <c r="F4" s="675"/>
      <c r="G4" s="675"/>
      <c r="H4" s="675"/>
    </row>
    <row r="5" spans="1:8">
      <c r="B5" s="127"/>
      <c r="D5" s="33" t="s">
        <v>15</v>
      </c>
    </row>
    <row r="6" spans="1:8" s="128" customFormat="1" ht="30" customHeight="1">
      <c r="A6" s="682" t="s">
        <v>172</v>
      </c>
      <c r="B6" s="683"/>
      <c r="C6" s="686" t="s">
        <v>173</v>
      </c>
      <c r="D6" s="687"/>
    </row>
    <row r="7" spans="1:8" s="128" customFormat="1" ht="24.75" customHeight="1">
      <c r="A7" s="684"/>
      <c r="B7" s="685"/>
      <c r="C7" s="554" t="s">
        <v>174</v>
      </c>
      <c r="D7" s="554" t="s">
        <v>175</v>
      </c>
    </row>
    <row r="8" spans="1:8">
      <c r="A8" s="130">
        <v>1</v>
      </c>
      <c r="B8" s="131" t="s">
        <v>136</v>
      </c>
      <c r="C8" s="132">
        <f>25902100/1000</f>
        <v>25902.1</v>
      </c>
      <c r="D8" s="133">
        <f>32966400/1000</f>
        <v>32966.400000000001</v>
      </c>
      <c r="E8" s="125"/>
    </row>
    <row r="9" spans="1:8">
      <c r="A9" s="130">
        <v>2</v>
      </c>
      <c r="B9" s="134" t="s">
        <v>137</v>
      </c>
      <c r="C9" s="135">
        <f>6640000/1000</f>
        <v>6640</v>
      </c>
      <c r="D9" s="133">
        <f>3960000/1000</f>
        <v>3960</v>
      </c>
      <c r="E9" s="125"/>
    </row>
    <row r="10" spans="1:8" ht="12.75" customHeight="1">
      <c r="A10" s="130">
        <v>3</v>
      </c>
      <c r="B10" s="134" t="s">
        <v>176</v>
      </c>
      <c r="C10" s="135">
        <f>3043502710/1000</f>
        <v>3043502.71</v>
      </c>
      <c r="D10" s="133">
        <f>(684773185/1000)+(4268394700/1000)</f>
        <v>4953167.8849999998</v>
      </c>
      <c r="E10" s="125"/>
    </row>
    <row r="11" spans="1:8">
      <c r="A11" s="130">
        <v>4</v>
      </c>
      <c r="B11" s="134" t="s">
        <v>139</v>
      </c>
      <c r="C11" s="135">
        <f>365279000/1000</f>
        <v>365279</v>
      </c>
      <c r="D11" s="133">
        <f>58446000/1000</f>
        <v>58446</v>
      </c>
      <c r="E11" s="125"/>
    </row>
    <row r="12" spans="1:8">
      <c r="A12" s="130">
        <v>5</v>
      </c>
      <c r="B12" s="134" t="s">
        <v>140</v>
      </c>
      <c r="C12" s="135">
        <f>23000000/1000</f>
        <v>23000</v>
      </c>
      <c r="D12" s="133">
        <f>2650000/1000</f>
        <v>2650</v>
      </c>
      <c r="E12" s="125"/>
    </row>
    <row r="13" spans="1:8">
      <c r="A13" s="130">
        <v>6</v>
      </c>
      <c r="B13" s="134" t="s">
        <v>141</v>
      </c>
      <c r="C13" s="135">
        <f>31049000/1000</f>
        <v>31049</v>
      </c>
      <c r="D13" s="133">
        <f>11202000/1000</f>
        <v>11202</v>
      </c>
      <c r="E13" s="125"/>
    </row>
    <row r="14" spans="1:8">
      <c r="A14" s="130">
        <v>7</v>
      </c>
      <c r="B14" s="134" t="s">
        <v>142</v>
      </c>
      <c r="C14" s="135">
        <f>350290000/1000</f>
        <v>350290</v>
      </c>
      <c r="D14" s="133">
        <f>60500000/1000</f>
        <v>60500</v>
      </c>
      <c r="E14" s="125"/>
    </row>
    <row r="15" spans="1:8">
      <c r="A15" s="130">
        <v>8</v>
      </c>
      <c r="B15" s="134" t="s">
        <v>143</v>
      </c>
      <c r="C15" s="135">
        <f>18874025/1000</f>
        <v>18874.025000000001</v>
      </c>
      <c r="D15" s="133">
        <f>738000/1000</f>
        <v>738</v>
      </c>
      <c r="E15" s="125"/>
    </row>
    <row r="16" spans="1:8">
      <c r="A16" s="130">
        <v>9</v>
      </c>
      <c r="B16" s="134" t="s">
        <v>144</v>
      </c>
      <c r="C16" s="135">
        <f>1801300/1000</f>
        <v>1801.3</v>
      </c>
      <c r="D16" s="133">
        <f>767700/1000</f>
        <v>767.7</v>
      </c>
      <c r="E16" s="125"/>
    </row>
    <row r="17" spans="1:6">
      <c r="A17" s="130">
        <v>10</v>
      </c>
      <c r="B17" s="134" t="s">
        <v>145</v>
      </c>
      <c r="C17" s="135">
        <f>48839000/1000</f>
        <v>48839</v>
      </c>
      <c r="D17" s="133">
        <f>368345000/1000</f>
        <v>368345</v>
      </c>
      <c r="E17" s="125"/>
    </row>
    <row r="18" spans="1:6">
      <c r="A18" s="130">
        <v>11</v>
      </c>
      <c r="B18" s="134" t="s">
        <v>177</v>
      </c>
      <c r="C18" s="135">
        <f>66039250/1000</f>
        <v>66039.25</v>
      </c>
      <c r="D18" s="133">
        <f>46522030/1000</f>
        <v>46522.03</v>
      </c>
      <c r="E18" s="125"/>
    </row>
    <row r="19" spans="1:6">
      <c r="A19" s="130">
        <v>12</v>
      </c>
      <c r="B19" s="134" t="s">
        <v>147</v>
      </c>
      <c r="C19" s="135">
        <f>910000/1000</f>
        <v>910</v>
      </c>
      <c r="D19" s="133">
        <f>42073000/1000</f>
        <v>42073</v>
      </c>
      <c r="E19" s="125"/>
    </row>
    <row r="20" spans="1:6">
      <c r="A20" s="130">
        <v>13</v>
      </c>
      <c r="B20" s="134" t="s">
        <v>148</v>
      </c>
      <c r="C20" s="135">
        <f>7655730/1000</f>
        <v>7655.73</v>
      </c>
      <c r="D20" s="133">
        <f>12869000/1000</f>
        <v>12869</v>
      </c>
      <c r="E20" s="125"/>
    </row>
    <row r="21" spans="1:6">
      <c r="A21" s="130">
        <v>14</v>
      </c>
      <c r="B21" s="134" t="s">
        <v>149</v>
      </c>
      <c r="C21" s="135">
        <f>3090000/1000</f>
        <v>3090</v>
      </c>
      <c r="D21" s="133">
        <f>51060000/1000</f>
        <v>51060</v>
      </c>
      <c r="E21" s="125"/>
    </row>
    <row r="22" spans="1:6">
      <c r="A22" s="130">
        <v>15</v>
      </c>
      <c r="B22" s="134" t="s">
        <v>150</v>
      </c>
      <c r="C22" s="135">
        <f>181800000/1000</f>
        <v>181800</v>
      </c>
      <c r="D22" s="133">
        <f>58040000/1000</f>
        <v>58040</v>
      </c>
      <c r="E22" s="125"/>
    </row>
    <row r="23" spans="1:6">
      <c r="A23" s="130">
        <v>16</v>
      </c>
      <c r="B23" s="134" t="s">
        <v>151</v>
      </c>
      <c r="C23" s="135">
        <f>491245000/1000</f>
        <v>491245</v>
      </c>
      <c r="D23" s="133">
        <f>36165000/1000</f>
        <v>36165</v>
      </c>
      <c r="E23" s="125"/>
    </row>
    <row r="24" spans="1:6" ht="14.25" customHeight="1">
      <c r="A24" s="130">
        <v>17</v>
      </c>
      <c r="B24" s="134" t="s">
        <v>153</v>
      </c>
      <c r="C24" s="135">
        <f>3414800/1000</f>
        <v>3414.8</v>
      </c>
      <c r="D24" s="133">
        <f>5994300/1000</f>
        <v>5994.3</v>
      </c>
      <c r="E24" s="125"/>
    </row>
    <row r="25" spans="1:6">
      <c r="A25" s="130">
        <v>18</v>
      </c>
      <c r="B25" s="134" t="s">
        <v>154</v>
      </c>
      <c r="C25" s="135">
        <f>2581000/1000</f>
        <v>2581</v>
      </c>
      <c r="D25" s="133">
        <f>4919000/1000</f>
        <v>4919</v>
      </c>
      <c r="E25" s="125"/>
    </row>
    <row r="26" spans="1:6">
      <c r="A26" s="130">
        <v>19</v>
      </c>
      <c r="B26" s="134" t="s">
        <v>155</v>
      </c>
      <c r="C26" s="135">
        <f>1529000/1000</f>
        <v>1529</v>
      </c>
      <c r="D26" s="133">
        <f>601000/1000</f>
        <v>601</v>
      </c>
      <c r="E26" s="125"/>
    </row>
    <row r="27" spans="1:6">
      <c r="A27" s="130">
        <v>20</v>
      </c>
      <c r="B27" s="134" t="s">
        <v>156</v>
      </c>
      <c r="C27" s="135">
        <f>7578000/1000</f>
        <v>7578</v>
      </c>
      <c r="D27" s="133">
        <f>1135000/1000</f>
        <v>1135</v>
      </c>
      <c r="E27" s="125"/>
    </row>
    <row r="28" spans="1:6">
      <c r="A28" s="130">
        <v>21</v>
      </c>
      <c r="B28" s="134" t="s">
        <v>178</v>
      </c>
      <c r="C28" s="135">
        <f>1426000/1000</f>
        <v>1426</v>
      </c>
      <c r="D28" s="133">
        <f>71424000/1000</f>
        <v>71424</v>
      </c>
      <c r="E28" s="125"/>
    </row>
    <row r="29" spans="1:6">
      <c r="A29" s="130">
        <v>22</v>
      </c>
      <c r="B29" s="134" t="s">
        <v>158</v>
      </c>
      <c r="C29" s="135">
        <f>72801000/1000</f>
        <v>72801</v>
      </c>
      <c r="D29" s="133">
        <f>1733000/1000</f>
        <v>1733</v>
      </c>
      <c r="E29" s="125"/>
    </row>
    <row r="30" spans="1:6">
      <c r="A30" s="130">
        <v>23</v>
      </c>
      <c r="B30" s="134" t="s">
        <v>179</v>
      </c>
      <c r="C30" s="135">
        <f>1397000/1000</f>
        <v>1397</v>
      </c>
      <c r="D30" s="133">
        <f>7678000/1000</f>
        <v>7678</v>
      </c>
      <c r="E30" s="125"/>
    </row>
    <row r="31" spans="1:6">
      <c r="A31" s="130">
        <v>24</v>
      </c>
      <c r="B31" s="134" t="s">
        <v>160</v>
      </c>
      <c r="C31" s="135">
        <f>3070400/1000</f>
        <v>3070.4</v>
      </c>
      <c r="D31" s="133">
        <f>5356400/1000</f>
        <v>5356.4</v>
      </c>
      <c r="E31" s="125"/>
    </row>
    <row r="32" spans="1:6">
      <c r="A32" s="130">
        <v>25</v>
      </c>
      <c r="B32" s="134" t="s">
        <v>161</v>
      </c>
      <c r="C32" s="135">
        <f>1186170/1000</f>
        <v>1186.17</v>
      </c>
      <c r="D32" s="133">
        <f>2531500/1000</f>
        <v>2531.5</v>
      </c>
      <c r="E32" s="125"/>
      <c r="F32" s="90"/>
    </row>
    <row r="33" spans="1:6">
      <c r="A33" s="130">
        <v>26</v>
      </c>
      <c r="B33" s="134" t="s">
        <v>162</v>
      </c>
      <c r="C33" s="135">
        <f>127403500/1000</f>
        <v>127403.5</v>
      </c>
      <c r="D33" s="133">
        <f>13330000/1000</f>
        <v>13330</v>
      </c>
      <c r="E33" s="125"/>
      <c r="F33" s="90"/>
    </row>
    <row r="34" spans="1:6">
      <c r="A34" s="130">
        <v>27</v>
      </c>
      <c r="B34" s="134" t="s">
        <v>163</v>
      </c>
      <c r="C34" s="135">
        <f>5153000/1000</f>
        <v>5153</v>
      </c>
      <c r="D34" s="133">
        <f>1745000/1000</f>
        <v>1745</v>
      </c>
      <c r="E34" s="125"/>
      <c r="F34" s="90"/>
    </row>
    <row r="35" spans="1:6">
      <c r="A35" s="130">
        <v>28</v>
      </c>
      <c r="B35" s="134" t="s">
        <v>164</v>
      </c>
      <c r="C35" s="135">
        <f>6500000/1000</f>
        <v>6500</v>
      </c>
      <c r="D35" s="133">
        <f>5500000/1000</f>
        <v>5500</v>
      </c>
      <c r="E35" s="125"/>
      <c r="F35" s="90"/>
    </row>
    <row r="36" spans="1:6">
      <c r="A36" s="130">
        <v>29</v>
      </c>
      <c r="B36" s="134" t="s">
        <v>180</v>
      </c>
      <c r="C36" s="135">
        <f>8574000/1000</f>
        <v>8574</v>
      </c>
      <c r="D36" s="133">
        <f>77926000/1000</f>
        <v>77926</v>
      </c>
      <c r="E36" s="125"/>
      <c r="F36" s="136"/>
    </row>
    <row r="37" spans="1:6">
      <c r="A37" s="130">
        <v>30</v>
      </c>
      <c r="B37" s="137" t="s">
        <v>181</v>
      </c>
      <c r="C37" s="135">
        <f>138000/1000</f>
        <v>138</v>
      </c>
      <c r="D37" s="133">
        <v>24</v>
      </c>
      <c r="E37" s="125"/>
    </row>
    <row r="38" spans="1:6">
      <c r="A38" s="130">
        <v>31</v>
      </c>
      <c r="B38" s="134" t="s">
        <v>182</v>
      </c>
      <c r="C38" s="138">
        <f>390000000/1000</f>
        <v>390000</v>
      </c>
      <c r="D38" s="133">
        <f>38800000/1000</f>
        <v>38800</v>
      </c>
      <c r="E38" s="125"/>
    </row>
    <row r="39" spans="1:6">
      <c r="A39" s="139"/>
      <c r="B39" s="140" t="s">
        <v>64</v>
      </c>
      <c r="C39" s="65">
        <f>SUM(C8:C38)</f>
        <v>5298668.9850000003</v>
      </c>
      <c r="D39" s="65">
        <f>SUM(D8:D38)</f>
        <v>5978169.2150000008</v>
      </c>
      <c r="E39" s="125"/>
    </row>
    <row r="40" spans="1:6" s="551" customFormat="1" ht="12">
      <c r="A40" s="119" t="s">
        <v>183</v>
      </c>
      <c r="B40" s="555"/>
      <c r="D40" s="556" t="s">
        <v>652</v>
      </c>
      <c r="E40" s="552"/>
    </row>
    <row r="41" spans="1:6" s="551" customFormat="1" ht="12">
      <c r="A41" s="553" t="s">
        <v>184</v>
      </c>
      <c r="C41" s="557"/>
      <c r="D41" s="557"/>
    </row>
    <row r="42" spans="1:6">
      <c r="D42" s="141"/>
    </row>
    <row r="43" spans="1:6">
      <c r="B43" s="137"/>
    </row>
    <row r="47" spans="1:6">
      <c r="D47" s="125"/>
    </row>
  </sheetData>
  <mergeCells count="4">
    <mergeCell ref="A4:H4"/>
    <mergeCell ref="A6:B7"/>
    <mergeCell ref="C6:D6"/>
    <mergeCell ref="C3:D3"/>
  </mergeCells>
  <conditionalFormatting sqref="D3">
    <cfRule type="cellIs" dxfId="81" priority="1" operator="equal">
      <formula>0</formula>
    </cfRule>
  </conditionalFormatting>
  <hyperlinks>
    <hyperlink ref="C3" location="Contents!A1" display="cs;slf;fj;jpw;F jpUk;Gtjw;F"/>
    <hyperlink ref="C3:D3" location="உள்ளடக்கம்!A1" display="cs;slf;fj;jpw;F jpUk;Gtjw;F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M79"/>
  <sheetViews>
    <sheetView showGridLines="0" zoomScaleNormal="100" zoomScaleSheetLayoutView="98" workbookViewId="0">
      <selection activeCell="J3" sqref="J3:K3"/>
    </sheetView>
  </sheetViews>
  <sheetFormatPr defaultColWidth="9.140625" defaultRowHeight="12.75"/>
  <cols>
    <col min="1" max="1" width="66.42578125" style="30" customWidth="1"/>
    <col min="2" max="2" width="13.28515625" style="30" customWidth="1"/>
    <col min="3" max="3" width="12.7109375" style="30" customWidth="1"/>
    <col min="4" max="4" width="12.85546875" style="30" customWidth="1"/>
    <col min="5" max="5" width="12.7109375" style="30" customWidth="1"/>
    <col min="6" max="6" width="13" style="30" customWidth="1"/>
    <col min="7" max="7" width="13.28515625" style="30" customWidth="1"/>
    <col min="8" max="8" width="13.5703125" style="30" customWidth="1"/>
    <col min="9" max="9" width="13.85546875" style="30" customWidth="1"/>
    <col min="10" max="10" width="13.7109375" style="30" customWidth="1"/>
    <col min="11" max="11" width="14.5703125" style="69" customWidth="1"/>
    <col min="12" max="12" width="9.140625" style="30"/>
    <col min="13" max="13" width="11.140625" style="30" bestFit="1" customWidth="1"/>
    <col min="14" max="16384" width="9.140625" style="30"/>
  </cols>
  <sheetData>
    <row r="2" spans="1:11" ht="15.75">
      <c r="A2" s="31" t="s">
        <v>25</v>
      </c>
      <c r="B2" s="4"/>
      <c r="C2" s="4"/>
      <c r="D2" s="4"/>
      <c r="E2" s="4"/>
      <c r="F2" s="4"/>
      <c r="G2" s="4"/>
      <c r="H2" s="4"/>
      <c r="I2" s="4"/>
      <c r="K2" s="32" t="s">
        <v>185</v>
      </c>
    </row>
    <row r="3" spans="1:11" ht="15.75">
      <c r="A3" s="31"/>
      <c r="B3" s="4"/>
      <c r="C3" s="4"/>
      <c r="D3" s="4"/>
      <c r="E3" s="4"/>
      <c r="F3" s="4"/>
      <c r="G3" s="4"/>
      <c r="H3" s="4"/>
      <c r="I3" s="4"/>
      <c r="J3" s="644" t="s">
        <v>663</v>
      </c>
      <c r="K3" s="644"/>
    </row>
    <row r="4" spans="1:11" ht="15.75">
      <c r="A4" s="668" t="s">
        <v>186</v>
      </c>
      <c r="B4" s="668"/>
      <c r="C4" s="668"/>
      <c r="D4" s="668"/>
      <c r="E4" s="668"/>
      <c r="F4" s="668"/>
      <c r="G4" s="668"/>
      <c r="H4" s="668"/>
      <c r="I4" s="668"/>
      <c r="J4" s="668"/>
      <c r="K4" s="668"/>
    </row>
    <row r="5" spans="1:11">
      <c r="B5" s="6"/>
      <c r="C5" s="6"/>
      <c r="D5" s="6"/>
      <c r="E5" s="6"/>
      <c r="F5" s="6"/>
      <c r="G5" s="6"/>
      <c r="H5" s="6"/>
      <c r="I5" s="6"/>
      <c r="K5" s="33" t="s">
        <v>15</v>
      </c>
    </row>
    <row r="6" spans="1:11" ht="12.75" customHeight="1">
      <c r="A6" s="652" t="s">
        <v>187</v>
      </c>
      <c r="B6" s="691">
        <v>2014</v>
      </c>
      <c r="C6" s="691">
        <v>2015</v>
      </c>
      <c r="D6" s="691">
        <v>2016</v>
      </c>
      <c r="E6" s="691">
        <v>2017</v>
      </c>
      <c r="F6" s="691">
        <v>2018</v>
      </c>
      <c r="G6" s="693" t="s">
        <v>24</v>
      </c>
      <c r="H6" s="693" t="s">
        <v>188</v>
      </c>
      <c r="I6" s="695">
        <v>2021</v>
      </c>
      <c r="J6" s="697">
        <v>2022</v>
      </c>
      <c r="K6" s="695" t="s">
        <v>14</v>
      </c>
    </row>
    <row r="7" spans="1:11">
      <c r="A7" s="654"/>
      <c r="B7" s="692"/>
      <c r="C7" s="692"/>
      <c r="D7" s="692"/>
      <c r="E7" s="692"/>
      <c r="F7" s="692"/>
      <c r="G7" s="694"/>
      <c r="H7" s="694"/>
      <c r="I7" s="696"/>
      <c r="J7" s="698"/>
      <c r="K7" s="696"/>
    </row>
    <row r="8" spans="1:11" ht="15" customHeight="1">
      <c r="A8" s="142" t="s">
        <v>189</v>
      </c>
      <c r="B8" s="143">
        <v>6123.0712729999996</v>
      </c>
      <c r="C8" s="143">
        <v>7503.7</v>
      </c>
      <c r="D8" s="144">
        <v>8148.009</v>
      </c>
      <c r="E8" s="145">
        <v>8194.4</v>
      </c>
      <c r="F8" s="144">
        <v>8637.5</v>
      </c>
      <c r="G8" s="145">
        <v>8794.9802340000006</v>
      </c>
      <c r="H8" s="145">
        <v>9532.4350250000007</v>
      </c>
      <c r="I8" s="144">
        <v>10053.808487999999</v>
      </c>
      <c r="J8" s="145">
        <v>10637.886</v>
      </c>
      <c r="K8" s="144">
        <v>11474.530255</v>
      </c>
    </row>
    <row r="9" spans="1:11">
      <c r="A9" s="146" t="s">
        <v>190</v>
      </c>
      <c r="B9" s="147">
        <v>2100.3000000000002</v>
      </c>
      <c r="C9" s="147">
        <v>2276</v>
      </c>
      <c r="D9" s="148">
        <v>2690</v>
      </c>
      <c r="E9" s="149">
        <v>2760</v>
      </c>
      <c r="F9" s="148">
        <v>2835</v>
      </c>
      <c r="G9" s="149">
        <v>3203</v>
      </c>
      <c r="H9" s="149">
        <v>3590</v>
      </c>
      <c r="I9" s="148">
        <v>4000</v>
      </c>
      <c r="J9" s="149">
        <v>4158</v>
      </c>
      <c r="K9" s="148">
        <v>4601.2250000000004</v>
      </c>
    </row>
    <row r="10" spans="1:11">
      <c r="A10" s="146" t="s">
        <v>191</v>
      </c>
      <c r="B10" s="147">
        <v>96.5</v>
      </c>
      <c r="C10" s="147">
        <v>110</v>
      </c>
      <c r="D10" s="148">
        <v>124.5</v>
      </c>
      <c r="E10" s="149">
        <v>121.5</v>
      </c>
      <c r="F10" s="148">
        <v>145</v>
      </c>
      <c r="G10" s="149">
        <v>148.5</v>
      </c>
      <c r="H10" s="149">
        <v>165</v>
      </c>
      <c r="I10" s="148">
        <v>134.5</v>
      </c>
      <c r="J10" s="149">
        <v>142</v>
      </c>
      <c r="K10" s="148">
        <v>92</v>
      </c>
    </row>
    <row r="11" spans="1:11">
      <c r="A11" s="146" t="s">
        <v>192</v>
      </c>
      <c r="B11" s="147">
        <v>301.33283299999999</v>
      </c>
      <c r="C11" s="147">
        <v>392</v>
      </c>
      <c r="D11" s="148">
        <v>415</v>
      </c>
      <c r="E11" s="149">
        <v>424.5</v>
      </c>
      <c r="F11" s="148">
        <v>448</v>
      </c>
      <c r="G11" s="149">
        <v>460</v>
      </c>
      <c r="H11" s="149">
        <v>479</v>
      </c>
      <c r="I11" s="148">
        <v>500</v>
      </c>
      <c r="J11" s="149">
        <v>394.52</v>
      </c>
      <c r="K11" s="148">
        <v>509.79300000000001</v>
      </c>
    </row>
    <row r="12" spans="1:11">
      <c r="A12" s="146" t="s">
        <v>193</v>
      </c>
      <c r="B12" s="147">
        <v>171.66200000000001</v>
      </c>
      <c r="C12" s="147">
        <v>186.2</v>
      </c>
      <c r="D12" s="148">
        <v>206.32</v>
      </c>
      <c r="E12" s="149">
        <v>207.6</v>
      </c>
      <c r="F12" s="148">
        <v>236.9</v>
      </c>
      <c r="G12" s="149">
        <v>241.06</v>
      </c>
      <c r="H12" s="149">
        <v>257.5</v>
      </c>
      <c r="I12" s="148">
        <v>257.3</v>
      </c>
      <c r="J12" s="149">
        <v>257.43</v>
      </c>
      <c r="K12" s="148">
        <v>275.94600000000003</v>
      </c>
    </row>
    <row r="13" spans="1:11">
      <c r="A13" s="146" t="s">
        <v>194</v>
      </c>
      <c r="B13" s="147">
        <v>124.782</v>
      </c>
      <c r="C13" s="147">
        <v>152.5</v>
      </c>
      <c r="D13" s="148">
        <v>155.19999999999999</v>
      </c>
      <c r="E13" s="149">
        <v>135.80000000000001</v>
      </c>
      <c r="F13" s="148">
        <v>157.69999999999999</v>
      </c>
      <c r="G13" s="149">
        <v>175</v>
      </c>
      <c r="H13" s="149">
        <v>154.73974999999999</v>
      </c>
      <c r="I13" s="148">
        <v>181.409088</v>
      </c>
      <c r="J13" s="149">
        <v>188</v>
      </c>
      <c r="K13" s="148">
        <v>162.227</v>
      </c>
    </row>
    <row r="14" spans="1:11">
      <c r="A14" s="146" t="s">
        <v>195</v>
      </c>
      <c r="B14" s="147">
        <v>1970</v>
      </c>
      <c r="C14" s="147">
        <v>2555.6</v>
      </c>
      <c r="D14" s="148">
        <v>2680</v>
      </c>
      <c r="E14" s="149">
        <v>2630</v>
      </c>
      <c r="F14" s="148">
        <v>2694.4</v>
      </c>
      <c r="G14" s="149">
        <v>2300</v>
      </c>
      <c r="H14" s="149">
        <v>2610</v>
      </c>
      <c r="I14" s="148">
        <v>2700</v>
      </c>
      <c r="J14" s="149">
        <v>3090</v>
      </c>
      <c r="K14" s="148">
        <v>3425.9090000000001</v>
      </c>
    </row>
    <row r="15" spans="1:11">
      <c r="A15" s="146" t="s">
        <v>196</v>
      </c>
      <c r="B15" s="147">
        <v>24.792000000000002</v>
      </c>
      <c r="C15" s="147">
        <v>28.5</v>
      </c>
      <c r="D15" s="148">
        <v>38.960999999999999</v>
      </c>
      <c r="E15" s="149">
        <v>40</v>
      </c>
      <c r="F15" s="148">
        <v>50</v>
      </c>
      <c r="G15" s="149">
        <v>54</v>
      </c>
      <c r="H15" s="149">
        <v>57.811</v>
      </c>
      <c r="I15" s="148">
        <v>59.364999999999995</v>
      </c>
      <c r="J15" s="149">
        <v>64</v>
      </c>
      <c r="K15" s="148">
        <v>69.394000000000005</v>
      </c>
    </row>
    <row r="16" spans="1:11">
      <c r="A16" s="146" t="s">
        <v>197</v>
      </c>
      <c r="B16" s="147">
        <v>252.5</v>
      </c>
      <c r="C16" s="147">
        <v>342.2</v>
      </c>
      <c r="D16" s="148">
        <v>359.81200000000001</v>
      </c>
      <c r="E16" s="149">
        <v>386.8</v>
      </c>
      <c r="F16" s="148">
        <v>372.3</v>
      </c>
      <c r="G16" s="149">
        <v>403.7</v>
      </c>
      <c r="H16" s="149">
        <v>414</v>
      </c>
      <c r="I16" s="148">
        <v>423.49</v>
      </c>
      <c r="J16" s="149">
        <v>394.65</v>
      </c>
      <c r="K16" s="148">
        <v>407.25099999999998</v>
      </c>
    </row>
    <row r="17" spans="1:11">
      <c r="A17" s="146" t="s">
        <v>198</v>
      </c>
      <c r="B17" s="147">
        <v>50</v>
      </c>
      <c r="C17" s="147">
        <v>66.099999999999994</v>
      </c>
      <c r="D17" s="148">
        <v>48</v>
      </c>
      <c r="E17" s="149">
        <v>54</v>
      </c>
      <c r="F17" s="148">
        <v>50</v>
      </c>
      <c r="G17" s="149">
        <v>60</v>
      </c>
      <c r="H17" s="149">
        <v>60</v>
      </c>
      <c r="I17" s="148">
        <v>64.8</v>
      </c>
      <c r="J17" s="149">
        <v>77.5</v>
      </c>
      <c r="K17" s="148">
        <v>80.400000000000006</v>
      </c>
    </row>
    <row r="18" spans="1:11">
      <c r="A18" s="146" t="s">
        <v>199</v>
      </c>
      <c r="B18" s="150" t="s">
        <v>42</v>
      </c>
      <c r="C18" s="147">
        <v>259.5</v>
      </c>
      <c r="D18" s="148">
        <v>250</v>
      </c>
      <c r="E18" s="149">
        <v>205.1</v>
      </c>
      <c r="F18" s="148">
        <v>238.3</v>
      </c>
      <c r="G18" s="149">
        <v>230.95699999999999</v>
      </c>
      <c r="H18" s="149">
        <v>233.6</v>
      </c>
      <c r="I18" s="148">
        <v>262.39999999999998</v>
      </c>
      <c r="J18" s="149">
        <v>251.02999999999997</v>
      </c>
      <c r="K18" s="148">
        <v>258.096</v>
      </c>
    </row>
    <row r="19" spans="1:11">
      <c r="A19" s="146" t="s">
        <v>200</v>
      </c>
      <c r="B19" s="147">
        <v>132</v>
      </c>
      <c r="C19" s="147">
        <v>143</v>
      </c>
      <c r="D19" s="148">
        <v>147.5</v>
      </c>
      <c r="E19" s="149">
        <v>153.5</v>
      </c>
      <c r="F19" s="148">
        <v>165.8</v>
      </c>
      <c r="G19" s="149">
        <v>160</v>
      </c>
      <c r="H19" s="149">
        <v>160</v>
      </c>
      <c r="I19" s="148">
        <v>180</v>
      </c>
      <c r="J19" s="149">
        <v>164.17500000000001</v>
      </c>
      <c r="K19" s="148">
        <v>180</v>
      </c>
    </row>
    <row r="20" spans="1:11">
      <c r="A20" s="146" t="s">
        <v>201</v>
      </c>
      <c r="B20" s="147">
        <v>299.726</v>
      </c>
      <c r="C20" s="147">
        <v>341.3</v>
      </c>
      <c r="D20" s="148">
        <v>338</v>
      </c>
      <c r="E20" s="149">
        <v>374.9</v>
      </c>
      <c r="F20" s="148">
        <v>374.4</v>
      </c>
      <c r="G20" s="149">
        <v>379</v>
      </c>
      <c r="H20" s="149">
        <v>387.68</v>
      </c>
      <c r="I20" s="148">
        <v>383.5</v>
      </c>
      <c r="J20" s="149">
        <v>419.9</v>
      </c>
      <c r="K20" s="148">
        <v>429.91</v>
      </c>
    </row>
    <row r="21" spans="1:11">
      <c r="A21" s="146" t="s">
        <v>202</v>
      </c>
      <c r="B21" s="147">
        <v>266.69200000000001</v>
      </c>
      <c r="C21" s="147">
        <v>319.7</v>
      </c>
      <c r="D21" s="148">
        <v>335.2</v>
      </c>
      <c r="E21" s="149">
        <v>329.5</v>
      </c>
      <c r="F21" s="148">
        <v>373.5</v>
      </c>
      <c r="G21" s="149">
        <v>411.101</v>
      </c>
      <c r="H21" s="149">
        <v>413</v>
      </c>
      <c r="I21" s="148">
        <v>412.5</v>
      </c>
      <c r="J21" s="149">
        <v>443.55599999999998</v>
      </c>
      <c r="K21" s="148">
        <v>428.883397</v>
      </c>
    </row>
    <row r="22" spans="1:11">
      <c r="A22" s="146" t="s">
        <v>51</v>
      </c>
      <c r="B22" s="151">
        <v>377.78443999999945</v>
      </c>
      <c r="C22" s="151">
        <v>330.9</v>
      </c>
      <c r="D22" s="152">
        <v>359.51599999999962</v>
      </c>
      <c r="E22" s="153">
        <v>371.2</v>
      </c>
      <c r="F22" s="152">
        <v>496.1</v>
      </c>
      <c r="G22" s="153">
        <v>568.66223400000126</v>
      </c>
      <c r="H22" s="153">
        <v>550.10427500000151</v>
      </c>
      <c r="I22" s="152">
        <v>494.54439999999886</v>
      </c>
      <c r="J22" s="153">
        <v>593.125</v>
      </c>
      <c r="K22" s="152">
        <v>553.49585800000023</v>
      </c>
    </row>
    <row r="23" spans="1:11">
      <c r="A23" s="146"/>
      <c r="B23" s="151"/>
      <c r="C23" s="151"/>
      <c r="D23" s="152"/>
      <c r="E23" s="153"/>
      <c r="F23" s="152"/>
      <c r="G23" s="153"/>
      <c r="H23" s="153"/>
      <c r="I23" s="152"/>
      <c r="J23" s="153"/>
      <c r="K23" s="152"/>
    </row>
    <row r="24" spans="1:11">
      <c r="A24" s="154" t="s">
        <v>203</v>
      </c>
      <c r="B24" s="155">
        <v>123.49950000000001</v>
      </c>
      <c r="C24" s="155">
        <v>293.2</v>
      </c>
      <c r="D24" s="156">
        <v>366.76666299999999</v>
      </c>
      <c r="E24" s="157">
        <v>395.8</v>
      </c>
      <c r="F24" s="156">
        <v>404.8</v>
      </c>
      <c r="G24" s="157">
        <v>738.52646348999997</v>
      </c>
      <c r="H24" s="157">
        <v>689.0039178899998</v>
      </c>
      <c r="I24" s="156">
        <v>379.5</v>
      </c>
      <c r="J24" s="157">
        <v>448.82203883</v>
      </c>
      <c r="K24" s="156">
        <v>380.18353052000009</v>
      </c>
    </row>
    <row r="25" spans="1:11">
      <c r="A25" s="146" t="s">
        <v>204</v>
      </c>
      <c r="B25" s="147">
        <v>41.5</v>
      </c>
      <c r="C25" s="147">
        <v>49</v>
      </c>
      <c r="D25" s="148">
        <v>103.35</v>
      </c>
      <c r="E25" s="149">
        <v>75.900000000000006</v>
      </c>
      <c r="F25" s="148">
        <v>84</v>
      </c>
      <c r="G25" s="149">
        <v>95.63</v>
      </c>
      <c r="H25" s="149">
        <v>88</v>
      </c>
      <c r="I25" s="148">
        <v>27</v>
      </c>
      <c r="J25" s="149">
        <v>48</v>
      </c>
      <c r="K25" s="148">
        <v>34</v>
      </c>
    </row>
    <row r="26" spans="1:11">
      <c r="A26" s="146" t="s">
        <v>205</v>
      </c>
      <c r="B26" s="147">
        <v>81.999499999999998</v>
      </c>
      <c r="C26" s="147">
        <v>85.2</v>
      </c>
      <c r="D26" s="148">
        <v>83.416663</v>
      </c>
      <c r="E26" s="149">
        <v>93</v>
      </c>
      <c r="F26" s="148">
        <v>97.8</v>
      </c>
      <c r="G26" s="149">
        <v>103.369668</v>
      </c>
      <c r="H26" s="149">
        <v>113.112314</v>
      </c>
      <c r="I26" s="148">
        <v>131.69999999999999</v>
      </c>
      <c r="J26" s="149">
        <v>113.294</v>
      </c>
      <c r="K26" s="148">
        <v>106.915364</v>
      </c>
    </row>
    <row r="27" spans="1:11">
      <c r="A27" s="146" t="s">
        <v>206</v>
      </c>
      <c r="B27" s="147">
        <v>87</v>
      </c>
      <c r="C27" s="147">
        <v>141</v>
      </c>
      <c r="D27" s="148">
        <v>155</v>
      </c>
      <c r="E27" s="149">
        <v>198</v>
      </c>
      <c r="F27" s="148">
        <v>185</v>
      </c>
      <c r="G27" s="149">
        <v>180.4</v>
      </c>
      <c r="H27" s="149">
        <v>181.5</v>
      </c>
      <c r="I27" s="148">
        <v>171.8</v>
      </c>
      <c r="J27" s="149">
        <v>191.6</v>
      </c>
      <c r="K27" s="148">
        <v>189.59516652000002</v>
      </c>
    </row>
    <row r="28" spans="1:11">
      <c r="A28" s="146" t="s">
        <v>51</v>
      </c>
      <c r="B28" s="151">
        <v>0</v>
      </c>
      <c r="C28" s="151">
        <v>18</v>
      </c>
      <c r="D28" s="152">
        <v>24.999999999999972</v>
      </c>
      <c r="E28" s="153">
        <v>29</v>
      </c>
      <c r="F28" s="152">
        <v>38</v>
      </c>
      <c r="G28" s="153">
        <v>359.12679548999995</v>
      </c>
      <c r="H28" s="153">
        <v>306.39160388999983</v>
      </c>
      <c r="I28" s="152">
        <v>49</v>
      </c>
      <c r="J28" s="153">
        <v>95.92803883000002</v>
      </c>
      <c r="K28" s="152">
        <v>49.673000000000059</v>
      </c>
    </row>
    <row r="29" spans="1:11">
      <c r="A29" s="146"/>
      <c r="B29" s="151"/>
      <c r="C29" s="151"/>
      <c r="D29" s="152"/>
      <c r="E29" s="153"/>
      <c r="F29" s="152"/>
      <c r="G29" s="153"/>
      <c r="H29" s="153"/>
      <c r="I29" s="152"/>
      <c r="J29" s="153"/>
      <c r="K29" s="152"/>
    </row>
    <row r="30" spans="1:11">
      <c r="A30" s="154" t="s">
        <v>207</v>
      </c>
      <c r="B30" s="155">
        <v>724.57129999999995</v>
      </c>
      <c r="C30" s="155">
        <v>1021</v>
      </c>
      <c r="D30" s="156">
        <v>1178.3310000000001</v>
      </c>
      <c r="E30" s="157">
        <v>1116.2</v>
      </c>
      <c r="F30" s="156">
        <v>1171.5999999999999</v>
      </c>
      <c r="G30" s="157">
        <v>1182.9000000000001</v>
      </c>
      <c r="H30" s="157">
        <v>1273.905</v>
      </c>
      <c r="I30" s="156">
        <v>1395.222</v>
      </c>
      <c r="J30" s="157">
        <v>1467.6334999999999</v>
      </c>
      <c r="K30" s="156">
        <v>1600.2260000000001</v>
      </c>
    </row>
    <row r="31" spans="1:11">
      <c r="A31" s="146" t="s">
        <v>208</v>
      </c>
      <c r="B31" s="147">
        <v>313.39999999999998</v>
      </c>
      <c r="C31" s="147">
        <v>434.4</v>
      </c>
      <c r="D31" s="148">
        <v>470</v>
      </c>
      <c r="E31" s="149">
        <v>471</v>
      </c>
      <c r="F31" s="148">
        <v>400</v>
      </c>
      <c r="G31" s="149">
        <v>400</v>
      </c>
      <c r="H31" s="149">
        <v>417.5</v>
      </c>
      <c r="I31" s="148">
        <v>490</v>
      </c>
      <c r="J31" s="149">
        <v>511</v>
      </c>
      <c r="K31" s="148">
        <v>643.54499999999996</v>
      </c>
    </row>
    <row r="32" spans="1:11">
      <c r="A32" s="146" t="s">
        <v>209</v>
      </c>
      <c r="B32" s="147">
        <v>195.97130000000001</v>
      </c>
      <c r="C32" s="147">
        <v>273.60000000000002</v>
      </c>
      <c r="D32" s="148">
        <v>290.73099999999999</v>
      </c>
      <c r="E32" s="149">
        <v>302.2</v>
      </c>
      <c r="F32" s="148">
        <v>391.6</v>
      </c>
      <c r="G32" s="149">
        <v>350</v>
      </c>
      <c r="H32" s="149">
        <v>360.90499999999997</v>
      </c>
      <c r="I32" s="148">
        <v>412.15499999999997</v>
      </c>
      <c r="J32" s="149">
        <v>400.4975</v>
      </c>
      <c r="K32" s="148">
        <v>427.61500000000001</v>
      </c>
    </row>
    <row r="33" spans="1:11">
      <c r="A33" s="146" t="s">
        <v>51</v>
      </c>
      <c r="B33" s="151">
        <v>215.19999999999996</v>
      </c>
      <c r="C33" s="151">
        <v>313.10000000000002</v>
      </c>
      <c r="D33" s="152">
        <v>417.60000000000014</v>
      </c>
      <c r="E33" s="153">
        <v>343.1</v>
      </c>
      <c r="F33" s="152">
        <v>380</v>
      </c>
      <c r="G33" s="153">
        <v>432.90000000000009</v>
      </c>
      <c r="H33" s="153">
        <v>495.5</v>
      </c>
      <c r="I33" s="152">
        <v>493.06700000000001</v>
      </c>
      <c r="J33" s="153">
        <v>556.13599999999997</v>
      </c>
      <c r="K33" s="152">
        <v>529.06600000000014</v>
      </c>
    </row>
    <row r="34" spans="1:11">
      <c r="A34" s="146"/>
      <c r="B34" s="151"/>
      <c r="C34" s="151"/>
      <c r="D34" s="152"/>
      <c r="E34" s="153"/>
      <c r="F34" s="152"/>
      <c r="G34" s="153"/>
      <c r="H34" s="153"/>
      <c r="I34" s="152"/>
      <c r="J34" s="153"/>
      <c r="K34" s="152"/>
    </row>
    <row r="35" spans="1:11">
      <c r="A35" s="154" t="s">
        <v>210</v>
      </c>
      <c r="B35" s="155">
        <v>311.36099999999999</v>
      </c>
      <c r="C35" s="155">
        <v>366.1</v>
      </c>
      <c r="D35" s="156">
        <v>375.40325000000001</v>
      </c>
      <c r="E35" s="157">
        <v>388.1</v>
      </c>
      <c r="F35" s="156">
        <v>423.7</v>
      </c>
      <c r="G35" s="157">
        <v>632.19977500000005</v>
      </c>
      <c r="H35" s="157">
        <v>499.82300000000004</v>
      </c>
      <c r="I35" s="156">
        <v>627.48500000000001</v>
      </c>
      <c r="J35" s="157">
        <v>592.39599999999996</v>
      </c>
      <c r="K35" s="156">
        <v>730.3370000000001</v>
      </c>
    </row>
    <row r="36" spans="1:11">
      <c r="A36" s="146" t="s">
        <v>211</v>
      </c>
      <c r="B36" s="147">
        <v>250</v>
      </c>
      <c r="C36" s="147">
        <v>296.8</v>
      </c>
      <c r="D36" s="148">
        <v>286</v>
      </c>
      <c r="E36" s="149">
        <v>278</v>
      </c>
      <c r="F36" s="148">
        <v>295</v>
      </c>
      <c r="G36" s="149">
        <v>350</v>
      </c>
      <c r="H36" s="149">
        <v>381.25</v>
      </c>
      <c r="I36" s="148">
        <v>465.75</v>
      </c>
      <c r="J36" s="149">
        <v>505.4</v>
      </c>
      <c r="K36" s="148">
        <v>598.19500000000005</v>
      </c>
    </row>
    <row r="37" spans="1:11">
      <c r="A37" s="146" t="s">
        <v>212</v>
      </c>
      <c r="B37" s="147">
        <v>43.356999999999999</v>
      </c>
      <c r="C37" s="147">
        <v>47.1</v>
      </c>
      <c r="D37" s="148">
        <v>58.627000000000002</v>
      </c>
      <c r="E37" s="149">
        <v>62.4</v>
      </c>
      <c r="F37" s="148">
        <v>79.900000000000006</v>
      </c>
      <c r="G37" s="149">
        <v>85</v>
      </c>
      <c r="H37" s="149">
        <v>77.972999999999999</v>
      </c>
      <c r="I37" s="148">
        <v>77.06</v>
      </c>
      <c r="J37" s="149">
        <v>86.996000000000009</v>
      </c>
      <c r="K37" s="148">
        <v>89.119</v>
      </c>
    </row>
    <row r="38" spans="1:11">
      <c r="A38" s="146" t="s">
        <v>51</v>
      </c>
      <c r="B38" s="151">
        <v>18.004000000000019</v>
      </c>
      <c r="C38" s="151">
        <v>22.3</v>
      </c>
      <c r="D38" s="151">
        <v>30.776250000000005</v>
      </c>
      <c r="E38" s="158">
        <v>47.7</v>
      </c>
      <c r="F38" s="151">
        <v>48.8</v>
      </c>
      <c r="G38" s="158">
        <v>197.19977500000005</v>
      </c>
      <c r="H38" s="158">
        <v>40.600000000000023</v>
      </c>
      <c r="I38" s="151">
        <v>84.674999999999955</v>
      </c>
      <c r="J38" s="158">
        <v>0</v>
      </c>
      <c r="K38" s="151">
        <v>43.023000000000025</v>
      </c>
    </row>
    <row r="39" spans="1:11">
      <c r="A39" s="146"/>
      <c r="B39" s="151"/>
      <c r="C39" s="151"/>
      <c r="D39" s="151"/>
      <c r="E39" s="158"/>
      <c r="F39" s="151"/>
      <c r="G39" s="158"/>
      <c r="H39" s="158"/>
      <c r="I39" s="151"/>
      <c r="J39" s="158"/>
      <c r="K39" s="151"/>
    </row>
    <row r="40" spans="1:11">
      <c r="A40" s="154" t="s">
        <v>213</v>
      </c>
      <c r="B40" s="155">
        <v>840.00856999999996</v>
      </c>
      <c r="C40" s="155">
        <v>891.7</v>
      </c>
      <c r="D40" s="156">
        <v>956.4265574100001</v>
      </c>
      <c r="E40" s="157">
        <v>1012.8</v>
      </c>
      <c r="F40" s="156">
        <v>1100.2</v>
      </c>
      <c r="G40" s="157">
        <v>1229.5779590000002</v>
      </c>
      <c r="H40" s="157">
        <v>1160.722571</v>
      </c>
      <c r="I40" s="156">
        <v>1382.8463031599999</v>
      </c>
      <c r="J40" s="157">
        <v>1411.616164</v>
      </c>
      <c r="K40" s="156">
        <v>1373.759219</v>
      </c>
    </row>
    <row r="41" spans="1:11">
      <c r="A41" s="146" t="s">
        <v>214</v>
      </c>
      <c r="B41" s="147">
        <v>250</v>
      </c>
      <c r="C41" s="147">
        <v>287.7</v>
      </c>
      <c r="D41" s="148">
        <v>292</v>
      </c>
      <c r="E41" s="149">
        <v>384.1</v>
      </c>
      <c r="F41" s="148">
        <v>490</v>
      </c>
      <c r="G41" s="149">
        <v>500.88299999999998</v>
      </c>
      <c r="H41" s="149">
        <v>477.29599999999999</v>
      </c>
      <c r="I41" s="148">
        <v>499</v>
      </c>
      <c r="J41" s="149">
        <v>547</v>
      </c>
      <c r="K41" s="148">
        <v>552.13699999999994</v>
      </c>
    </row>
    <row r="42" spans="1:11">
      <c r="A42" s="146" t="s">
        <v>215</v>
      </c>
      <c r="B42" s="147">
        <v>107.8</v>
      </c>
      <c r="C42" s="147">
        <v>134.80000000000001</v>
      </c>
      <c r="D42" s="148">
        <v>144.25729999999999</v>
      </c>
      <c r="E42" s="149">
        <v>146.5</v>
      </c>
      <c r="F42" s="148">
        <v>84.3</v>
      </c>
      <c r="G42" s="149">
        <v>149.88799399999999</v>
      </c>
      <c r="H42" s="149">
        <v>149.05000000000001</v>
      </c>
      <c r="I42" s="148">
        <v>159.24420000000001</v>
      </c>
      <c r="J42" s="149">
        <v>174.55799999999999</v>
      </c>
      <c r="K42" s="148">
        <v>169.94551899999999</v>
      </c>
    </row>
    <row r="43" spans="1:11">
      <c r="A43" s="146" t="s">
        <v>216</v>
      </c>
      <c r="B43" s="147">
        <v>66.5</v>
      </c>
      <c r="C43" s="147">
        <v>70.3</v>
      </c>
      <c r="D43" s="148">
        <v>87.995999999999995</v>
      </c>
      <c r="E43" s="149">
        <v>96</v>
      </c>
      <c r="F43" s="148">
        <v>131.80000000000001</v>
      </c>
      <c r="G43" s="149">
        <v>132.25</v>
      </c>
      <c r="H43" s="149">
        <v>119.254</v>
      </c>
      <c r="I43" s="148">
        <v>144.6</v>
      </c>
      <c r="J43" s="149">
        <v>131.60633300000001</v>
      </c>
      <c r="K43" s="148">
        <v>186.536</v>
      </c>
    </row>
    <row r="44" spans="1:11">
      <c r="A44" s="146" t="s">
        <v>217</v>
      </c>
      <c r="B44" s="147">
        <v>265</v>
      </c>
      <c r="C44" s="147">
        <v>270</v>
      </c>
      <c r="D44" s="148">
        <v>270</v>
      </c>
      <c r="E44" s="149">
        <v>245</v>
      </c>
      <c r="F44" s="148">
        <v>276.10000000000002</v>
      </c>
      <c r="G44" s="149">
        <v>320</v>
      </c>
      <c r="H44" s="149">
        <v>290.31400000000002</v>
      </c>
      <c r="I44" s="148">
        <v>405.69858111000002</v>
      </c>
      <c r="J44" s="149">
        <v>317.78500000000003</v>
      </c>
      <c r="K44" s="148">
        <v>298</v>
      </c>
    </row>
    <row r="45" spans="1:11">
      <c r="A45" s="146" t="s">
        <v>51</v>
      </c>
      <c r="B45" s="151">
        <v>150.70857000000001</v>
      </c>
      <c r="C45" s="151">
        <v>128.9</v>
      </c>
      <c r="D45" s="152">
        <v>162.17325741000013</v>
      </c>
      <c r="E45" s="153">
        <v>141.19999999999999</v>
      </c>
      <c r="F45" s="152">
        <v>118</v>
      </c>
      <c r="G45" s="153">
        <v>126.55696500000022</v>
      </c>
      <c r="H45" s="153">
        <v>124.80857100000003</v>
      </c>
      <c r="I45" s="152">
        <v>174.30352204999986</v>
      </c>
      <c r="J45" s="153">
        <v>240.666831</v>
      </c>
      <c r="K45" s="152">
        <v>167.14070000000015</v>
      </c>
    </row>
    <row r="46" spans="1:11">
      <c r="A46" s="146"/>
      <c r="B46" s="151"/>
      <c r="C46" s="151"/>
      <c r="D46" s="152"/>
      <c r="E46" s="153"/>
      <c r="F46" s="152"/>
      <c r="G46" s="153"/>
      <c r="H46" s="153"/>
      <c r="I46" s="152"/>
      <c r="J46" s="153"/>
      <c r="K46" s="152"/>
    </row>
    <row r="47" spans="1:11">
      <c r="A47" s="154" t="s">
        <v>218</v>
      </c>
      <c r="B47" s="155">
        <v>8223.1899596200019</v>
      </c>
      <c r="C47" s="155">
        <v>12703.1</v>
      </c>
      <c r="D47" s="156">
        <v>17440.91039904</v>
      </c>
      <c r="E47" s="157">
        <v>14320</v>
      </c>
      <c r="F47" s="156">
        <v>11894.4</v>
      </c>
      <c r="G47" s="157">
        <v>3161.7047381100001</v>
      </c>
      <c r="H47" s="157">
        <v>2102.8649078700009</v>
      </c>
      <c r="I47" s="156">
        <v>1409.8650000000025</v>
      </c>
      <c r="J47" s="157">
        <v>951.93287197999962</v>
      </c>
      <c r="K47" s="156">
        <v>1893.8087712000015</v>
      </c>
    </row>
    <row r="48" spans="1:11">
      <c r="A48" s="146" t="s">
        <v>219</v>
      </c>
      <c r="B48" s="159">
        <v>493</v>
      </c>
      <c r="C48" s="159">
        <v>534</v>
      </c>
      <c r="D48" s="159">
        <v>403.47667992000004</v>
      </c>
      <c r="E48" s="160">
        <v>393.1</v>
      </c>
      <c r="F48" s="159">
        <v>400</v>
      </c>
      <c r="G48" s="160">
        <v>581.75</v>
      </c>
      <c r="H48" s="160">
        <v>401.99997000000002</v>
      </c>
      <c r="I48" s="159">
        <v>271</v>
      </c>
      <c r="J48" s="160">
        <v>725</v>
      </c>
      <c r="K48" s="159">
        <v>1580</v>
      </c>
    </row>
    <row r="49" spans="1:13">
      <c r="A49" s="146" t="s">
        <v>220</v>
      </c>
      <c r="B49" s="159">
        <v>225</v>
      </c>
      <c r="C49" s="159">
        <v>350</v>
      </c>
      <c r="D49" s="159">
        <v>365</v>
      </c>
      <c r="E49" s="160">
        <v>350.7</v>
      </c>
      <c r="F49" s="159">
        <v>360</v>
      </c>
      <c r="G49" s="160">
        <v>365</v>
      </c>
      <c r="H49" s="160">
        <v>420</v>
      </c>
      <c r="I49" s="159">
        <v>345</v>
      </c>
      <c r="J49" s="160">
        <v>0</v>
      </c>
      <c r="K49" s="159">
        <v>0</v>
      </c>
    </row>
    <row r="50" spans="1:13">
      <c r="A50" s="146" t="s">
        <v>221</v>
      </c>
      <c r="B50" s="147">
        <v>7390.9199596199996</v>
      </c>
      <c r="C50" s="147">
        <v>11699.7</v>
      </c>
      <c r="D50" s="148">
        <v>16539.88523819</v>
      </c>
      <c r="E50" s="149">
        <v>13385.5</v>
      </c>
      <c r="F50" s="148">
        <v>11004</v>
      </c>
      <c r="G50" s="149">
        <v>2054</v>
      </c>
      <c r="H50" s="149">
        <v>500</v>
      </c>
      <c r="I50" s="148">
        <v>400</v>
      </c>
      <c r="J50" s="149">
        <v>0</v>
      </c>
      <c r="K50" s="148">
        <v>0</v>
      </c>
    </row>
    <row r="51" spans="1:13">
      <c r="A51" s="146" t="s">
        <v>51</v>
      </c>
      <c r="B51" s="151">
        <v>114.27000000000226</v>
      </c>
      <c r="C51" s="151">
        <v>119.4</v>
      </c>
      <c r="D51" s="152">
        <v>132.54848092999964</v>
      </c>
      <c r="E51" s="153">
        <v>190.8</v>
      </c>
      <c r="F51" s="152">
        <v>130.4</v>
      </c>
      <c r="G51" s="153">
        <v>160.95473811000011</v>
      </c>
      <c r="H51" s="153">
        <v>780.86493787000086</v>
      </c>
      <c r="I51" s="152">
        <v>393.86500000000251</v>
      </c>
      <c r="J51" s="153">
        <v>226.93287197999962</v>
      </c>
      <c r="K51" s="152">
        <v>313.8087712000015</v>
      </c>
    </row>
    <row r="52" spans="1:13">
      <c r="A52" s="146"/>
      <c r="B52" s="151"/>
      <c r="C52" s="151"/>
      <c r="D52" s="152"/>
      <c r="E52" s="153"/>
      <c r="F52" s="152"/>
      <c r="G52" s="153"/>
      <c r="H52" s="153"/>
      <c r="I52" s="152"/>
      <c r="J52" s="153"/>
      <c r="K52" s="152"/>
    </row>
    <row r="53" spans="1:13">
      <c r="A53" s="154" t="s">
        <v>51</v>
      </c>
      <c r="B53" s="155">
        <v>40677.238574290008</v>
      </c>
      <c r="C53" s="155">
        <v>38477.699999999997</v>
      </c>
      <c r="D53" s="156">
        <v>42437.760274299973</v>
      </c>
      <c r="E53" s="157">
        <v>46496.2</v>
      </c>
      <c r="F53" s="156">
        <v>53188.6</v>
      </c>
      <c r="G53" s="157">
        <v>66656.755048360021</v>
      </c>
      <c r="H53" s="157">
        <v>73074.263642899998</v>
      </c>
      <c r="I53" s="156">
        <v>78003</v>
      </c>
      <c r="J53" s="157">
        <v>81873.044367420021</v>
      </c>
      <c r="K53" s="156">
        <v>87008.710489030025</v>
      </c>
    </row>
    <row r="54" spans="1:13">
      <c r="A54" s="146" t="s">
        <v>222</v>
      </c>
      <c r="B54" s="147">
        <v>165.48500000000001</v>
      </c>
      <c r="C54" s="147">
        <v>222.6</v>
      </c>
      <c r="D54" s="148">
        <v>247.4</v>
      </c>
      <c r="E54" s="149">
        <v>272.10000000000002</v>
      </c>
      <c r="F54" s="148">
        <v>260</v>
      </c>
      <c r="G54" s="149">
        <v>320</v>
      </c>
      <c r="H54" s="149">
        <v>445.49900000000002</v>
      </c>
      <c r="I54" s="148">
        <v>417</v>
      </c>
      <c r="J54" s="149">
        <v>461.89499999999998</v>
      </c>
      <c r="K54" s="148">
        <v>480</v>
      </c>
    </row>
    <row r="55" spans="1:13">
      <c r="A55" s="146" t="s">
        <v>223</v>
      </c>
      <c r="B55" s="147">
        <v>650</v>
      </c>
      <c r="C55" s="147">
        <v>685</v>
      </c>
      <c r="D55" s="148">
        <v>768</v>
      </c>
      <c r="E55" s="149">
        <v>890.8</v>
      </c>
      <c r="F55" s="148">
        <v>1175.0999999999999</v>
      </c>
      <c r="G55" s="149">
        <v>1161.9949999999999</v>
      </c>
      <c r="H55" s="149">
        <v>1083.5</v>
      </c>
      <c r="I55" s="148">
        <v>1093.5</v>
      </c>
      <c r="J55" s="149">
        <v>1188.5</v>
      </c>
      <c r="K55" s="148">
        <v>1087.5</v>
      </c>
    </row>
    <row r="56" spans="1:13">
      <c r="A56" s="146" t="s">
        <v>224</v>
      </c>
      <c r="B56" s="147">
        <v>250</v>
      </c>
      <c r="C56" s="147">
        <v>338</v>
      </c>
      <c r="D56" s="148">
        <v>304.5</v>
      </c>
      <c r="E56" s="149">
        <v>330</v>
      </c>
      <c r="F56" s="148">
        <v>416</v>
      </c>
      <c r="G56" s="149">
        <v>448</v>
      </c>
      <c r="H56" s="149">
        <v>494</v>
      </c>
      <c r="I56" s="148">
        <v>495</v>
      </c>
      <c r="J56" s="149">
        <v>560.005</v>
      </c>
      <c r="K56" s="148">
        <v>538.995</v>
      </c>
    </row>
    <row r="57" spans="1:13">
      <c r="A57" s="146" t="s">
        <v>225</v>
      </c>
      <c r="B57" s="147">
        <v>164.51900000000001</v>
      </c>
      <c r="C57" s="147">
        <v>198.2</v>
      </c>
      <c r="D57" s="148">
        <v>214.79515000000001</v>
      </c>
      <c r="E57" s="149">
        <v>241.7</v>
      </c>
      <c r="F57" s="148">
        <v>120</v>
      </c>
      <c r="G57" s="149">
        <v>140</v>
      </c>
      <c r="H57" s="149">
        <v>269.99599999999998</v>
      </c>
      <c r="I57" s="148">
        <v>280.67500000000001</v>
      </c>
      <c r="J57" s="149">
        <v>301.8</v>
      </c>
      <c r="K57" s="148">
        <v>254.11500000000001</v>
      </c>
    </row>
    <row r="58" spans="1:13">
      <c r="A58" s="146" t="s">
        <v>226</v>
      </c>
      <c r="B58" s="147">
        <v>634.72500000000002</v>
      </c>
      <c r="C58" s="147">
        <v>820</v>
      </c>
      <c r="D58" s="148">
        <v>849.99940000000004</v>
      </c>
      <c r="E58" s="149">
        <v>918.2</v>
      </c>
      <c r="F58" s="148">
        <v>999.9</v>
      </c>
      <c r="G58" s="149">
        <v>1088.72</v>
      </c>
      <c r="H58" s="149">
        <v>1211.7249999999999</v>
      </c>
      <c r="I58" s="148">
        <v>1201.4414999999999</v>
      </c>
      <c r="J58" s="149">
        <v>1174.9690000000001</v>
      </c>
      <c r="K58" s="148">
        <v>1325.0497829999999</v>
      </c>
    </row>
    <row r="59" spans="1:13">
      <c r="A59" s="146" t="s">
        <v>227</v>
      </c>
      <c r="B59" s="147">
        <v>649.44500000000005</v>
      </c>
      <c r="C59" s="147">
        <v>980.8</v>
      </c>
      <c r="D59" s="148">
        <v>1029.9227960000001</v>
      </c>
      <c r="E59" s="149">
        <v>1279.8</v>
      </c>
      <c r="F59" s="148">
        <v>1626.2</v>
      </c>
      <c r="G59" s="149">
        <v>1409.2719999999999</v>
      </c>
      <c r="H59" s="149">
        <v>1501</v>
      </c>
      <c r="I59" s="148">
        <v>1685</v>
      </c>
      <c r="J59" s="149">
        <v>1932.1</v>
      </c>
      <c r="K59" s="148">
        <v>5491.6461579400002</v>
      </c>
    </row>
    <row r="60" spans="1:13">
      <c r="A60" s="146" t="s">
        <v>228</v>
      </c>
      <c r="B60" s="147">
        <v>1700.5863999999999</v>
      </c>
      <c r="C60" s="147">
        <v>920.1</v>
      </c>
      <c r="D60" s="148">
        <v>1300</v>
      </c>
      <c r="E60" s="149">
        <v>1300</v>
      </c>
      <c r="F60" s="148">
        <v>1659</v>
      </c>
      <c r="G60" s="149">
        <v>1750</v>
      </c>
      <c r="H60" s="149">
        <v>2612</v>
      </c>
      <c r="I60" s="148">
        <v>1964.6</v>
      </c>
      <c r="J60" s="149">
        <v>2280</v>
      </c>
      <c r="K60" s="148">
        <v>2442.5</v>
      </c>
    </row>
    <row r="61" spans="1:13">
      <c r="A61" s="146" t="s">
        <v>229</v>
      </c>
      <c r="B61" s="147">
        <v>1165.4949999999999</v>
      </c>
      <c r="C61" s="147">
        <v>1747.8</v>
      </c>
      <c r="D61" s="148">
        <v>1704.5</v>
      </c>
      <c r="E61" s="149">
        <v>1823</v>
      </c>
      <c r="F61" s="148">
        <v>444</v>
      </c>
      <c r="G61" s="149">
        <v>528</v>
      </c>
      <c r="H61" s="149">
        <v>623</v>
      </c>
      <c r="I61" s="148">
        <v>609.70000000000005</v>
      </c>
      <c r="J61" s="149">
        <v>542</v>
      </c>
      <c r="K61" s="148">
        <v>669</v>
      </c>
    </row>
    <row r="62" spans="1:13">
      <c r="A62" s="146" t="s">
        <v>230</v>
      </c>
      <c r="B62" s="147">
        <v>3255</v>
      </c>
      <c r="C62" s="147">
        <v>4081</v>
      </c>
      <c r="D62" s="148">
        <v>4350</v>
      </c>
      <c r="E62" s="149">
        <v>4349.3</v>
      </c>
      <c r="F62" s="148">
        <v>5351</v>
      </c>
      <c r="G62" s="149">
        <v>6799</v>
      </c>
      <c r="H62" s="149">
        <v>7372</v>
      </c>
      <c r="I62" s="148">
        <v>7531</v>
      </c>
      <c r="J62" s="149">
        <v>7790</v>
      </c>
      <c r="K62" s="148">
        <v>7975</v>
      </c>
      <c r="M62" s="161"/>
    </row>
    <row r="63" spans="1:13">
      <c r="A63" s="146" t="s">
        <v>231</v>
      </c>
      <c r="B63" s="147">
        <v>1918</v>
      </c>
      <c r="C63" s="147">
        <v>2238</v>
      </c>
      <c r="D63" s="148">
        <v>2397</v>
      </c>
      <c r="E63" s="149">
        <v>2533.3000000000002</v>
      </c>
      <c r="F63" s="148">
        <v>3272.5</v>
      </c>
      <c r="G63" s="149">
        <v>4135.6930000000002</v>
      </c>
      <c r="H63" s="149">
        <v>4439.5</v>
      </c>
      <c r="I63" s="148">
        <v>4709</v>
      </c>
      <c r="J63" s="149">
        <v>4865</v>
      </c>
      <c r="K63" s="148">
        <v>5507.5</v>
      </c>
    </row>
    <row r="64" spans="1:13">
      <c r="A64" s="146" t="s">
        <v>232</v>
      </c>
      <c r="B64" s="147">
        <v>1856</v>
      </c>
      <c r="C64" s="147">
        <v>2360</v>
      </c>
      <c r="D64" s="148">
        <v>2537.7020000000002</v>
      </c>
      <c r="E64" s="149">
        <v>2907.8</v>
      </c>
      <c r="F64" s="148">
        <v>3590</v>
      </c>
      <c r="G64" s="149">
        <v>4589</v>
      </c>
      <c r="H64" s="149">
        <v>4975</v>
      </c>
      <c r="I64" s="148">
        <v>5395</v>
      </c>
      <c r="J64" s="149">
        <v>5715</v>
      </c>
      <c r="K64" s="148">
        <v>5810</v>
      </c>
    </row>
    <row r="65" spans="1:11">
      <c r="A65" s="146" t="s">
        <v>233</v>
      </c>
      <c r="B65" s="147">
        <v>1815</v>
      </c>
      <c r="C65" s="147">
        <v>2244</v>
      </c>
      <c r="D65" s="148">
        <v>2430</v>
      </c>
      <c r="E65" s="149">
        <v>2550.1</v>
      </c>
      <c r="F65" s="148">
        <v>3030</v>
      </c>
      <c r="G65" s="149">
        <v>3775</v>
      </c>
      <c r="H65" s="149">
        <v>4089</v>
      </c>
      <c r="I65" s="148">
        <v>4128</v>
      </c>
      <c r="J65" s="149">
        <v>4443</v>
      </c>
      <c r="K65" s="148">
        <v>4762</v>
      </c>
    </row>
    <row r="66" spans="1:11">
      <c r="A66" s="146" t="s">
        <v>234</v>
      </c>
      <c r="B66" s="147">
        <v>1280</v>
      </c>
      <c r="C66" s="147">
        <v>1579</v>
      </c>
      <c r="D66" s="148">
        <v>1724</v>
      </c>
      <c r="E66" s="149">
        <v>1950.5</v>
      </c>
      <c r="F66" s="148">
        <v>2329.4</v>
      </c>
      <c r="G66" s="149">
        <v>2756.92</v>
      </c>
      <c r="H66" s="149">
        <v>2875</v>
      </c>
      <c r="I66" s="148">
        <v>3185</v>
      </c>
      <c r="J66" s="149">
        <v>3317</v>
      </c>
      <c r="K66" s="148">
        <v>3576</v>
      </c>
    </row>
    <row r="67" spans="1:11">
      <c r="A67" s="146" t="s">
        <v>235</v>
      </c>
      <c r="B67" s="147">
        <v>1337</v>
      </c>
      <c r="C67" s="147">
        <v>1722</v>
      </c>
      <c r="D67" s="148">
        <v>2007</v>
      </c>
      <c r="E67" s="149">
        <v>2205</v>
      </c>
      <c r="F67" s="148">
        <v>2574.1999999999998</v>
      </c>
      <c r="G67" s="149">
        <v>3363.4879999999998</v>
      </c>
      <c r="H67" s="149">
        <v>3567</v>
      </c>
      <c r="I67" s="148">
        <v>3879</v>
      </c>
      <c r="J67" s="149">
        <v>3709</v>
      </c>
      <c r="K67" s="148">
        <v>3876</v>
      </c>
    </row>
    <row r="68" spans="1:11">
      <c r="A68" s="146" t="s">
        <v>236</v>
      </c>
      <c r="B68" s="147">
        <v>1695</v>
      </c>
      <c r="C68" s="147">
        <v>2152</v>
      </c>
      <c r="D68" s="148">
        <v>2242.6469999999999</v>
      </c>
      <c r="E68" s="149">
        <v>2390.3000000000002</v>
      </c>
      <c r="F68" s="148">
        <v>2833</v>
      </c>
      <c r="G68" s="149">
        <v>3755</v>
      </c>
      <c r="H68" s="149">
        <v>4027</v>
      </c>
      <c r="I68" s="148">
        <v>4308</v>
      </c>
      <c r="J68" s="149">
        <v>4430</v>
      </c>
      <c r="K68" s="148">
        <v>4406</v>
      </c>
    </row>
    <row r="69" spans="1:11">
      <c r="A69" s="146" t="s">
        <v>237</v>
      </c>
      <c r="B69" s="147">
        <v>925.24646144000008</v>
      </c>
      <c r="C69" s="147">
        <v>1162</v>
      </c>
      <c r="D69" s="148">
        <v>1286.473</v>
      </c>
      <c r="E69" s="149">
        <v>1311.4</v>
      </c>
      <c r="F69" s="148">
        <v>1480.5</v>
      </c>
      <c r="G69" s="149">
        <v>1591.5</v>
      </c>
      <c r="H69" s="149">
        <v>1562.25</v>
      </c>
      <c r="I69" s="148">
        <v>1531</v>
      </c>
      <c r="J69" s="149">
        <v>1744.23</v>
      </c>
      <c r="K69" s="148">
        <v>1671.2399049999999</v>
      </c>
    </row>
    <row r="70" spans="1:11">
      <c r="A70" s="146" t="s">
        <v>51</v>
      </c>
      <c r="B70" s="151">
        <v>21215.736712850005</v>
      </c>
      <c r="C70" s="151">
        <v>6037.8</v>
      </c>
      <c r="D70" s="148">
        <v>17043.820928299974</v>
      </c>
      <c r="E70" s="148">
        <v>19243.099999999999</v>
      </c>
      <c r="F70" s="152">
        <v>22027.9</v>
      </c>
      <c r="G70" s="153">
        <v>29045.167048360017</v>
      </c>
      <c r="H70" s="153">
        <v>31926.793642899996</v>
      </c>
      <c r="I70" s="152">
        <v>35590.199999999997</v>
      </c>
      <c r="J70" s="153">
        <v>37418.545367420018</v>
      </c>
      <c r="K70" s="152">
        <v>37136.164643090022</v>
      </c>
    </row>
    <row r="71" spans="1:11" ht="15" customHeight="1">
      <c r="A71" s="162" t="s">
        <v>64</v>
      </c>
      <c r="B71" s="163">
        <v>57022.940176910008</v>
      </c>
      <c r="C71" s="163">
        <v>61256.4</v>
      </c>
      <c r="D71" s="164">
        <v>70903.607143749978</v>
      </c>
      <c r="E71" s="165">
        <v>71923.600000000006</v>
      </c>
      <c r="F71" s="164">
        <v>76820.800000000003</v>
      </c>
      <c r="G71" s="165">
        <v>82396.644217960013</v>
      </c>
      <c r="H71" s="165">
        <v>88333.018064660006</v>
      </c>
      <c r="I71" s="164">
        <v>93251.773289610021</v>
      </c>
      <c r="J71" s="166">
        <f>+J8+J24+J30+J35+J40+J47+J53</f>
        <v>97383.330942230023</v>
      </c>
      <c r="K71" s="164">
        <v>104461.55526475002</v>
      </c>
    </row>
    <row r="72" spans="1:11" s="537" customFormat="1" ht="27.75" customHeight="1">
      <c r="A72" s="688" t="s">
        <v>238</v>
      </c>
      <c r="B72" s="688"/>
      <c r="C72" s="688"/>
      <c r="D72" s="688"/>
      <c r="E72" s="688"/>
      <c r="F72" s="688"/>
      <c r="G72" s="688"/>
      <c r="H72" s="689" t="s">
        <v>66</v>
      </c>
      <c r="I72" s="689"/>
      <c r="J72" s="689"/>
      <c r="K72" s="689"/>
    </row>
    <row r="73" spans="1:11" s="537" customFormat="1" ht="13.5" customHeight="1">
      <c r="A73" s="558" t="s">
        <v>4</v>
      </c>
      <c r="B73" s="543"/>
      <c r="C73" s="543"/>
      <c r="D73" s="543"/>
      <c r="E73" s="543"/>
      <c r="F73" s="543"/>
      <c r="G73" s="559"/>
      <c r="H73" s="559"/>
      <c r="I73" s="559"/>
      <c r="J73" s="559"/>
      <c r="K73" s="559"/>
    </row>
    <row r="74" spans="1:11" s="537" customFormat="1" ht="10.5" customHeight="1">
      <c r="A74" s="690" t="s">
        <v>239</v>
      </c>
      <c r="B74" s="690"/>
      <c r="C74" s="690"/>
      <c r="D74" s="690"/>
      <c r="E74" s="690"/>
      <c r="F74" s="543"/>
      <c r="G74" s="559"/>
      <c r="H74" s="559"/>
      <c r="I74" s="559"/>
      <c r="J74" s="559"/>
      <c r="K74" s="559"/>
    </row>
    <row r="75" spans="1:11" s="537" customFormat="1" ht="9.75" customHeight="1">
      <c r="A75" s="690"/>
      <c r="B75" s="690"/>
      <c r="C75" s="690"/>
      <c r="D75" s="690"/>
      <c r="E75" s="690"/>
      <c r="F75" s="543"/>
      <c r="G75" s="559"/>
      <c r="H75" s="559"/>
      <c r="I75" s="559"/>
      <c r="J75" s="559"/>
      <c r="K75" s="559"/>
    </row>
    <row r="76" spans="1:11">
      <c r="K76" s="30"/>
    </row>
    <row r="77" spans="1:11">
      <c r="K77" s="30"/>
    </row>
    <row r="78" spans="1:11">
      <c r="K78" s="30"/>
    </row>
    <row r="79" spans="1:11">
      <c r="K79" s="30"/>
    </row>
  </sheetData>
  <mergeCells count="16">
    <mergeCell ref="J3:K3"/>
    <mergeCell ref="A72:G72"/>
    <mergeCell ref="H72:K72"/>
    <mergeCell ref="A74:E75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conditionalFormatting sqref="A1:A6 I2:I3 A8:K71 A76:K1048576">
    <cfRule type="cellIs" dxfId="80" priority="2" operator="equal">
      <formula>0</formula>
    </cfRule>
  </conditionalFormatting>
  <conditionalFormatting sqref="B6:D6">
    <cfRule type="cellIs" dxfId="79" priority="4" stopIfTrue="1" operator="equal">
      <formula>0</formula>
    </cfRule>
  </conditionalFormatting>
  <conditionalFormatting sqref="F6:H6">
    <cfRule type="cellIs" dxfId="78" priority="3" stopIfTrue="1" operator="equal">
      <formula>0</formula>
    </cfRule>
  </conditionalFormatting>
  <conditionalFormatting sqref="I1:K1 B1:H3 L1:XFD1048576 B5:I5 K5 A72:A74">
    <cfRule type="cellIs" dxfId="77" priority="5" operator="equal">
      <formula>0</formula>
    </cfRule>
  </conditionalFormatting>
  <conditionalFormatting sqref="K3">
    <cfRule type="cellIs" dxfId="76" priority="1" operator="equal">
      <formula>0</formula>
    </cfRule>
  </conditionalFormatting>
  <hyperlinks>
    <hyperlink ref="J3" location="Contents!A1" display="cs;slf;fj;jpw;F jpUk;Gtjw;F"/>
    <hyperlink ref="J3:K3" location="உள்ளடக்கம்!A1" display="cs;slf;fj;jpw;F jpUk;Gtjw;F"/>
  </hyperlinks>
  <pageMargins left="0.36" right="0.23" top="0.63" bottom="0.98425196850393704" header="0.511811023622047" footer="0.511811023622047"/>
  <pageSetup paperSize="9" scale="2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M69"/>
  <sheetViews>
    <sheetView showGridLines="0" zoomScaleNormal="100" zoomScaleSheetLayoutView="100" workbookViewId="0">
      <selection activeCell="J3" sqref="J3:K3"/>
    </sheetView>
  </sheetViews>
  <sheetFormatPr defaultColWidth="9.140625" defaultRowHeight="12.75"/>
  <cols>
    <col min="1" max="1" width="59.7109375" style="30" customWidth="1"/>
    <col min="2" max="2" width="12.28515625" style="30" customWidth="1"/>
    <col min="3" max="3" width="12" style="30" customWidth="1"/>
    <col min="4" max="4" width="12.5703125" style="30" customWidth="1"/>
    <col min="5" max="5" width="12" style="30" customWidth="1"/>
    <col min="6" max="7" width="12.42578125" style="30" customWidth="1"/>
    <col min="8" max="8" width="13.5703125" style="30" customWidth="1"/>
    <col min="9" max="10" width="13.85546875" style="30" customWidth="1"/>
    <col min="11" max="11" width="13" style="30" customWidth="1"/>
    <col min="12" max="13" width="9.140625" style="69"/>
    <col min="14" max="16384" width="9.140625" style="30"/>
  </cols>
  <sheetData>
    <row r="2" spans="1:13" ht="15.75">
      <c r="A2" s="31" t="s">
        <v>25</v>
      </c>
      <c r="K2" s="32" t="s">
        <v>240</v>
      </c>
    </row>
    <row r="3" spans="1:13" ht="13.5" customHeight="1">
      <c r="B3" s="4"/>
      <c r="C3" s="4"/>
      <c r="D3" s="4"/>
      <c r="E3" s="4"/>
      <c r="F3" s="4"/>
      <c r="G3" s="4"/>
      <c r="H3" s="4"/>
      <c r="I3" s="4"/>
      <c r="J3" s="644" t="s">
        <v>663</v>
      </c>
      <c r="K3" s="644"/>
    </row>
    <row r="4" spans="1:13" ht="16.149999999999999" customHeight="1">
      <c r="A4" s="701" t="s">
        <v>241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</row>
    <row r="5" spans="1:13">
      <c r="B5" s="6"/>
      <c r="C5" s="6"/>
      <c r="D5" s="6"/>
      <c r="E5" s="6"/>
      <c r="F5" s="6"/>
      <c r="G5" s="6"/>
      <c r="H5" s="6"/>
      <c r="I5" s="6"/>
      <c r="K5" s="33" t="s">
        <v>15</v>
      </c>
      <c r="L5" s="167"/>
      <c r="M5" s="167"/>
    </row>
    <row r="6" spans="1:13">
      <c r="A6" s="652" t="s">
        <v>187</v>
      </c>
      <c r="B6" s="652">
        <v>2014</v>
      </c>
      <c r="C6" s="652">
        <v>2015</v>
      </c>
      <c r="D6" s="652">
        <v>2016</v>
      </c>
      <c r="E6" s="652">
        <v>2017</v>
      </c>
      <c r="F6" s="652">
        <v>2018</v>
      </c>
      <c r="G6" s="652" t="s">
        <v>24</v>
      </c>
      <c r="H6" s="702" t="s">
        <v>188</v>
      </c>
      <c r="I6" s="652">
        <v>2021</v>
      </c>
      <c r="J6" s="704">
        <v>2022</v>
      </c>
      <c r="K6" s="702" t="s">
        <v>14</v>
      </c>
    </row>
    <row r="7" spans="1:13">
      <c r="A7" s="654"/>
      <c r="B7" s="654"/>
      <c r="C7" s="654"/>
      <c r="D7" s="654"/>
      <c r="E7" s="654"/>
      <c r="F7" s="654"/>
      <c r="G7" s="654"/>
      <c r="H7" s="703"/>
      <c r="I7" s="654"/>
      <c r="J7" s="705"/>
      <c r="K7" s="703"/>
    </row>
    <row r="8" spans="1:13" ht="15.75" customHeight="1">
      <c r="A8" s="168" t="s">
        <v>189</v>
      </c>
      <c r="B8" s="169">
        <v>3893.34033</v>
      </c>
      <c r="C8" s="169">
        <v>2618.3000000000002</v>
      </c>
      <c r="D8" s="169">
        <v>3033.9056999999998</v>
      </c>
      <c r="E8" s="170">
        <v>3004.2</v>
      </c>
      <c r="F8" s="169">
        <v>3136.1</v>
      </c>
      <c r="G8" s="169">
        <v>2794.0142500000002</v>
      </c>
      <c r="H8" s="169">
        <v>3091.15086797</v>
      </c>
      <c r="I8" s="169">
        <v>5281.4</v>
      </c>
      <c r="J8" s="170">
        <v>1093.6049999999998</v>
      </c>
      <c r="K8" s="169">
        <v>1521.0368806700001</v>
      </c>
    </row>
    <row r="9" spans="1:13" ht="12" customHeight="1">
      <c r="A9" s="171" t="s">
        <v>191</v>
      </c>
      <c r="B9" s="172">
        <v>102.6</v>
      </c>
      <c r="C9" s="172">
        <v>84.9</v>
      </c>
      <c r="D9" s="172">
        <v>89</v>
      </c>
      <c r="E9" s="173">
        <v>82</v>
      </c>
      <c r="F9" s="172">
        <v>117.9</v>
      </c>
      <c r="G9" s="172">
        <v>33.5</v>
      </c>
      <c r="H9" s="172">
        <v>49.25</v>
      </c>
      <c r="I9" s="172">
        <v>7</v>
      </c>
      <c r="J9" s="173">
        <v>0</v>
      </c>
      <c r="K9" s="172">
        <v>0</v>
      </c>
    </row>
    <row r="10" spans="1:13">
      <c r="A10" s="171" t="s">
        <v>192</v>
      </c>
      <c r="B10" s="172">
        <v>499.38</v>
      </c>
      <c r="C10" s="172">
        <v>456.6</v>
      </c>
      <c r="D10" s="172">
        <v>561.29</v>
      </c>
      <c r="E10" s="173">
        <v>640</v>
      </c>
      <c r="F10" s="172">
        <v>699</v>
      </c>
      <c r="G10" s="172">
        <v>568</v>
      </c>
      <c r="H10" s="172">
        <v>800</v>
      </c>
      <c r="I10" s="172">
        <v>734.29399999999998</v>
      </c>
      <c r="J10" s="173">
        <v>228</v>
      </c>
      <c r="K10" s="172">
        <v>50</v>
      </c>
    </row>
    <row r="11" spans="1:13">
      <c r="A11" s="171" t="s">
        <v>193</v>
      </c>
      <c r="B11" s="172">
        <v>66.84</v>
      </c>
      <c r="C11" s="172">
        <v>76</v>
      </c>
      <c r="D11" s="172">
        <v>53.6</v>
      </c>
      <c r="E11" s="173">
        <v>50</v>
      </c>
      <c r="F11" s="172">
        <v>53.5</v>
      </c>
      <c r="G11" s="172">
        <v>43.725000000000001</v>
      </c>
      <c r="H11" s="172">
        <v>65</v>
      </c>
      <c r="I11" s="172">
        <v>70</v>
      </c>
      <c r="J11" s="173">
        <v>10</v>
      </c>
      <c r="K11" s="172">
        <v>15</v>
      </c>
    </row>
    <row r="12" spans="1:13">
      <c r="A12" s="171" t="s">
        <v>242</v>
      </c>
      <c r="B12" s="172">
        <v>1089</v>
      </c>
      <c r="C12" s="172">
        <v>825</v>
      </c>
      <c r="D12" s="172">
        <v>1053</v>
      </c>
      <c r="E12" s="173">
        <v>1253.7</v>
      </c>
      <c r="F12" s="172">
        <v>1108</v>
      </c>
      <c r="G12" s="172">
        <v>949.99924999999996</v>
      </c>
      <c r="H12" s="172">
        <v>720</v>
      </c>
      <c r="I12" s="172">
        <v>2421.6210000000001</v>
      </c>
      <c r="J12" s="173">
        <v>400</v>
      </c>
      <c r="K12" s="172">
        <v>989.24</v>
      </c>
    </row>
    <row r="13" spans="1:13">
      <c r="A13" s="171" t="s">
        <v>243</v>
      </c>
      <c r="B13" s="172">
        <v>21.5</v>
      </c>
      <c r="C13" s="172">
        <v>18.2</v>
      </c>
      <c r="D13" s="172">
        <v>32.689</v>
      </c>
      <c r="E13" s="173">
        <v>19.899999999999999</v>
      </c>
      <c r="F13" s="172">
        <v>31</v>
      </c>
      <c r="G13" s="172">
        <v>21</v>
      </c>
      <c r="H13" s="172">
        <v>25.75</v>
      </c>
      <c r="I13" s="172">
        <v>34</v>
      </c>
      <c r="J13" s="173">
        <v>16</v>
      </c>
      <c r="K13" s="172">
        <v>18.600000000000001</v>
      </c>
    </row>
    <row r="14" spans="1:13">
      <c r="A14" s="171" t="s">
        <v>197</v>
      </c>
      <c r="B14" s="172">
        <v>68</v>
      </c>
      <c r="C14" s="172">
        <v>63.6</v>
      </c>
      <c r="D14" s="172">
        <v>84.8</v>
      </c>
      <c r="E14" s="173">
        <v>51</v>
      </c>
      <c r="F14" s="172">
        <v>87</v>
      </c>
      <c r="G14" s="172">
        <v>80.5</v>
      </c>
      <c r="H14" s="172">
        <v>111.7</v>
      </c>
      <c r="I14" s="172">
        <v>111.7</v>
      </c>
      <c r="J14" s="173">
        <v>20.399999999999999</v>
      </c>
      <c r="K14" s="172">
        <v>30</v>
      </c>
    </row>
    <row r="15" spans="1:13">
      <c r="A15" s="171" t="s">
        <v>198</v>
      </c>
      <c r="B15" s="172">
        <v>39.5</v>
      </c>
      <c r="C15" s="172">
        <v>35</v>
      </c>
      <c r="D15" s="172">
        <v>40</v>
      </c>
      <c r="E15" s="173">
        <v>54</v>
      </c>
      <c r="F15" s="172">
        <v>66.5</v>
      </c>
      <c r="G15" s="172">
        <v>70</v>
      </c>
      <c r="H15" s="172">
        <v>84.65</v>
      </c>
      <c r="I15" s="172">
        <v>64</v>
      </c>
      <c r="J15" s="173">
        <v>29</v>
      </c>
      <c r="K15" s="172">
        <v>47</v>
      </c>
    </row>
    <row r="16" spans="1:13">
      <c r="A16" s="171" t="s">
        <v>244</v>
      </c>
      <c r="B16" s="172">
        <v>20.446999999999999</v>
      </c>
      <c r="C16" s="172">
        <v>1</v>
      </c>
      <c r="D16" s="172">
        <v>8.7966999999999995</v>
      </c>
      <c r="E16" s="173">
        <v>16.100000000000001</v>
      </c>
      <c r="F16" s="172">
        <v>14.4</v>
      </c>
      <c r="G16" s="172">
        <v>15</v>
      </c>
      <c r="H16" s="172">
        <v>1</v>
      </c>
      <c r="I16" s="172">
        <v>13.48</v>
      </c>
      <c r="J16" s="173">
        <v>8.1</v>
      </c>
      <c r="K16" s="172">
        <v>10.130000000000001</v>
      </c>
    </row>
    <row r="17" spans="1:11">
      <c r="A17" s="171" t="s">
        <v>245</v>
      </c>
      <c r="B17" s="172">
        <v>86.004999999999995</v>
      </c>
      <c r="C17" s="172">
        <v>79.7</v>
      </c>
      <c r="D17" s="172">
        <v>71</v>
      </c>
      <c r="E17" s="173">
        <v>61.5</v>
      </c>
      <c r="F17" s="172">
        <v>61.5</v>
      </c>
      <c r="G17" s="172">
        <v>52.8</v>
      </c>
      <c r="H17" s="172">
        <v>77.5</v>
      </c>
      <c r="I17" s="172">
        <v>78.608000000000004</v>
      </c>
      <c r="J17" s="173">
        <v>27</v>
      </c>
      <c r="K17" s="172">
        <v>35</v>
      </c>
    </row>
    <row r="18" spans="1:11">
      <c r="A18" s="171" t="s">
        <v>202</v>
      </c>
      <c r="B18" s="172">
        <v>476.25</v>
      </c>
      <c r="C18" s="172">
        <v>650</v>
      </c>
      <c r="D18" s="172">
        <v>674.25</v>
      </c>
      <c r="E18" s="173">
        <v>455</v>
      </c>
      <c r="F18" s="172">
        <v>617</v>
      </c>
      <c r="G18" s="172">
        <v>685</v>
      </c>
      <c r="H18" s="172">
        <v>1088</v>
      </c>
      <c r="I18" s="172">
        <v>1369</v>
      </c>
      <c r="J18" s="173">
        <v>156</v>
      </c>
      <c r="K18" s="172">
        <v>0</v>
      </c>
    </row>
    <row r="19" spans="1:11">
      <c r="A19" s="171" t="s">
        <v>51</v>
      </c>
      <c r="B19" s="174">
        <v>1423.8183300000001</v>
      </c>
      <c r="C19" s="174">
        <v>328.5</v>
      </c>
      <c r="D19" s="174">
        <v>365.48</v>
      </c>
      <c r="E19" s="175">
        <v>321</v>
      </c>
      <c r="F19" s="174">
        <v>280.3</v>
      </c>
      <c r="G19" s="174">
        <v>274.49000000000024</v>
      </c>
      <c r="H19" s="174">
        <v>68.300867969999672</v>
      </c>
      <c r="I19" s="174">
        <v>377.7</v>
      </c>
      <c r="J19" s="175">
        <v>199.10499999999979</v>
      </c>
      <c r="K19" s="174">
        <v>326.06688067000005</v>
      </c>
    </row>
    <row r="20" spans="1:11">
      <c r="A20" s="146"/>
      <c r="B20" s="152"/>
      <c r="C20" s="152"/>
      <c r="D20" s="152"/>
      <c r="E20" s="153"/>
      <c r="F20" s="152"/>
      <c r="G20" s="152"/>
      <c r="H20" s="152"/>
      <c r="I20" s="152"/>
      <c r="J20" s="153"/>
      <c r="K20" s="152"/>
    </row>
    <row r="21" spans="1:11">
      <c r="A21" s="176" t="s">
        <v>203</v>
      </c>
      <c r="B21" s="177">
        <v>23193.466751429998</v>
      </c>
      <c r="C21" s="177">
        <v>5239.8999999999996</v>
      </c>
      <c r="D21" s="177">
        <v>13925.804278150001</v>
      </c>
      <c r="E21" s="178">
        <v>3677.2</v>
      </c>
      <c r="F21" s="177">
        <v>1377.8</v>
      </c>
      <c r="G21" s="177">
        <v>32390.828235339999</v>
      </c>
      <c r="H21" s="177">
        <v>117465.54457510999</v>
      </c>
      <c r="I21" s="177">
        <v>49049.073428230025</v>
      </c>
      <c r="J21" s="178">
        <v>58534.14482519</v>
      </c>
      <c r="K21" s="177">
        <v>43547.490715849999</v>
      </c>
    </row>
    <row r="22" spans="1:11">
      <c r="A22" s="179" t="s">
        <v>204</v>
      </c>
      <c r="B22" s="172">
        <v>371.88808</v>
      </c>
      <c r="C22" s="172">
        <v>350.9</v>
      </c>
      <c r="D22" s="172">
        <v>35.211544000000004</v>
      </c>
      <c r="E22" s="173">
        <v>22.4</v>
      </c>
      <c r="F22" s="172">
        <v>43.4</v>
      </c>
      <c r="G22" s="172">
        <v>61.601999999999997</v>
      </c>
      <c r="H22" s="172">
        <v>162.97499999999999</v>
      </c>
      <c r="I22" s="172">
        <v>96.569000000000003</v>
      </c>
      <c r="J22" s="173">
        <v>9.8320000000000007</v>
      </c>
      <c r="K22" s="172">
        <v>19.183</v>
      </c>
    </row>
    <row r="23" spans="1:11">
      <c r="A23" s="179" t="s">
        <v>246</v>
      </c>
      <c r="B23" s="172">
        <v>22729.70791555</v>
      </c>
      <c r="C23" s="172">
        <v>4822.1000000000004</v>
      </c>
      <c r="D23" s="172">
        <v>1690.6570453700001</v>
      </c>
      <c r="E23" s="173">
        <v>1939.9</v>
      </c>
      <c r="F23" s="172">
        <v>1251.8</v>
      </c>
      <c r="G23" s="172">
        <v>546.89573903999997</v>
      </c>
      <c r="H23" s="172">
        <v>58829.768938309993</v>
      </c>
      <c r="I23" s="172">
        <v>45118.980289090025</v>
      </c>
      <c r="J23" s="173">
        <v>25287.060712529998</v>
      </c>
      <c r="K23" s="172">
        <v>33294.875753749999</v>
      </c>
    </row>
    <row r="24" spans="1:11">
      <c r="A24" s="179" t="s">
        <v>205</v>
      </c>
      <c r="B24" s="172">
        <v>54.08</v>
      </c>
      <c r="C24" s="172">
        <v>38.200000000000003</v>
      </c>
      <c r="D24" s="172">
        <v>60</v>
      </c>
      <c r="E24" s="173">
        <v>64.900000000000006</v>
      </c>
      <c r="F24" s="172">
        <v>59.6</v>
      </c>
      <c r="G24" s="172">
        <v>65.599999999999994</v>
      </c>
      <c r="H24" s="172">
        <v>75.904009000000002</v>
      </c>
      <c r="I24" s="172">
        <v>106.87</v>
      </c>
      <c r="J24" s="173">
        <v>9.3337950000000003</v>
      </c>
      <c r="K24" s="172">
        <v>33.9</v>
      </c>
    </row>
    <row r="25" spans="1:11">
      <c r="A25" s="171" t="s">
        <v>247</v>
      </c>
      <c r="B25" s="172">
        <v>37.790755880000006</v>
      </c>
      <c r="C25" s="172">
        <v>28.6</v>
      </c>
      <c r="D25" s="172">
        <v>34.002678780000004</v>
      </c>
      <c r="E25" s="173">
        <v>27.9</v>
      </c>
      <c r="F25" s="172">
        <v>18.8</v>
      </c>
      <c r="G25" s="172">
        <v>21.102030980000002</v>
      </c>
      <c r="H25" s="172">
        <v>6.5498192499999996</v>
      </c>
      <c r="I25" s="172">
        <v>8.1725321100000006</v>
      </c>
      <c r="J25" s="173">
        <v>7.4</v>
      </c>
      <c r="K25" s="172">
        <v>14.48</v>
      </c>
    </row>
    <row r="26" spans="1:11">
      <c r="A26" s="171" t="s">
        <v>51</v>
      </c>
      <c r="B26" s="172">
        <v>0</v>
      </c>
      <c r="C26" s="172">
        <v>0</v>
      </c>
      <c r="D26" s="172">
        <v>12105.933010000001</v>
      </c>
      <c r="E26" s="173">
        <v>1622.1</v>
      </c>
      <c r="F26" s="172">
        <v>4.2</v>
      </c>
      <c r="G26" s="172">
        <v>31695.628465320002</v>
      </c>
      <c r="H26" s="172">
        <v>58390.346808549992</v>
      </c>
      <c r="I26" s="172">
        <v>3718.481607029998</v>
      </c>
      <c r="J26" s="173">
        <v>33220.518317660004</v>
      </c>
      <c r="K26" s="172">
        <v>10185.051962100004</v>
      </c>
    </row>
    <row r="27" spans="1:11">
      <c r="A27" s="146"/>
      <c r="B27" s="148"/>
      <c r="C27" s="148"/>
      <c r="D27" s="148"/>
      <c r="E27" s="149"/>
      <c r="F27" s="148"/>
      <c r="G27" s="148"/>
      <c r="H27" s="148"/>
      <c r="I27" s="148"/>
      <c r="J27" s="149"/>
      <c r="K27" s="148"/>
    </row>
    <row r="28" spans="1:11">
      <c r="A28" s="180" t="s">
        <v>207</v>
      </c>
      <c r="B28" s="181">
        <v>295</v>
      </c>
      <c r="C28" s="181">
        <v>350</v>
      </c>
      <c r="D28" s="181">
        <v>903</v>
      </c>
      <c r="E28" s="182">
        <v>525.4</v>
      </c>
      <c r="F28" s="181">
        <v>544.9</v>
      </c>
      <c r="G28" s="181">
        <v>410.78499999999997</v>
      </c>
      <c r="H28" s="181">
        <v>519.97299999999996</v>
      </c>
      <c r="I28" s="181">
        <v>310.27999999999997</v>
      </c>
      <c r="J28" s="182">
        <v>56</v>
      </c>
      <c r="K28" s="181">
        <v>134.71800000000002</v>
      </c>
    </row>
    <row r="29" spans="1:11">
      <c r="A29" s="183" t="s">
        <v>208</v>
      </c>
      <c r="B29" s="148">
        <v>100</v>
      </c>
      <c r="C29" s="148">
        <v>110</v>
      </c>
      <c r="D29" s="148">
        <v>145</v>
      </c>
      <c r="E29" s="149">
        <v>181</v>
      </c>
      <c r="F29" s="148">
        <v>197.9</v>
      </c>
      <c r="G29" s="148">
        <v>136.875</v>
      </c>
      <c r="H29" s="148">
        <v>234</v>
      </c>
      <c r="I29" s="148">
        <v>194.613</v>
      </c>
      <c r="J29" s="149">
        <v>36</v>
      </c>
      <c r="K29" s="148">
        <v>45.99</v>
      </c>
    </row>
    <row r="30" spans="1:11" ht="31.5" customHeight="1">
      <c r="A30" s="184" t="s">
        <v>248</v>
      </c>
      <c r="B30" s="148">
        <v>100</v>
      </c>
      <c r="C30" s="148">
        <v>140</v>
      </c>
      <c r="D30" s="148">
        <v>185</v>
      </c>
      <c r="E30" s="149">
        <v>172</v>
      </c>
      <c r="F30" s="148">
        <v>97</v>
      </c>
      <c r="G30" s="148">
        <v>102</v>
      </c>
      <c r="H30" s="148">
        <v>82</v>
      </c>
      <c r="I30" s="148">
        <v>65.5</v>
      </c>
      <c r="J30" s="149">
        <v>10</v>
      </c>
      <c r="K30" s="148">
        <v>23.777999999999999</v>
      </c>
    </row>
    <row r="31" spans="1:11">
      <c r="A31" s="183" t="s">
        <v>249</v>
      </c>
      <c r="B31" s="148">
        <v>95</v>
      </c>
      <c r="C31" s="148">
        <v>100</v>
      </c>
      <c r="D31" s="148">
        <v>150</v>
      </c>
      <c r="E31" s="149">
        <v>172.4</v>
      </c>
      <c r="F31" s="148">
        <v>250</v>
      </c>
      <c r="G31" s="148">
        <v>171.91</v>
      </c>
      <c r="H31" s="148">
        <v>203.97300000000001</v>
      </c>
      <c r="I31" s="148">
        <v>50.167000000000002</v>
      </c>
      <c r="J31" s="149">
        <v>10</v>
      </c>
      <c r="K31" s="148">
        <v>64.95</v>
      </c>
    </row>
    <row r="32" spans="1:11">
      <c r="A32" s="183"/>
      <c r="B32" s="148"/>
      <c r="C32" s="148"/>
      <c r="D32" s="148"/>
      <c r="E32" s="149"/>
      <c r="F32" s="148"/>
      <c r="G32" s="148"/>
      <c r="H32" s="148"/>
      <c r="I32" s="148"/>
      <c r="J32" s="149"/>
      <c r="K32" s="148"/>
    </row>
    <row r="33" spans="1:11">
      <c r="A33" s="180" t="s">
        <v>210</v>
      </c>
      <c r="B33" s="156">
        <v>110.41</v>
      </c>
      <c r="C33" s="156">
        <v>95.7</v>
      </c>
      <c r="D33" s="156">
        <v>145.05365499999999</v>
      </c>
      <c r="E33" s="157">
        <v>163</v>
      </c>
      <c r="F33" s="156">
        <v>202.6</v>
      </c>
      <c r="G33" s="156">
        <v>202.88</v>
      </c>
      <c r="H33" s="156">
        <v>86.087999999999994</v>
      </c>
      <c r="I33" s="156">
        <v>83.754000000000005</v>
      </c>
      <c r="J33" s="185">
        <v>36.07</v>
      </c>
      <c r="K33" s="186">
        <v>173.69100000000003</v>
      </c>
    </row>
    <row r="34" spans="1:11">
      <c r="A34" s="183" t="s">
        <v>250</v>
      </c>
      <c r="B34" s="148">
        <v>35</v>
      </c>
      <c r="C34" s="148">
        <v>45</v>
      </c>
      <c r="D34" s="148">
        <v>45</v>
      </c>
      <c r="E34" s="149">
        <v>55</v>
      </c>
      <c r="F34" s="148">
        <v>65.099999999999994</v>
      </c>
      <c r="G34" s="148">
        <v>117.4</v>
      </c>
      <c r="H34" s="148">
        <v>52.55</v>
      </c>
      <c r="I34" s="148">
        <v>32.229999999999997</v>
      </c>
      <c r="J34" s="149">
        <v>24</v>
      </c>
      <c r="K34" s="148">
        <v>148.99</v>
      </c>
    </row>
    <row r="35" spans="1:11" ht="13.5" customHeight="1">
      <c r="A35" s="183" t="s">
        <v>251</v>
      </c>
      <c r="B35" s="148">
        <v>35.409999999999997</v>
      </c>
      <c r="C35" s="148">
        <v>20.399999999999999</v>
      </c>
      <c r="D35" s="148">
        <v>42.805</v>
      </c>
      <c r="E35" s="149">
        <v>34.9</v>
      </c>
      <c r="F35" s="148">
        <v>51.7</v>
      </c>
      <c r="G35" s="148">
        <v>31.98</v>
      </c>
      <c r="H35" s="148">
        <v>9</v>
      </c>
      <c r="I35" s="148">
        <v>5.024</v>
      </c>
      <c r="J35" s="149">
        <v>2</v>
      </c>
      <c r="K35" s="148">
        <v>14.651</v>
      </c>
    </row>
    <row r="36" spans="1:11">
      <c r="A36" s="183" t="s">
        <v>51</v>
      </c>
      <c r="B36" s="152">
        <v>40</v>
      </c>
      <c r="C36" s="152">
        <v>30.3</v>
      </c>
      <c r="D36" s="152">
        <v>57.248654999999992</v>
      </c>
      <c r="E36" s="153">
        <v>73.099999999999994</v>
      </c>
      <c r="F36" s="152">
        <v>85.8</v>
      </c>
      <c r="G36" s="152">
        <v>53.499999999999986</v>
      </c>
      <c r="H36" s="152">
        <v>24.537999999999997</v>
      </c>
      <c r="I36" s="152">
        <v>46.500000000000007</v>
      </c>
      <c r="J36" s="153">
        <v>10.07</v>
      </c>
      <c r="K36" s="152">
        <v>10.050000000000022</v>
      </c>
    </row>
    <row r="37" spans="1:11">
      <c r="A37" s="183"/>
      <c r="B37" s="152"/>
      <c r="C37" s="152"/>
      <c r="D37" s="152"/>
      <c r="E37" s="153"/>
      <c r="F37" s="152"/>
      <c r="G37" s="152"/>
      <c r="H37" s="152"/>
      <c r="I37" s="152"/>
      <c r="J37" s="153"/>
      <c r="K37" s="152"/>
    </row>
    <row r="38" spans="1:11">
      <c r="A38" s="180" t="s">
        <v>213</v>
      </c>
      <c r="B38" s="156">
        <v>519.70000000000005</v>
      </c>
      <c r="C38" s="156">
        <v>510.4</v>
      </c>
      <c r="D38" s="156">
        <v>470.39100080000003</v>
      </c>
      <c r="E38" s="157">
        <v>580.29999999999995</v>
      </c>
      <c r="F38" s="156">
        <v>510.6</v>
      </c>
      <c r="G38" s="156">
        <v>337.65800000000002</v>
      </c>
      <c r="H38" s="156">
        <v>212.18299999999999</v>
      </c>
      <c r="I38" s="156">
        <v>333.58199999999999</v>
      </c>
      <c r="J38" s="157">
        <v>139.59299999999999</v>
      </c>
      <c r="K38" s="156">
        <v>352.90000000000003</v>
      </c>
    </row>
    <row r="39" spans="1:11" ht="15.75" customHeight="1">
      <c r="A39" s="183" t="s">
        <v>252</v>
      </c>
      <c r="B39" s="148">
        <v>253</v>
      </c>
      <c r="C39" s="148">
        <v>192.8</v>
      </c>
      <c r="D39" s="148">
        <v>100</v>
      </c>
      <c r="E39" s="149">
        <v>113</v>
      </c>
      <c r="F39" s="148">
        <v>257.60000000000002</v>
      </c>
      <c r="G39" s="148">
        <v>148.5</v>
      </c>
      <c r="H39" s="148">
        <v>58</v>
      </c>
      <c r="I39" s="148">
        <v>87</v>
      </c>
      <c r="J39" s="149">
        <v>35.887999999999998</v>
      </c>
      <c r="K39" s="148">
        <v>67.7</v>
      </c>
    </row>
    <row r="40" spans="1:11">
      <c r="A40" s="183" t="s">
        <v>216</v>
      </c>
      <c r="B40" s="148">
        <v>175</v>
      </c>
      <c r="C40" s="148">
        <v>155</v>
      </c>
      <c r="D40" s="148">
        <v>150</v>
      </c>
      <c r="E40" s="149">
        <v>150</v>
      </c>
      <c r="F40" s="148">
        <v>177.5</v>
      </c>
      <c r="G40" s="148">
        <v>70</v>
      </c>
      <c r="H40" s="148">
        <v>78</v>
      </c>
      <c r="I40" s="148">
        <v>0</v>
      </c>
      <c r="J40" s="149">
        <v>0</v>
      </c>
      <c r="K40" s="148">
        <v>5</v>
      </c>
    </row>
    <row r="41" spans="1:11">
      <c r="A41" s="183" t="s">
        <v>51</v>
      </c>
      <c r="B41" s="151">
        <v>91.700000000000045</v>
      </c>
      <c r="C41" s="151">
        <v>162.69999999999999</v>
      </c>
      <c r="D41" s="151">
        <v>220.39100080000003</v>
      </c>
      <c r="E41" s="158">
        <v>317.3</v>
      </c>
      <c r="F41" s="151">
        <v>75.599999999999994</v>
      </c>
      <c r="G41" s="151">
        <v>119.15800000000002</v>
      </c>
      <c r="H41" s="151">
        <v>76.182999999999993</v>
      </c>
      <c r="I41" s="151">
        <v>246.58199999999999</v>
      </c>
      <c r="J41" s="158">
        <v>103.70499999999998</v>
      </c>
      <c r="K41" s="151">
        <v>280.20000000000005</v>
      </c>
    </row>
    <row r="42" spans="1:11">
      <c r="A42" s="183"/>
      <c r="B42" s="151"/>
      <c r="C42" s="151"/>
      <c r="D42" s="151"/>
      <c r="E42" s="158"/>
      <c r="F42" s="151"/>
      <c r="G42" s="151"/>
      <c r="H42" s="151"/>
      <c r="I42" s="151"/>
      <c r="J42" s="158"/>
      <c r="K42" s="151"/>
    </row>
    <row r="43" spans="1:11">
      <c r="A43" s="180" t="s">
        <v>253</v>
      </c>
      <c r="B43" s="181">
        <v>129949.59396386005</v>
      </c>
      <c r="C43" s="181">
        <v>180813.9</v>
      </c>
      <c r="D43" s="181">
        <v>150580.74711642004</v>
      </c>
      <c r="E43" s="182">
        <v>195317.2</v>
      </c>
      <c r="F43" s="181">
        <v>175077.2</v>
      </c>
      <c r="G43" s="181">
        <v>159348.23153733002</v>
      </c>
      <c r="H43" s="181">
        <v>227789.68091162996</v>
      </c>
      <c r="I43" s="181">
        <v>206812.36270537999</v>
      </c>
      <c r="J43" s="182">
        <v>194829.29959503</v>
      </c>
      <c r="K43" s="181">
        <v>236198.95117812988</v>
      </c>
    </row>
    <row r="44" spans="1:11" ht="15.75" customHeight="1">
      <c r="A44" s="183" t="s">
        <v>219</v>
      </c>
      <c r="B44" s="148">
        <v>137</v>
      </c>
      <c r="C44" s="148">
        <v>151</v>
      </c>
      <c r="D44" s="148">
        <v>48.893045880000003</v>
      </c>
      <c r="E44" s="149">
        <v>44</v>
      </c>
      <c r="F44" s="148">
        <v>3.3</v>
      </c>
      <c r="G44" s="148">
        <v>0</v>
      </c>
      <c r="H44" s="148">
        <v>0</v>
      </c>
      <c r="I44" s="148">
        <v>0</v>
      </c>
      <c r="J44" s="149">
        <v>0</v>
      </c>
      <c r="K44" s="148">
        <v>0</v>
      </c>
    </row>
    <row r="45" spans="1:11">
      <c r="A45" s="183" t="s">
        <v>254</v>
      </c>
      <c r="B45" s="148">
        <v>127657.63557886006</v>
      </c>
      <c r="C45" s="148">
        <v>177768.8</v>
      </c>
      <c r="D45" s="148">
        <v>145795.78284082006</v>
      </c>
      <c r="E45" s="149">
        <v>191761</v>
      </c>
      <c r="F45" s="148">
        <v>172552.2</v>
      </c>
      <c r="G45" s="148">
        <v>156410.22</v>
      </c>
      <c r="H45" s="148">
        <v>226067.72264899997</v>
      </c>
      <c r="I45" s="148">
        <v>205424.96145275998</v>
      </c>
      <c r="J45" s="149">
        <v>194026.83888805998</v>
      </c>
      <c r="K45" s="148">
        <v>235231.09117812989</v>
      </c>
    </row>
    <row r="46" spans="1:11">
      <c r="A46" s="183" t="s">
        <v>220</v>
      </c>
      <c r="B46" s="148">
        <v>218.002836</v>
      </c>
      <c r="C46" s="148">
        <v>230.3</v>
      </c>
      <c r="D46" s="148">
        <v>185.32607100000001</v>
      </c>
      <c r="E46" s="149">
        <v>185.6</v>
      </c>
      <c r="F46" s="148">
        <v>19.7</v>
      </c>
      <c r="G46" s="148">
        <v>126</v>
      </c>
      <c r="H46" s="148">
        <v>38.090550999999998</v>
      </c>
      <c r="I46" s="148">
        <v>0</v>
      </c>
      <c r="J46" s="149">
        <v>0</v>
      </c>
      <c r="K46" s="148">
        <v>0</v>
      </c>
    </row>
    <row r="47" spans="1:11">
      <c r="A47" s="183" t="s">
        <v>255</v>
      </c>
      <c r="B47" s="148">
        <v>1877.2805490000001</v>
      </c>
      <c r="C47" s="148">
        <v>2632.8</v>
      </c>
      <c r="D47" s="148">
        <v>4529.7451587200003</v>
      </c>
      <c r="E47" s="149">
        <v>3320.1</v>
      </c>
      <c r="F47" s="148">
        <v>2395.8000000000002</v>
      </c>
      <c r="G47" s="148">
        <v>2649.61880733</v>
      </c>
      <c r="H47" s="148">
        <v>1425.7075030000001</v>
      </c>
      <c r="I47" s="148">
        <v>1311.1929217899999</v>
      </c>
      <c r="J47" s="149">
        <v>749.55989712999997</v>
      </c>
      <c r="K47" s="148">
        <v>916.36</v>
      </c>
    </row>
    <row r="48" spans="1:11">
      <c r="A48" s="183" t="s">
        <v>51</v>
      </c>
      <c r="B48" s="152">
        <v>59.674999999988358</v>
      </c>
      <c r="C48" s="152">
        <v>31</v>
      </c>
      <c r="D48" s="152">
        <v>20.999999999992724</v>
      </c>
      <c r="E48" s="153">
        <v>6.5</v>
      </c>
      <c r="F48" s="152">
        <v>106.3</v>
      </c>
      <c r="G48" s="152">
        <v>162.3927300000214</v>
      </c>
      <c r="H48" s="152">
        <v>258.16020862998153</v>
      </c>
      <c r="I48" s="152">
        <v>76.208330830009572</v>
      </c>
      <c r="J48" s="153">
        <v>52.900809840014176</v>
      </c>
      <c r="K48" s="152">
        <v>51.499999999986017</v>
      </c>
    </row>
    <row r="49" spans="1:11">
      <c r="A49" s="183"/>
      <c r="B49" s="152"/>
      <c r="C49" s="152"/>
      <c r="D49" s="152"/>
      <c r="E49" s="153"/>
      <c r="F49" s="152"/>
      <c r="G49" s="152"/>
      <c r="H49" s="152"/>
      <c r="I49" s="152"/>
      <c r="J49" s="153"/>
      <c r="K49" s="152"/>
    </row>
    <row r="50" spans="1:11">
      <c r="A50" s="180" t="s">
        <v>51</v>
      </c>
      <c r="B50" s="181">
        <v>17526.670384079989</v>
      </c>
      <c r="C50" s="181">
        <v>50556.1</v>
      </c>
      <c r="D50" s="181">
        <v>47696.58092545002</v>
      </c>
      <c r="E50" s="182">
        <v>38617.599999999999</v>
      </c>
      <c r="F50" s="181">
        <v>48889.4</v>
      </c>
      <c r="G50" s="181">
        <v>17863.097680590028</v>
      </c>
      <c r="H50" s="181">
        <v>16747.524261429993</v>
      </c>
      <c r="I50" s="181">
        <v>12428.1</v>
      </c>
      <c r="J50" s="182">
        <v>4271.4499282099714</v>
      </c>
      <c r="K50" s="181">
        <v>8534.4318602100248</v>
      </c>
    </row>
    <row r="51" spans="1:11">
      <c r="A51" s="183" t="s">
        <v>256</v>
      </c>
      <c r="B51" s="148">
        <v>195.5</v>
      </c>
      <c r="C51" s="148">
        <v>59.4</v>
      </c>
      <c r="D51" s="148">
        <v>94.35</v>
      </c>
      <c r="E51" s="149">
        <v>78.8</v>
      </c>
      <c r="F51" s="148">
        <v>142.30000000000001</v>
      </c>
      <c r="G51" s="148">
        <v>55.5</v>
      </c>
      <c r="H51" s="148">
        <v>43.25</v>
      </c>
      <c r="I51" s="148">
        <v>40.095999999999997</v>
      </c>
      <c r="J51" s="149">
        <v>67.95</v>
      </c>
      <c r="K51" s="148">
        <v>3</v>
      </c>
    </row>
    <row r="52" spans="1:11" ht="13.5" customHeight="1">
      <c r="A52" s="183" t="s">
        <v>257</v>
      </c>
      <c r="B52" s="148">
        <v>236.94305782000001</v>
      </c>
      <c r="C52" s="148">
        <v>234.8</v>
      </c>
      <c r="D52" s="148">
        <v>231.815425</v>
      </c>
      <c r="E52" s="149">
        <v>243</v>
      </c>
      <c r="F52" s="148">
        <v>283.3</v>
      </c>
      <c r="G52" s="148">
        <v>307.18900000000002</v>
      </c>
      <c r="H52" s="148">
        <v>59</v>
      </c>
      <c r="I52" s="148">
        <v>61.672899999999998</v>
      </c>
      <c r="J52" s="149">
        <v>16</v>
      </c>
      <c r="K52" s="148">
        <v>14</v>
      </c>
    </row>
    <row r="53" spans="1:11">
      <c r="A53" s="183" t="s">
        <v>226</v>
      </c>
      <c r="B53" s="148">
        <v>613</v>
      </c>
      <c r="C53" s="148">
        <v>420</v>
      </c>
      <c r="D53" s="148">
        <v>474.964</v>
      </c>
      <c r="E53" s="149">
        <v>467.8</v>
      </c>
      <c r="F53" s="148">
        <v>771</v>
      </c>
      <c r="G53" s="148">
        <v>655</v>
      </c>
      <c r="H53" s="148">
        <v>528.63682621999999</v>
      </c>
      <c r="I53" s="148">
        <v>508.02100000000002</v>
      </c>
      <c r="J53" s="149">
        <v>81.7</v>
      </c>
      <c r="K53" s="148">
        <v>573.33285616000001</v>
      </c>
    </row>
    <row r="54" spans="1:11">
      <c r="A54" s="183" t="s">
        <v>258</v>
      </c>
      <c r="B54" s="148">
        <v>190.22527299999999</v>
      </c>
      <c r="C54" s="148">
        <v>265.7</v>
      </c>
      <c r="D54" s="148">
        <v>553</v>
      </c>
      <c r="E54" s="149">
        <v>509.6</v>
      </c>
      <c r="F54" s="148">
        <v>958.2</v>
      </c>
      <c r="G54" s="148">
        <v>590</v>
      </c>
      <c r="H54" s="148">
        <v>193</v>
      </c>
      <c r="I54" s="148">
        <v>316.39999999999998</v>
      </c>
      <c r="J54" s="149">
        <v>44.9</v>
      </c>
      <c r="K54" s="148">
        <v>100</v>
      </c>
    </row>
    <row r="55" spans="1:11">
      <c r="A55" s="183" t="s">
        <v>259</v>
      </c>
      <c r="B55" s="148">
        <v>1346.75</v>
      </c>
      <c r="C55" s="148">
        <v>1070.5999999999999</v>
      </c>
      <c r="D55" s="148">
        <v>607.85</v>
      </c>
      <c r="E55" s="149">
        <v>690.7</v>
      </c>
      <c r="F55" s="148">
        <v>636</v>
      </c>
      <c r="G55" s="148">
        <v>1009.4987340599999</v>
      </c>
      <c r="H55" s="148">
        <v>1054.04</v>
      </c>
      <c r="I55" s="148">
        <v>1306.8900000000001</v>
      </c>
      <c r="J55" s="149">
        <v>0</v>
      </c>
      <c r="K55" s="148">
        <v>0</v>
      </c>
    </row>
    <row r="56" spans="1:11">
      <c r="A56" s="183" t="s">
        <v>229</v>
      </c>
      <c r="B56" s="148">
        <v>299.25900000000001</v>
      </c>
      <c r="C56" s="148">
        <v>238.6</v>
      </c>
      <c r="D56" s="148">
        <v>195.30500000000001</v>
      </c>
      <c r="E56" s="149">
        <v>203.4</v>
      </c>
      <c r="F56" s="148">
        <v>84</v>
      </c>
      <c r="G56" s="148">
        <v>120.1</v>
      </c>
      <c r="H56" s="148">
        <v>440</v>
      </c>
      <c r="I56" s="148">
        <v>283</v>
      </c>
      <c r="J56" s="149">
        <v>138</v>
      </c>
      <c r="K56" s="148">
        <v>122.2</v>
      </c>
    </row>
    <row r="57" spans="1:11">
      <c r="A57" s="183" t="s">
        <v>230</v>
      </c>
      <c r="B57" s="148">
        <v>1085.8</v>
      </c>
      <c r="C57" s="148">
        <v>898</v>
      </c>
      <c r="D57" s="148">
        <v>1513</v>
      </c>
      <c r="E57" s="149">
        <v>800</v>
      </c>
      <c r="F57" s="148">
        <v>1308</v>
      </c>
      <c r="G57" s="148">
        <v>785</v>
      </c>
      <c r="H57" s="148">
        <v>978</v>
      </c>
      <c r="I57" s="148">
        <v>496.1</v>
      </c>
      <c r="J57" s="149">
        <v>235</v>
      </c>
      <c r="K57" s="148">
        <v>525</v>
      </c>
    </row>
    <row r="58" spans="1:11">
      <c r="A58" s="183" t="s">
        <v>231</v>
      </c>
      <c r="B58" s="148">
        <v>628.1</v>
      </c>
      <c r="C58" s="148">
        <v>615</v>
      </c>
      <c r="D58" s="148">
        <v>632</v>
      </c>
      <c r="E58" s="149">
        <v>765</v>
      </c>
      <c r="F58" s="148">
        <v>565</v>
      </c>
      <c r="G58" s="148">
        <v>705</v>
      </c>
      <c r="H58" s="148">
        <v>433</v>
      </c>
      <c r="I58" s="148">
        <v>395</v>
      </c>
      <c r="J58" s="149">
        <v>126.5</v>
      </c>
      <c r="K58" s="148">
        <v>340</v>
      </c>
    </row>
    <row r="59" spans="1:11">
      <c r="A59" s="183" t="s">
        <v>232</v>
      </c>
      <c r="B59" s="148">
        <v>947.55</v>
      </c>
      <c r="C59" s="148">
        <v>875</v>
      </c>
      <c r="D59" s="148">
        <v>1197.2</v>
      </c>
      <c r="E59" s="149">
        <v>799.7</v>
      </c>
      <c r="F59" s="148">
        <v>1504.1</v>
      </c>
      <c r="G59" s="148">
        <v>605.46</v>
      </c>
      <c r="H59" s="148">
        <v>1038</v>
      </c>
      <c r="I59" s="148">
        <v>800</v>
      </c>
      <c r="J59" s="149">
        <v>450</v>
      </c>
      <c r="K59" s="148">
        <v>1250</v>
      </c>
    </row>
    <row r="60" spans="1:11">
      <c r="A60" s="183" t="s">
        <v>233</v>
      </c>
      <c r="B60" s="148">
        <v>570</v>
      </c>
      <c r="C60" s="148">
        <v>700</v>
      </c>
      <c r="D60" s="148">
        <v>881</v>
      </c>
      <c r="E60" s="149">
        <v>666</v>
      </c>
      <c r="F60" s="148">
        <v>745</v>
      </c>
      <c r="G60" s="148">
        <v>443.5</v>
      </c>
      <c r="H60" s="148">
        <v>308</v>
      </c>
      <c r="I60" s="148">
        <v>120</v>
      </c>
      <c r="J60" s="149">
        <v>174.75</v>
      </c>
      <c r="K60" s="148">
        <v>248.52799999999999</v>
      </c>
    </row>
    <row r="61" spans="1:11">
      <c r="A61" s="183" t="s">
        <v>234</v>
      </c>
      <c r="B61" s="148">
        <v>714</v>
      </c>
      <c r="C61" s="148">
        <v>640</v>
      </c>
      <c r="D61" s="148">
        <v>1353.5</v>
      </c>
      <c r="E61" s="149">
        <v>725</v>
      </c>
      <c r="F61" s="148">
        <v>552</v>
      </c>
      <c r="G61" s="148">
        <v>400</v>
      </c>
      <c r="H61" s="148">
        <v>423</v>
      </c>
      <c r="I61" s="148">
        <v>374.85</v>
      </c>
      <c r="J61" s="149">
        <v>140.19999999999999</v>
      </c>
      <c r="K61" s="148">
        <v>350</v>
      </c>
    </row>
    <row r="62" spans="1:11">
      <c r="A62" s="183" t="s">
        <v>235</v>
      </c>
      <c r="B62" s="148">
        <v>1140</v>
      </c>
      <c r="C62" s="148">
        <v>721</v>
      </c>
      <c r="D62" s="148">
        <v>1181</v>
      </c>
      <c r="E62" s="149">
        <v>777.5</v>
      </c>
      <c r="F62" s="148">
        <v>864.5</v>
      </c>
      <c r="G62" s="148">
        <v>630</v>
      </c>
      <c r="H62" s="148">
        <v>373</v>
      </c>
      <c r="I62" s="148">
        <v>449.35</v>
      </c>
      <c r="J62" s="149">
        <v>215</v>
      </c>
      <c r="K62" s="148">
        <v>375</v>
      </c>
    </row>
    <row r="63" spans="1:11">
      <c r="A63" s="183" t="s">
        <v>236</v>
      </c>
      <c r="B63" s="148">
        <v>608</v>
      </c>
      <c r="C63" s="148">
        <v>535</v>
      </c>
      <c r="D63" s="148">
        <v>985</v>
      </c>
      <c r="E63" s="149">
        <v>655</v>
      </c>
      <c r="F63" s="148">
        <v>629</v>
      </c>
      <c r="G63" s="148">
        <v>340</v>
      </c>
      <c r="H63" s="148">
        <v>397</v>
      </c>
      <c r="I63" s="148">
        <v>357.5</v>
      </c>
      <c r="J63" s="149">
        <v>156</v>
      </c>
      <c r="K63" s="148">
        <v>250</v>
      </c>
    </row>
    <row r="64" spans="1:11">
      <c r="A64" s="183" t="s">
        <v>260</v>
      </c>
      <c r="B64" s="148">
        <v>96.1</v>
      </c>
      <c r="C64" s="148">
        <v>77.599999999999994</v>
      </c>
      <c r="D64" s="148">
        <v>143.02000000000001</v>
      </c>
      <c r="E64" s="149">
        <v>132</v>
      </c>
      <c r="F64" s="148">
        <v>187.5</v>
      </c>
      <c r="G64" s="148">
        <v>133.78864899999999</v>
      </c>
      <c r="H64" s="148">
        <v>85.961680000000001</v>
      </c>
      <c r="I64" s="148">
        <v>29.69</v>
      </c>
      <c r="J64" s="149">
        <v>46.199999999999996</v>
      </c>
      <c r="K64" s="148">
        <v>41.1</v>
      </c>
    </row>
    <row r="65" spans="1:13">
      <c r="A65" s="183" t="s">
        <v>51</v>
      </c>
      <c r="B65" s="148">
        <v>8855.4</v>
      </c>
      <c r="C65" s="148">
        <v>43205.5</v>
      </c>
      <c r="D65" s="148">
        <v>37653.576500450021</v>
      </c>
      <c r="E65" s="149">
        <v>31104.2</v>
      </c>
      <c r="F65" s="148">
        <v>39659.5</v>
      </c>
      <c r="G65" s="148">
        <v>11083.061297530028</v>
      </c>
      <c r="H65" s="148">
        <v>10393.635755209993</v>
      </c>
      <c r="I65" s="148">
        <v>6889.4</v>
      </c>
      <c r="J65" s="149">
        <v>2379.2499282099716</v>
      </c>
      <c r="K65" s="148">
        <v>4342.2710040500242</v>
      </c>
    </row>
    <row r="66" spans="1:13" ht="15.75" customHeight="1">
      <c r="A66" s="187" t="s">
        <v>64</v>
      </c>
      <c r="B66" s="188">
        <v>175488.18142937007</v>
      </c>
      <c r="C66" s="188">
        <v>240184.3</v>
      </c>
      <c r="D66" s="188">
        <v>216755.48267582007</v>
      </c>
      <c r="E66" s="189">
        <v>241884.9</v>
      </c>
      <c r="F66" s="188">
        <v>229738.6</v>
      </c>
      <c r="G66" s="188">
        <v>213347.49470326005</v>
      </c>
      <c r="H66" s="188">
        <v>365912.14461613994</v>
      </c>
      <c r="I66" s="188">
        <v>274298.66289131</v>
      </c>
      <c r="J66" s="189">
        <f>+J8+J21+J28+J33+J38+J43+J50</f>
        <v>258960.16234842996</v>
      </c>
      <c r="K66" s="188">
        <v>290463.21963485988</v>
      </c>
    </row>
    <row r="67" spans="1:13" s="537" customFormat="1" ht="25.5" customHeight="1">
      <c r="A67" s="688" t="s">
        <v>261</v>
      </c>
      <c r="B67" s="688"/>
      <c r="C67" s="688"/>
      <c r="D67" s="688"/>
      <c r="E67" s="688"/>
      <c r="F67" s="688"/>
      <c r="G67" s="688"/>
      <c r="H67" s="699" t="s">
        <v>653</v>
      </c>
      <c r="I67" s="699"/>
      <c r="J67" s="699"/>
      <c r="K67" s="699"/>
      <c r="L67" s="560"/>
      <c r="M67" s="560"/>
    </row>
    <row r="68" spans="1:13" s="537" customFormat="1" ht="12.75" customHeight="1">
      <c r="A68" s="543" t="s">
        <v>4</v>
      </c>
      <c r="B68" s="543"/>
      <c r="C68" s="543"/>
      <c r="D68" s="543"/>
      <c r="E68" s="543"/>
      <c r="F68" s="543"/>
      <c r="G68" s="559"/>
      <c r="H68" s="561"/>
      <c r="I68" s="700"/>
      <c r="J68" s="700"/>
      <c r="K68" s="700"/>
      <c r="L68" s="560"/>
      <c r="M68" s="560"/>
    </row>
    <row r="69" spans="1:13">
      <c r="B69" s="190"/>
      <c r="C69" s="190"/>
      <c r="D69" s="190"/>
      <c r="E69" s="190"/>
    </row>
  </sheetData>
  <mergeCells count="16">
    <mergeCell ref="J3:K3"/>
    <mergeCell ref="A67:G67"/>
    <mergeCell ref="H67:K67"/>
    <mergeCell ref="I68:K68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conditionalFormatting sqref="A2">
    <cfRule type="cellIs" dxfId="75" priority="2" operator="equal">
      <formula>0</formula>
    </cfRule>
  </conditionalFormatting>
  <conditionalFormatting sqref="A67:A68">
    <cfRule type="cellIs" dxfId="74" priority="3" operator="equal">
      <formula>0</formula>
    </cfRule>
  </conditionalFormatting>
  <conditionalFormatting sqref="B6:G6">
    <cfRule type="cellIs" dxfId="73" priority="6" stopIfTrue="1" operator="equal">
      <formula>0</formula>
    </cfRule>
  </conditionalFormatting>
  <conditionalFormatting sqref="I6">
    <cfRule type="cellIs" dxfId="72" priority="4" operator="equal">
      <formula>0</formula>
    </cfRule>
  </conditionalFormatting>
  <conditionalFormatting sqref="L1:M1048576">
    <cfRule type="cellIs" dxfId="71" priority="5" operator="equal">
      <formula>0</formula>
    </cfRule>
  </conditionalFormatting>
  <conditionalFormatting sqref="K3">
    <cfRule type="cellIs" dxfId="70" priority="1" operator="equal">
      <formula>0</formula>
    </cfRule>
  </conditionalFormatting>
  <hyperlinks>
    <hyperlink ref="J3" location="Contents!A1" display="cs;slf;fj;jpw;F jpUk;Gtjw;F"/>
    <hyperlink ref="J3:K3" location="உள்ளடக்கம்!A1" display="cs;slf;fj;jpw;F jpUk;Gtjw;F"/>
  </hyperlinks>
  <pageMargins left="0.3" right="0.37" top="0.66" bottom="0.6" header="0.511811023622047" footer="0.511811023622047"/>
  <pageSetup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14</vt:i4>
      </vt:variant>
    </vt:vector>
  </HeadingPairs>
  <TitlesOfParts>
    <vt:vector size="35" baseType="lpstr">
      <vt:lpstr>உள்ளடக்கம்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'100'!Print_Area</vt:lpstr>
      <vt:lpstr>'105'!Print_Area</vt:lpstr>
      <vt:lpstr>'106'!Print_Area</vt:lpstr>
      <vt:lpstr>'107'!Print_Area</vt:lpstr>
      <vt:lpstr>'108'!Print_Area</vt:lpstr>
      <vt:lpstr>'109'!Print_Area</vt:lpstr>
      <vt:lpstr>'111'!Print_Area</vt:lpstr>
      <vt:lpstr>'112'!Print_Area</vt:lpstr>
      <vt:lpstr>'113'!Print_Area</vt:lpstr>
      <vt:lpstr>'114'!Print_Area</vt:lpstr>
      <vt:lpstr>'116'!Print_Area</vt:lpstr>
      <vt:lpstr>'117'!Print_Area</vt:lpstr>
      <vt:lpstr>'98'!Print_Area</vt:lpstr>
      <vt:lpstr>'99'!Print_Area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Kulawardena CH</dc:creator>
  <cp:lastModifiedBy>Chandrakanthan T</cp:lastModifiedBy>
  <cp:lastPrinted>2024-04-03T07:45:24Z</cp:lastPrinted>
  <dcterms:created xsi:type="dcterms:W3CDTF">2024-03-06T07:59:22Z</dcterms:created>
  <dcterms:modified xsi:type="dcterms:W3CDTF">2024-04-24T09:36:00Z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2024-03-06T07:59:33Z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241fcb18-f682-4311-857a-c00e36029345</vt:lpwstr>
  </property>
  <property fmtid="{D5CDD505-2E9C-101B-9397-08002B2CF9AE}" pid="8" name="MSIP_Label_83c4ab6a-b8f9-4a41-a9e3-9d9b3c522aed_ContentBits">
    <vt:lpwstr>1</vt:lpwstr>
  </property>
</Properties>
</file>