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tastore-a\erd$\ERD_REAL_SECTOR_ANALYSIS\003 - Annual Report\AER-2023\Appendix\Sinhala Appendix coordination\"/>
    </mc:Choice>
  </mc:AlternateContent>
  <bookViews>
    <workbookView xWindow="-120" yWindow="-120" windowWidth="29040" windowHeight="15720" tabRatio="926"/>
  </bookViews>
  <sheets>
    <sheet name="පටුන" sheetId="26" r:id="rId1"/>
    <sheet name="98 වැනි සංඛ්‍යා සටහන" sheetId="2" r:id="rId2"/>
    <sheet name="99 වැනි සංඛ්‍යා  සටහන " sheetId="9" r:id="rId3"/>
    <sheet name="100 වැනි සංඛ්‍යා සටහන" sheetId="10" r:id="rId4"/>
    <sheet name="101 වැනි සංඛ්‍යා සටහන" sheetId="13" r:id="rId5"/>
    <sheet name="102 වැනි සංඛ්‍යා සටහන" sheetId="6" r:id="rId6"/>
    <sheet name="103 වැනි සංඛ්‍යා සටහන" sheetId="7" r:id="rId7"/>
    <sheet name="104 වැනි සංඛ්‍යා සටහන" sheetId="11" r:id="rId8"/>
    <sheet name="105 වැනි සංඛ්‍යා සටහන" sheetId="12" r:id="rId9"/>
    <sheet name="106 වැනි සංඛ්‍යා  සටහන" sheetId="25" r:id="rId10"/>
    <sheet name="107 වැනි සංඛ්‍යා  සටහන" sheetId="24" r:id="rId11"/>
    <sheet name="108 වැනි සංඛ්‍යා සටහන" sheetId="16" r:id="rId12"/>
    <sheet name="109 වැනි සංඛ්‍යා සටහන" sheetId="17" r:id="rId13"/>
    <sheet name="110 වැනි සංඛ්‍යා සටහන" sheetId="18" r:id="rId14"/>
    <sheet name="111 වැනි සංඛ්‍යා සටහන" sheetId="19" r:id="rId15"/>
    <sheet name="112 වැනි සංඛ්‍යා සටහන" sheetId="20" r:id="rId16"/>
    <sheet name="113 වැනි සංඛ්‍යා සටහන" sheetId="21" r:id="rId17"/>
    <sheet name="114 වැනි සංඛ්‍යා  සටහන" sheetId="22" r:id="rId18"/>
    <sheet name="115 වැනි සංඛ්‍යා  සටහන" sheetId="23" r:id="rId19"/>
    <sheet name="116 වැනි සංඛ්‍යා සටහන" sheetId="3" r:id="rId20"/>
    <sheet name="117 වැනි සංඛ්‍යා සටහන" sheetId="5" r:id="rId21"/>
  </sheets>
  <externalReferences>
    <externalReference r:id="rId22"/>
    <externalReference r:id="rId23"/>
    <externalReference r:id="rId24"/>
    <externalReference r:id="rId25"/>
  </externalReferences>
  <definedNames>
    <definedName name="_mj169" localSheetId="3">[1]Mins!#REF!</definedName>
    <definedName name="_mj169" localSheetId="5">[2]Mins!#REF!</definedName>
    <definedName name="_mj169" localSheetId="6">[2]Mins!#REF!</definedName>
    <definedName name="_mj169" localSheetId="7">[1]Mins!#REF!</definedName>
    <definedName name="_mj169" localSheetId="8">[1]Mins!#REF!</definedName>
    <definedName name="_mj169" localSheetId="9">[2]Mins!#REF!</definedName>
    <definedName name="_mj169" localSheetId="10">[2]Mins!#REF!</definedName>
    <definedName name="_mj169" localSheetId="11">[2]Mins!#REF!</definedName>
    <definedName name="_mj169" localSheetId="12">[2]Mins!#REF!</definedName>
    <definedName name="_mj169" localSheetId="16">[2]Mins!#REF!</definedName>
    <definedName name="_mj169" localSheetId="17">[2]Mins!#REF!</definedName>
    <definedName name="_mj169" localSheetId="18">[2]Mins!#REF!</definedName>
    <definedName name="_mj169" localSheetId="19">[2]Mins!#REF!</definedName>
    <definedName name="_mj169" localSheetId="20">[2]Mins!#REF!</definedName>
    <definedName name="_mj169" localSheetId="1">[2]Mins!#REF!</definedName>
    <definedName name="_mj169" localSheetId="2">[1]Mins!#REF!</definedName>
    <definedName name="_mj169">[2]Mins!#REF!</definedName>
    <definedName name="a">[1]Mins!#REF!</definedName>
    <definedName name="a12l75">[3]R_Annual!$A$3:$N$58</definedName>
    <definedName name="aer">[2]Mins!#REF!</definedName>
    <definedName name="annual">[2]Mins!#REF!</definedName>
    <definedName name="app">[2]Mins!#REF!</definedName>
    <definedName name="b">[1]Mins!#REF!</definedName>
    <definedName name="bf" localSheetId="3">[1]Mins!#REF!</definedName>
    <definedName name="bf" localSheetId="5">[2]Mins!#REF!</definedName>
    <definedName name="bf" localSheetId="6">[2]Mins!#REF!</definedName>
    <definedName name="bf" localSheetId="7">[1]Mins!#REF!</definedName>
    <definedName name="bf" localSheetId="8">[1]Mins!#REF!</definedName>
    <definedName name="bf" localSheetId="9">[2]Mins!#REF!</definedName>
    <definedName name="bf" localSheetId="10">[2]Mins!#REF!</definedName>
    <definedName name="bf" localSheetId="11">[2]Mins!#REF!</definedName>
    <definedName name="bf" localSheetId="12">[2]Mins!#REF!</definedName>
    <definedName name="bf" localSheetId="16">[2]Mins!#REF!</definedName>
    <definedName name="bf" localSheetId="17">[2]Mins!#REF!</definedName>
    <definedName name="bf" localSheetId="18">[2]Mins!#REF!</definedName>
    <definedName name="bf" localSheetId="19">[2]Mins!#REF!</definedName>
    <definedName name="bf" localSheetId="20">[2]Mins!#REF!</definedName>
    <definedName name="bf" localSheetId="1">[2]Mins!#REF!</definedName>
    <definedName name="bf" localSheetId="2">[1]Mins!#REF!</definedName>
    <definedName name="bf">[2]Mins!#REF!</definedName>
    <definedName name="d">[1]Mins!#REF!</definedName>
    <definedName name="e">[1]Mins!#REF!</definedName>
    <definedName name="Excel_BuiltIn_Print_Area_1">#REF!</definedName>
    <definedName name="Excel_BuiltIn_Print_Area_1_1">#REF!</definedName>
    <definedName name="Excel_BuiltIn_Print_Area_10_1">#REF!</definedName>
    <definedName name="Excel_BuiltIn_Print_Area_2_1">#REF!</definedName>
    <definedName name="Excel_BuiltIn_Print_Area_3_1">#REF!</definedName>
    <definedName name="Excel_BuiltIn_Print_Area_4_1">#REF!</definedName>
    <definedName name="Excel_BuiltIn_Print_Area_6_1">#REF!</definedName>
    <definedName name="Excel_BuiltIn_Print_Area_6_1_1">#REF!</definedName>
    <definedName name="Excel_BuiltIn_Print_Area_7_1">#REF!</definedName>
    <definedName name="Excel_BuiltIn_Print_Area_7_1_1">#REF!</definedName>
    <definedName name="g">[1]Mins!#REF!</definedName>
    <definedName name="gfgsdf">'[4]25'!$B$2:$U$24</definedName>
    <definedName name="l">[1]Mins!#REF!</definedName>
    <definedName name="n_a12l75">[3]Annual!$A$2:$P$58</definedName>
    <definedName name="new">[2]Mins!#REF!</definedName>
    <definedName name="nwa12l75">[3]Annual!$A$2:$P$58</definedName>
    <definedName name="old">'[4]31'!$B$2:$N$76</definedName>
    <definedName name="old_23">'[4]24'!$B$1:$V$24</definedName>
    <definedName name="_xlnm.Print_Area" localSheetId="3">'100 වැනි සංඛ්‍යා සටහන'!$A$1:$I$39</definedName>
    <definedName name="_xlnm.Print_Area" localSheetId="8">'105 වැනි සංඛ්‍යා සටහන'!$A$1:$K$67</definedName>
    <definedName name="_xlnm.Print_Area" localSheetId="9">'106 වැනි සංඛ්‍යා  සටහන'!$A$1:$F$32</definedName>
    <definedName name="_xlnm.Print_Area" localSheetId="10">'107 වැනි සංඛ්‍යා  සටහන'!$A$1:$F$40</definedName>
    <definedName name="_xlnm.Print_Area" localSheetId="11">'108 වැනි සංඛ්‍යා සටහන'!$A$1:$G$32</definedName>
    <definedName name="_xlnm.Print_Area" localSheetId="12">'109 වැනි සංඛ්‍යා සටහන'!$A$1:$F$37</definedName>
    <definedName name="_xlnm.Print_Area" localSheetId="16">'113 වැනි සංඛ්‍යා සටහන'!$A$1:$F$39</definedName>
    <definedName name="_xlnm.Print_Area" localSheetId="17">'114 වැනි සංඛ්‍යා  සටහන'!$A$1:$F$51</definedName>
    <definedName name="_xlnm.Print_Area" localSheetId="19">'116 වැනි සංඛ්‍යා සටහන'!$A$2:$I$41</definedName>
    <definedName name="_xlnm.Print_Area" localSheetId="20">'117 වැනි සංඛ්‍යා සටහන'!$A$1:$K$60</definedName>
    <definedName name="_xlnm.Print_Area" localSheetId="1">'98 වැනි සංඛ්‍යා සටහන'!$A$1:$J$34</definedName>
    <definedName name="_xlnm.Print_Area" localSheetId="2">'99 වැනි සංඛ්‍යා  සටහන '!$A$1:$K$51</definedName>
    <definedName name="_xlnm.Print_Area">#REF!</definedName>
    <definedName name="Print_Area_MI">#REF!</definedName>
    <definedName name="s">[1]Mins!#REF!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21" l="1"/>
  <c r="F25" i="21"/>
  <c r="F24" i="21"/>
  <c r="F6" i="17" l="1"/>
  <c r="G9" i="16"/>
  <c r="G6" i="16"/>
  <c r="C7" i="7" l="1"/>
  <c r="D7" i="7"/>
  <c r="C8" i="7"/>
  <c r="D8" i="7"/>
  <c r="C9" i="7"/>
  <c r="D9" i="7"/>
  <c r="C10" i="7"/>
  <c r="D10" i="7"/>
  <c r="C11" i="7"/>
  <c r="D11" i="7"/>
  <c r="C12" i="7"/>
  <c r="D12" i="7"/>
  <c r="C13" i="7"/>
  <c r="D13" i="7"/>
  <c r="C14" i="7"/>
  <c r="D14" i="7"/>
  <c r="C15" i="7"/>
  <c r="D15" i="7"/>
  <c r="C16" i="7"/>
  <c r="D16" i="7"/>
  <c r="C17" i="7"/>
  <c r="D17" i="7"/>
  <c r="C18" i="7"/>
  <c r="D18" i="7"/>
  <c r="C19" i="7"/>
  <c r="D19" i="7"/>
  <c r="C20" i="7"/>
  <c r="D20" i="7"/>
  <c r="C21" i="7"/>
  <c r="D21" i="7"/>
  <c r="C22" i="7"/>
  <c r="D22" i="7"/>
  <c r="C23" i="7"/>
  <c r="D23" i="7"/>
  <c r="C24" i="7"/>
  <c r="D24" i="7"/>
  <c r="C25" i="7"/>
  <c r="D25" i="7"/>
  <c r="C26" i="7"/>
  <c r="D26" i="7"/>
  <c r="C27" i="7"/>
  <c r="D27" i="7"/>
  <c r="C28" i="7"/>
  <c r="D28" i="7"/>
  <c r="C29" i="7"/>
  <c r="D29" i="7"/>
  <c r="C30" i="7"/>
  <c r="D30" i="7"/>
  <c r="C31" i="7"/>
  <c r="D31" i="7"/>
  <c r="C32" i="7"/>
  <c r="D32" i="7"/>
  <c r="C33" i="7"/>
  <c r="D33" i="7"/>
  <c r="C34" i="7"/>
  <c r="D34" i="7"/>
  <c r="C35" i="7"/>
  <c r="D35" i="7"/>
  <c r="C36" i="7"/>
  <c r="C37" i="7"/>
  <c r="D37" i="7"/>
  <c r="C38" i="7" l="1"/>
  <c r="D38" i="7"/>
</calcChain>
</file>

<file path=xl/sharedStrings.xml><?xml version="1.0" encoding="utf-8"?>
<sst xmlns="http://schemas.openxmlformats.org/spreadsheetml/2006/main" count="1070" uniqueCount="711">
  <si>
    <t>Item</t>
  </si>
  <si>
    <t>Gross  Borrowings</t>
  </si>
  <si>
    <t>Repayments</t>
  </si>
  <si>
    <t xml:space="preserve">Market  Borrowings </t>
  </si>
  <si>
    <t>Non- Bank</t>
  </si>
  <si>
    <t>Bank</t>
  </si>
  <si>
    <t>Net  Borrowings</t>
  </si>
  <si>
    <t>Use of Cash Balances</t>
  </si>
  <si>
    <t>Other Borrowings  (c)</t>
  </si>
  <si>
    <t xml:space="preserve">                                 </t>
  </si>
  <si>
    <t>1. මුළු ආදායම සහ ප්‍රදාන</t>
  </si>
  <si>
    <t>බදු</t>
  </si>
  <si>
    <t>බදු නොවන</t>
  </si>
  <si>
    <t>1.2 ප්‍රදාන</t>
  </si>
  <si>
    <t>2. වියදම සහ ශුද්ධ ණය දීම්</t>
  </si>
  <si>
    <t>2.1 පුනරාවර්තන</t>
  </si>
  <si>
    <t>2.2 ප්‍රාග්ධන සහ ශුද්ධ ණය දීම්</t>
  </si>
  <si>
    <t>3. වර්තන ගිණුමේ ශේෂය</t>
  </si>
  <si>
    <t>4. ප්‍රාථමික ශේෂය</t>
  </si>
  <si>
    <t>5. සමස්ත අයවැය ශේෂය</t>
  </si>
  <si>
    <t>6. අයවැය හිඟය මූල්‍යනය</t>
  </si>
  <si>
    <t>6.1 විදේශීය මූල්‍යනය (ශුද්ධ)</t>
  </si>
  <si>
    <t>6.2 දේශීය මූල්‍යනය (ශුද්ධ)</t>
  </si>
  <si>
    <t>1.1 මුළු ආදායම</t>
  </si>
  <si>
    <t xml:space="preserve">     බදු</t>
  </si>
  <si>
    <t xml:space="preserve">     බදු නොවන</t>
  </si>
  <si>
    <t>රාජ්‍ය මූල්‍ය ප්‍රතිපත්තිය සහ රාජ්‍ය මූල්‍ය කටයුතු</t>
  </si>
  <si>
    <t>ආර්ථික වර්ගීකරණයට අනුව රාජ්‍ය මූල්‍ය කටයුතු</t>
  </si>
  <si>
    <t>රුපියල් මිලියන</t>
  </si>
  <si>
    <t>(ආ)</t>
  </si>
  <si>
    <t>(අ)</t>
  </si>
  <si>
    <t>මුදල් අමාත්‍යාංශයට අනුව, 2020 අයවැයෙහි ප්‍රකාශයට පත් කළ පරිදි, 2019 වසරට අදාළ රාජ්‍ය මූල්‍ය අංශයේ සංඛ්‍යාලේඛන සංශෝධනය කර ඇත</t>
  </si>
  <si>
    <t>ශ්‍රී ලංකා මහ බැංකුව</t>
  </si>
  <si>
    <t>තාවකාලික</t>
  </si>
  <si>
    <t>)</t>
  </si>
  <si>
    <t>2019 (අ)</t>
  </si>
  <si>
    <t>()</t>
  </si>
  <si>
    <t>2023 (ආ)</t>
  </si>
  <si>
    <t>(ආ) තාවකාලික</t>
  </si>
  <si>
    <t>ශීර්ෂය</t>
  </si>
  <si>
    <r>
      <t xml:space="preserve">                                    මූලයන්: </t>
    </r>
    <r>
      <rPr>
        <sz val="10"/>
        <rFont val="Iskoola Pota"/>
        <family val="2"/>
      </rPr>
      <t>මුදල්, ආර්ථික ස්ථායීකරණ සහ ජාතික ප්‍රතිපත්ති අමාත්‍යාංශය</t>
    </r>
  </si>
  <si>
    <t/>
  </si>
  <si>
    <t>Privincial Capital Expenditure</t>
  </si>
  <si>
    <t>Central Government Capital Transfers</t>
  </si>
  <si>
    <t xml:space="preserve">      Criteria Based Grants</t>
  </si>
  <si>
    <t xml:space="preserve">      Matching Grants</t>
  </si>
  <si>
    <t xml:space="preserve">      Province Specific Development Grants</t>
  </si>
  <si>
    <t xml:space="preserve">      Grants for Special Projects</t>
  </si>
  <si>
    <t>Central Government Expenditure</t>
  </si>
  <si>
    <t xml:space="preserve">       Total Expenditure</t>
  </si>
  <si>
    <t xml:space="preserve">       Capital Expenditure</t>
  </si>
  <si>
    <t>බදු ආදායම</t>
  </si>
  <si>
    <t>භාණ්ඩ හා සේවා මත බදු</t>
  </si>
  <si>
    <t>පිරිවැටුම් බදු/ජාතිය ගොඩනැගීමේ බදු</t>
  </si>
  <si>
    <t>බලපත්‍ර ගාස්තු</t>
  </si>
  <si>
    <t>වෙනත් බදු</t>
  </si>
  <si>
    <t>දේපළ මත බදු</t>
  </si>
  <si>
    <t>බදු නොවන ආදායම</t>
  </si>
  <si>
    <t>ලාභ, ලාභාංශ සහ පොලී</t>
  </si>
  <si>
    <t>විකුණුම් හා ගාස්තු</t>
  </si>
  <si>
    <t>පුනරාවර්තන වියදම</t>
  </si>
  <si>
    <t>කාර්යයන් අනුව වර්ගීකරණය</t>
  </si>
  <si>
    <t>පළාත් පරිපාලනය</t>
  </si>
  <si>
    <t>ආර්ථික සේවා</t>
  </si>
  <si>
    <t>සමාජ හා ප්‍රජා සේවා සහ අනෙකුත්</t>
  </si>
  <si>
    <t>ආර්ථික වර්ගීකරණයට අනුව</t>
  </si>
  <si>
    <t>වැටුප් හා වේතන</t>
  </si>
  <si>
    <t>වෙනත්</t>
  </si>
  <si>
    <t>ප්‍රාග්ධන වියදම්</t>
  </si>
  <si>
    <t>ප්‍රාග්ධන භාණ්ඩ අත්පත් කර ගැනීම</t>
  </si>
  <si>
    <t>ප්‍රාග්ධන පැවරුම්</t>
  </si>
  <si>
    <t>පළාත් විශේෂිත සංවර්ධන ව්‍යාපෘති</t>
  </si>
  <si>
    <t>විශේෂ යෝජනා ක්‍රම</t>
  </si>
  <si>
    <t>මධ්‍යම රජයේ පැවරුම්</t>
  </si>
  <si>
    <t>සාමූහික ප්‍රදාන</t>
  </si>
  <si>
    <t>උපමාන පාදක ප්‍රදාන</t>
  </si>
  <si>
    <t>පළාත් විශේෂිත සංවර්ධන ප්‍රදාන</t>
  </si>
  <si>
    <t>විශේෂ යෝජනා ක්‍රම සඳහා ප්‍රදාන</t>
  </si>
  <si>
    <t>මුළු ආදායම</t>
  </si>
  <si>
    <t>මුළු වියදම</t>
  </si>
  <si>
    <t>පළාත් සභාවල අයවැය තත්ත්වය</t>
  </si>
  <si>
    <r>
      <rPr>
        <b/>
        <sz val="10"/>
        <rFont val="Calibri"/>
        <family val="2"/>
      </rPr>
      <t>1</t>
    </r>
    <r>
      <rPr>
        <b/>
        <sz val="10"/>
        <rFont val="Iskoola Pota"/>
        <family val="2"/>
      </rPr>
      <t>. මුළු ආදායම සහ ප්‍රදාන</t>
    </r>
  </si>
  <si>
    <r>
      <rPr>
        <sz val="10"/>
        <rFont val="Calibri"/>
        <family val="2"/>
      </rPr>
      <t>1.1</t>
    </r>
    <r>
      <rPr>
        <sz val="10"/>
        <rFont val="Iskoola Pota"/>
        <family val="2"/>
      </rPr>
      <t xml:space="preserve">  මුළු ආදායම</t>
    </r>
  </si>
  <si>
    <r>
      <rPr>
        <sz val="10"/>
        <rFont val="Calibri"/>
        <family val="2"/>
      </rPr>
      <t>1.2</t>
    </r>
    <r>
      <rPr>
        <sz val="10"/>
        <rFont val="Iskoola Pota"/>
        <family val="2"/>
      </rPr>
      <t xml:space="preserve"> ප්‍රදාන</t>
    </r>
  </si>
  <si>
    <r>
      <rPr>
        <b/>
        <sz val="10"/>
        <rFont val="Calibri"/>
        <family val="2"/>
      </rPr>
      <t xml:space="preserve">2. </t>
    </r>
    <r>
      <rPr>
        <b/>
        <sz val="10"/>
        <rFont val="Iskoola Pota"/>
        <family val="2"/>
      </rPr>
      <t>වියදම සහ ශුද්ධ ණය දීම්</t>
    </r>
  </si>
  <si>
    <r>
      <rPr>
        <sz val="10"/>
        <rFont val="Calibri"/>
        <family val="2"/>
      </rPr>
      <t>2.1</t>
    </r>
    <r>
      <rPr>
        <sz val="10"/>
        <rFont val="Iskoola Pota"/>
        <family val="2"/>
      </rPr>
      <t xml:space="preserve"> පුනරාවර්තන</t>
    </r>
  </si>
  <si>
    <r>
      <rPr>
        <sz val="10"/>
        <rFont val="Calibri"/>
        <family val="2"/>
      </rPr>
      <t>2.2</t>
    </r>
    <r>
      <rPr>
        <sz val="10"/>
        <rFont val="Iskoola Pota"/>
        <family val="2"/>
      </rPr>
      <t xml:space="preserve"> ප්‍රාග්ධන සහ ශුද්ධ ණය දීම්</t>
    </r>
  </si>
  <si>
    <r>
      <rPr>
        <b/>
        <sz val="10"/>
        <rFont val="Calibri"/>
        <family val="2"/>
      </rPr>
      <t>3</t>
    </r>
    <r>
      <rPr>
        <b/>
        <sz val="10"/>
        <rFont val="Iskoola Pota"/>
        <family val="2"/>
      </rPr>
      <t>. වර්තන ගිණුමේ ශේෂය</t>
    </r>
  </si>
  <si>
    <r>
      <rPr>
        <b/>
        <sz val="10"/>
        <rFont val="Calibri"/>
        <family val="2"/>
      </rPr>
      <t xml:space="preserve">4. </t>
    </r>
    <r>
      <rPr>
        <b/>
        <sz val="10"/>
        <rFont val="Iskoola Pota"/>
        <family val="2"/>
      </rPr>
      <t xml:space="preserve"> ප්‍රාථමික ශේෂය</t>
    </r>
  </si>
  <si>
    <r>
      <rPr>
        <b/>
        <sz val="10"/>
        <rFont val="Calibri"/>
        <family val="2"/>
      </rPr>
      <t>6</t>
    </r>
    <r>
      <rPr>
        <b/>
        <sz val="10"/>
        <rFont val="Iskoola Pota"/>
        <family val="2"/>
      </rPr>
      <t>. අයවැය හිඟය මූල්‍යනය</t>
    </r>
  </si>
  <si>
    <r>
      <rPr>
        <sz val="10"/>
        <rFont val="Calibri"/>
        <family val="2"/>
      </rPr>
      <t>6.1</t>
    </r>
    <r>
      <rPr>
        <sz val="10"/>
        <rFont val="Iskoola Pota"/>
        <family val="2"/>
      </rPr>
      <t xml:space="preserve"> විදේශීය මූල්‍යනය (ශුද්ධ)</t>
    </r>
  </si>
  <si>
    <r>
      <rPr>
        <sz val="10"/>
        <rFont val="Calibri"/>
        <family val="2"/>
      </rPr>
      <t xml:space="preserve">6.2 </t>
    </r>
    <r>
      <rPr>
        <sz val="10"/>
        <rFont val="Iskoola Pota"/>
        <family val="2"/>
      </rPr>
      <t>දේශීය මූල්‍යනය (ශුද්ධ)</t>
    </r>
  </si>
  <si>
    <t>GDP</t>
  </si>
  <si>
    <t>(ඉ) ජනලේඛන හා සංඛ්‍යාලේඛන දෙපාර්තමේන්තුව විසින් 2024 මාර්තු 15 වන දින නව පදනම් වර්ෂය (2015) යටතේ නිකුත් කරන ලද ද.දේ.නි. ඇස්තමේන්තු උපයෝගී කොටගෙන ඇත.</t>
  </si>
  <si>
    <t>(ඈ) පළාත් පාලන ආයතනවල දත්ත සකස් කොට නොමැති බැවින් මධ්‍යම රජයේ සහ පළාත් සභාවල දත්ත පමණක් ඇතුළත් වේ.</t>
  </si>
  <si>
    <t>(ඇ) තාවකාලික</t>
  </si>
  <si>
    <t>(ආ) මුදල් අමාත්‍යාංශයට අනුව, 2020 අයවැයෙහි ප්‍රකාශයට පත් කළ පරිදි, 2019 වසරට අදාළ රාජ්‍ය මූල්‍ය අංශයේ සංඛ්‍යාලේඛන සංශෝධනය කර ඇත.</t>
  </si>
  <si>
    <t>(අ) මධ්‍යම රජය, පළාත් සභා සහ පළාත් පාලන ආයතනවල අයවැය කටයුතු ඇතුළත් වේ.</t>
  </si>
  <si>
    <t>ඒකාබද්ධ අයවැය ශේෂය</t>
  </si>
  <si>
    <t>-</t>
  </si>
  <si>
    <t xml:space="preserve"> - </t>
  </si>
  <si>
    <t>මුදල් අමාත්‍යාංශයට අනුව, මුඵ වියදමෙහි නොපියවූ ගෙවීම් 
             සඳහා වන ගැළපීම</t>
  </si>
  <si>
    <t xml:space="preserve">ආපසු ගෙවීම් අඩු කළ පසු ණය දීම් </t>
  </si>
  <si>
    <t xml:space="preserve">ප්‍රාග්ධන වියදම </t>
  </si>
  <si>
    <t xml:space="preserve">පුනරාවර්තන වියදම </t>
  </si>
  <si>
    <t xml:space="preserve">මුළු වියදම </t>
  </si>
  <si>
    <t xml:space="preserve">ප්‍රදාන </t>
  </si>
  <si>
    <t xml:space="preserve">බදු ආදායම </t>
  </si>
  <si>
    <t xml:space="preserve">මුළු ආදායම හා ප්‍රදාන </t>
  </si>
  <si>
    <t>ද.දේ.නි.යෙහි ප්‍රතිශතයක් ලෙස (ඉ)</t>
  </si>
  <si>
    <t xml:space="preserve">ඒකාබද්ධ අයවැය ශේෂය </t>
  </si>
  <si>
    <t xml:space="preserve">මුදල් අමාත්‍යාංශයට අනුව, ප්‍රාග්ධන වියදමෙහි නොපියවූ 
             ගෙවීම් සඳහා වන ගැළපීම </t>
  </si>
  <si>
    <t xml:space="preserve">වෙනත් </t>
  </si>
  <si>
    <t xml:space="preserve">ස්ථාවර ප්‍රාග්ධන වත්කම් අත්පත් කර ගැනීම </t>
  </si>
  <si>
    <t xml:space="preserve">ප්‍රාග්ධන වියදම් </t>
  </si>
  <si>
    <t xml:space="preserve">මුදල් අමාත්‍යාංශයට අනුව නොපියවූ ගෙවීම් සඳහා වන ගැළපීම </t>
  </si>
  <si>
    <t xml:space="preserve">සංක්‍රාම ගෙවීම් </t>
  </si>
  <si>
    <t>පොලී ගෙවීම්</t>
  </si>
  <si>
    <t>අනෙකුත් භාණ්ඩ හා සේවා මිලදී ගැනීම්</t>
  </si>
  <si>
    <t>ප්‍රාග්ධන ආදායම</t>
  </si>
  <si>
    <t xml:space="preserve">මහ බැංකු ලාභ පැවරුම් </t>
  </si>
  <si>
    <t>සේවා සහ පරිපාලන ගාස්තු</t>
  </si>
  <si>
    <t xml:space="preserve">පොලී, ලාභ හා ලාභාංශ </t>
  </si>
  <si>
    <t>වර්තන ආදායම</t>
  </si>
  <si>
    <t xml:space="preserve">බදු නොවන ආදායම </t>
  </si>
  <si>
    <t>මුද්දර ගාස්තු</t>
  </si>
  <si>
    <t>ශුද්ධ ආදායම් හා ලාභ මත බදු</t>
  </si>
  <si>
    <t xml:space="preserve">බලපත්‍ර ගාස්තු </t>
  </si>
  <si>
    <t>පිරිවැටුම් බදු/ජාතිය ගොඩනැගීමේ බද්ද</t>
  </si>
  <si>
    <t xml:space="preserve">නිෂ්පාදන/ සුරා බදු </t>
  </si>
  <si>
    <t xml:space="preserve">එකතු කළ අගය මත බද්ද </t>
  </si>
  <si>
    <t xml:space="preserve">දේශීය භාණ්ඩ හා සේවා මත බදු </t>
  </si>
  <si>
    <t xml:space="preserve">විදේශීය වෙළඳාම මත බදු </t>
  </si>
  <si>
    <t>2023 (ඇ)(ඈ)</t>
  </si>
  <si>
    <t>2019 (ආ)</t>
  </si>
  <si>
    <t xml:space="preserve">ශීර්ෂය </t>
  </si>
  <si>
    <t>ඒකාබද්ධ අයවැය (අ)</t>
  </si>
  <si>
    <t>(ආ) 2023 වසරේ සංශෝධිත ඇස්තමේන්තු මත පදනම් වේ.</t>
  </si>
  <si>
    <t>(අ) අමාත්‍යාංශ ලැයිස්තුව, 2023 වසරේ අනුමත අයවැය ඇස්තමේන්තු මත පදනම් වේ.</t>
  </si>
  <si>
    <t>එකතුව</t>
  </si>
  <si>
    <t>වාරිමාර්ග අමාත්‍යාංශය</t>
  </si>
  <si>
    <t xml:space="preserve">ක්‍රීඩා හා යෞවන කටයුතු අමාත්‍යාංශය </t>
  </si>
  <si>
    <t xml:space="preserve">කම්කරු හා විදේශ රැකියා අමාත්‍යාංශය </t>
  </si>
  <si>
    <t xml:space="preserve">මහජන ආරක්ෂක අමාත්‍යාංශය </t>
  </si>
  <si>
    <t xml:space="preserve">ආයෝජන ප්‍රවර්ධන අමාත්‍යාංශය </t>
  </si>
  <si>
    <t>තාක්ෂණ අමාත්‍යාංශය</t>
  </si>
  <si>
    <t xml:space="preserve">වරාය හා නාවික අමාත්‍යාංශය </t>
  </si>
  <si>
    <t xml:space="preserve">කාන්තා, ළමා කටයුතු හා සමාජ සවිබල ගැන්වීම් අමාත්‍යාංශය </t>
  </si>
  <si>
    <t xml:space="preserve">ජලසම්පාදන අමාත්‍යාංශය </t>
  </si>
  <si>
    <t>වනජීවී හා වනසම්පත් සංරක්ෂණ අමාත්‍යාංශය</t>
  </si>
  <si>
    <t>පරිසර අමාත්‍යාංශය</t>
  </si>
  <si>
    <t>ධීවර අමාත්‍යාංශය</t>
  </si>
  <si>
    <t xml:space="preserve">කර්මාන්ත අමාත්‍යාංශය </t>
  </si>
  <si>
    <t>වැවිලි කර්මාන්ත අමාත්‍යාංශය</t>
  </si>
  <si>
    <t xml:space="preserve">රාජ්‍ය පරිපාලන, ස්වදේශ කටයුතු, පළාත් සභා හා පළාත් පාලන අමාත්‍යාංශය </t>
  </si>
  <si>
    <t xml:space="preserve">අධ්‍යාපන අමාත්‍යාංශය </t>
  </si>
  <si>
    <t xml:space="preserve">නාගරික සංවර්ධන හා නිවාස අමාත්‍යාංශය </t>
  </si>
  <si>
    <t xml:space="preserve">සංචාරක හා ඉඩම් අමාත්‍යාංශය </t>
  </si>
  <si>
    <t>විදුලිබල හා බලශක්ති අමාත්‍යාංශය</t>
  </si>
  <si>
    <t xml:space="preserve">කෘෂිකර්ම අමාත්‍යාංශය </t>
  </si>
  <si>
    <t xml:space="preserve">ප්‍රවාහන හා මහාමාර්ග අමාත්‍යාංශය </t>
  </si>
  <si>
    <t xml:space="preserve">වෙළඳ, වාණිජ හා ආහාර සුරක්ෂිතතා අමාත්‍යාංශය </t>
  </si>
  <si>
    <t xml:space="preserve">විදේශ කටයුතු අමාත්‍යාංශය </t>
  </si>
  <si>
    <t>සෞඛ්‍ය අමාත්‍යාංශය</t>
  </si>
  <si>
    <t xml:space="preserve">අධිකරණ, බන්ධනාගාර කටයුතු හා ආණ්ඩුක්‍රම ව්‍යවස්ථා ප්‍රතිසංස්කරණ අමාත්‍යාංශය </t>
  </si>
  <si>
    <t xml:space="preserve">ජනමාධ්‍ය අමාත්‍යාංශය </t>
  </si>
  <si>
    <t xml:space="preserve">ආරක්ෂක අමාත්‍යාංශය </t>
  </si>
  <si>
    <t xml:space="preserve">බුද්ධශාසන, ආගමික සහ සංස්කෘතික කටයුතු අමාත්‍යාංශය </t>
  </si>
  <si>
    <t xml:space="preserve">අතිගරු ජනාධිපති, අග්‍රාමාත්‍ය කාර්යාලය, උපරිමාධිකරණවල විනිශ්චයකාරවරු ආදීන් </t>
  </si>
  <si>
    <t>ඌන (-) /අධි (+)
වියදම් ප්‍රතිශතය</t>
  </si>
  <si>
    <t>සත්‍ය වියදම</t>
  </si>
  <si>
    <t>සංශෝධිත
ඇස්තමේන්තු
(ආ)</t>
  </si>
  <si>
    <t>ප්‍රාග්ධන</t>
  </si>
  <si>
    <t>පුනරාවර්තන</t>
  </si>
  <si>
    <t>අමාත්‍යාංශය (අ)</t>
  </si>
  <si>
    <t>ශ්‍රී ලංකා ආණ්ඩුවේ සම්මත වියදම - 2023</t>
  </si>
  <si>
    <t>100 වැනි සංඛ්‍යා සටහන</t>
  </si>
  <si>
    <t>(ආ) ණය සේවාකරණ ගෙවීම් ද ඇතුළත් ය.</t>
  </si>
  <si>
    <t>(අ) 2024 වසරේ අනුමත අයවැය ඇස්තමේන්තු මත පදනම් වේ.</t>
  </si>
  <si>
    <t>පළාත් සභා</t>
  </si>
  <si>
    <t xml:space="preserve">රාජ්‍ය වැවිලි ව්‍යවසාය ප්‍රතිසංස්කරණ අමාත්‍යාංශය  (අමාත්‍ය මණ්ඩල නොවන) </t>
  </si>
  <si>
    <t>වරාය, නාවික හා ගුවන් සේවා අමාත්‍යාංශය</t>
  </si>
  <si>
    <t>ජලසම්පාදන සහ වතු යටිතල පහසුකම් සංවර්ධන අමාත්‍යාංශය</t>
  </si>
  <si>
    <t>කෘෂිකර්ම හා වැවිලි කර්මාන්ත අමාත්‍යාංශය</t>
  </si>
  <si>
    <t>පුනරාවර්තන වියදම්</t>
  </si>
  <si>
    <t>2024 අනුමත ඇස්තමේන්තු</t>
  </si>
  <si>
    <t xml:space="preserve">අමාත්‍යාංශය </t>
  </si>
  <si>
    <t>ශ්‍රී ලංකා ආණ්ඩුවේ සම්මත වියදම - 2024 (අ)</t>
  </si>
  <si>
    <t>101 වැනි සංඛ්‍යා සටහන</t>
  </si>
  <si>
    <r>
      <rPr>
        <i/>
        <sz val="10"/>
        <rFont val="Iskoola potha"/>
      </rPr>
      <t>මූලය:</t>
    </r>
    <r>
      <rPr>
        <sz val="10"/>
        <rFont val="Iskoola potha"/>
      </rPr>
      <t xml:space="preserve"> මුදල්, ආර්ථික ස්ථායීකරණ සහ ජාතික ප්‍රතිපත්ති අමාත්‍යාංශය</t>
    </r>
  </si>
  <si>
    <t xml:space="preserve">අනෙකුත් </t>
  </si>
  <si>
    <t xml:space="preserve">සමාජ සංරක්ෂණ දායක මුදල් </t>
  </si>
  <si>
    <t>මහ බැංකු ලාභ පැවරුම්</t>
  </si>
  <si>
    <t xml:space="preserve">ජාතික ලොතරුයි මණ්ඩලය සහ අනෙකුත් පැවරුම් </t>
  </si>
  <si>
    <t xml:space="preserve">ලාභ හා ලාභාංශ </t>
  </si>
  <si>
    <t>පොලී</t>
  </si>
  <si>
    <t>බදු කුලී</t>
  </si>
  <si>
    <t>දේපළ ආදායම</t>
  </si>
  <si>
    <t>n.a.</t>
  </si>
  <si>
    <t xml:space="preserve">ප්‍රාග්ධන ලාභ මත බදු </t>
  </si>
  <si>
    <t xml:space="preserve">පොලිය මත බදු </t>
  </si>
  <si>
    <t>සාමූහික නොවන</t>
  </si>
  <si>
    <t xml:space="preserve">සාමූහික </t>
  </si>
  <si>
    <t xml:space="preserve">මෝටර් රථ සහ අනෙකුත් </t>
  </si>
  <si>
    <t xml:space="preserve">ඛනිජ තෙල් </t>
  </si>
  <si>
    <t>දුම්කොළ/ සිගරට්</t>
  </si>
  <si>
    <t>මත්පැන්</t>
  </si>
  <si>
    <t xml:space="preserve">ආනයන </t>
  </si>
  <si>
    <t>දේශීය</t>
  </si>
  <si>
    <t>එකතු කළ අගය මත බද්ද</t>
  </si>
  <si>
    <t>ආනයන තීරු බදු</t>
  </si>
  <si>
    <t>1. බදු ආදායම</t>
  </si>
  <si>
    <t xml:space="preserve">ආර්ථික වර්ගීකරණයට අනුව රජයේ ආදායම </t>
  </si>
  <si>
    <t>3. ආපසු ගෙවීම් අඩු කළ පසු ණය දීම්</t>
  </si>
  <si>
    <t>විදේශයන්ට</t>
  </si>
  <si>
    <t>පළාත් පාලන ආයතන</t>
  </si>
  <si>
    <t>මූල්‍ය නොවන රාජ්‍ය ආයතන</t>
  </si>
  <si>
    <t xml:space="preserve">රාජ්‍ය ආයතන </t>
  </si>
  <si>
    <t xml:space="preserve">ආයතනවලට සහ අනෙකුත් </t>
  </si>
  <si>
    <t xml:space="preserve">මූල්‍ය නොවන රාජ්‍ය ව්‍යාපාර සඳහා </t>
  </si>
  <si>
    <t xml:space="preserve">කුටුම්භවලට </t>
  </si>
  <si>
    <t>විදේශීය</t>
  </si>
  <si>
    <t xml:space="preserve">ආරක්ෂක </t>
  </si>
  <si>
    <t>සිවිල් පරිපාලන</t>
  </si>
  <si>
    <t xml:space="preserve"> අනෙකුත් භාණ්ඩ හා සේවා මිල දී ගැනීම්</t>
  </si>
  <si>
    <t>1. පුනරාවර්තන වියදම්</t>
  </si>
  <si>
    <t>ශ්‍රී ලංකා වෘත්තීය පුහුණු අධිකාරිය</t>
  </si>
  <si>
    <t>රුහුණු විශ්වවිද්‍යාලය</t>
  </si>
  <si>
    <t>යාපනය/වවුනියාව විශ්වවිද්‍යාලය</t>
  </si>
  <si>
    <t>මොරටුව විශ්වවිද්‍යාලය</t>
  </si>
  <si>
    <t>කැලණිය විශ්වවිද්‍යාලය</t>
  </si>
  <si>
    <t>ශ්‍රී ජයවර්ධනපුර විශ්වවිද්‍යාලය</t>
  </si>
  <si>
    <t>කොළඹ විශ්වවිද්‍යාලය</t>
  </si>
  <si>
    <t>පේරාදෙණිය විශ්වවිද්‍යාලය</t>
  </si>
  <si>
    <t>විශ්වවිද්‍යාල ප්‍රතිපාදන කොමිෂන් සභාව</t>
  </si>
  <si>
    <t>ශ්‍රී ජයවර්ධනපුර මහ රෝහල</t>
  </si>
  <si>
    <t xml:space="preserve">ජාතික තරුණ සේවා සභාව </t>
  </si>
  <si>
    <t xml:space="preserve">ජාතික ආධුනිකත්ව සහ කර්මාන්ත පුහුණු කිරීම් අධිකාරිය </t>
  </si>
  <si>
    <t>ශ්‍රී ලංකා බෞද්ධ හා පාලි විශ්වවිද්‍යාලය</t>
  </si>
  <si>
    <t>ජාතික ගමනාගමන කොමිෂන් සභාව</t>
  </si>
  <si>
    <t xml:space="preserve">ශ්‍රී ලංකා අපනයන සංවර්ධන මණ්ඩලය </t>
  </si>
  <si>
    <t xml:space="preserve">වී අලෙවි මණ්ඩලය </t>
  </si>
  <si>
    <t>ජාතික ශිල්ප සභාව</t>
  </si>
  <si>
    <t xml:space="preserve">පාරිභෝගික කටයුතු පිළිබඳ අධිකාරිය </t>
  </si>
  <si>
    <t xml:space="preserve">මැණික් හා ස්වර්ණාභරණ පර්යේෂණ හා පුහුණු කිරීමේ ආයතනය </t>
  </si>
  <si>
    <t xml:space="preserve">කාර්මික සංවර්ධන මණ්ඩලය </t>
  </si>
  <si>
    <t xml:space="preserve">නිෂ්පාදන හා කැණීම් කටයුතු </t>
  </si>
  <si>
    <t xml:space="preserve">ජාතික ජලජ සම්පත් පර්යේෂණ සහ සංවර්ධන නියෝජිතායතනය </t>
  </si>
  <si>
    <t xml:space="preserve">ධීවර කටයුතු </t>
  </si>
  <si>
    <t xml:space="preserve">ජල සම්පත් මණ්ඩලය </t>
  </si>
  <si>
    <t xml:space="preserve">ශ්‍රී ලංකා සුනිත්‍ය බලශක්ති අධිකාරිය </t>
  </si>
  <si>
    <t xml:space="preserve">බලශක්ති හා ජලසම්පාදන කටයුතු </t>
  </si>
  <si>
    <t>තේ පර්යේෂණ ආයතනය</t>
  </si>
  <si>
    <t xml:space="preserve">ශ්‍රී ලංකා කජු සංස්ථාව </t>
  </si>
  <si>
    <t xml:space="preserve">රබර් පර්යේෂණ ආයතනය </t>
  </si>
  <si>
    <t xml:space="preserve">ජාතික වැවිලි කළමනාකරණ ආයතනය </t>
  </si>
  <si>
    <t xml:space="preserve">ශ්‍රී ලංකා මහවැලි අධිකාරිය </t>
  </si>
  <si>
    <t>හෙක්ටර් කොබ්බෑකඩුව ගොවි කටයුතු පර්යේෂණ හා පුහුණු කිරීමේ ආයතනය</t>
  </si>
  <si>
    <t xml:space="preserve">පොල් පර්යේෂණ ආයතනය </t>
  </si>
  <si>
    <t xml:space="preserve">පොල් වගා කිරීමේ මණ්ඩලය </t>
  </si>
  <si>
    <t>පොල් සංවර්ධන අධිකාරිය</t>
  </si>
  <si>
    <t xml:space="preserve">කෘෂිකාර්මික හා වාරිමාර්ග කටයුතු </t>
  </si>
  <si>
    <t xml:space="preserve">රාජ්‍ය සංස්ථා සහ ආයතන </t>
  </si>
  <si>
    <r>
      <t xml:space="preserve">මූලය: </t>
    </r>
    <r>
      <rPr>
        <sz val="10"/>
        <rFont val="Iskoola Pota"/>
        <family val="2"/>
      </rPr>
      <t xml:space="preserve">මුදල්, ආර්ථික ස්ථායීකරණ සහ ජාතික ප්‍රතිපත්ති අමාත්‍යාංශය </t>
    </r>
  </si>
  <si>
    <t>නාගරික සංවර්ධන අධිකාරිය</t>
  </si>
  <si>
    <t>ජාතික තරුණ සේවා සභාව</t>
  </si>
  <si>
    <t xml:space="preserve">ජාතික විද්‍යා පදනම </t>
  </si>
  <si>
    <t xml:space="preserve">ශ්‍රී ලංකා ගමනාගමන මණ්ඩලය </t>
  </si>
  <si>
    <t xml:space="preserve">මාර්ග සංවර්ධන අධිකාරිය </t>
  </si>
  <si>
    <t>ගමනාගමන හා සන්නිවේදන කටයුතු</t>
  </si>
  <si>
    <t>වෙළෙඳ හා වාණිජ කටයුතු</t>
  </si>
  <si>
    <t>මැණික් හා ස්වර්ණාභරණ පර්යේෂණ හා පුහුණු කිරීමේ ආයතනය</t>
  </si>
  <si>
    <t>ජාතික ජලජ සම්පත් පර්යේෂණ සහ සංවර්ධන නියෝජිතායතනය</t>
  </si>
  <si>
    <t>ලංකා ධීවර වරාය නීතිගත සංස්ථාව</t>
  </si>
  <si>
    <t>ශ්‍රී ලංකා සුනිත්‍ය බලශක්ති අධිකාරිය</t>
  </si>
  <si>
    <t xml:space="preserve">ශ්‍රී ලංකා පරමාණුක බලශක්ති මණ්ඩලය </t>
  </si>
  <si>
    <t>කුඩා තේ වතු සංවර්ධන අධිකාරිය</t>
  </si>
  <si>
    <t>ශ්‍රී ලංකා කජු සංස්ථාව</t>
  </si>
  <si>
    <t>රබර් පර්යේෂණ ආයතනය</t>
  </si>
  <si>
    <t>ජාතික වැවිලි කළමනාකරණ අධිකාරිය</t>
  </si>
  <si>
    <t>ශ්‍රී ලංකා මහවැලි අධිකාරිය</t>
  </si>
  <si>
    <t>පොල් පර්යේෂණ ආයතනය</t>
  </si>
  <si>
    <t xml:space="preserve"> පොල් සංවර්ධන අධිකාරිය</t>
  </si>
  <si>
    <t>2020 (අ)</t>
  </si>
  <si>
    <t xml:space="preserve">වරාය සහ ගුවන් තොටුපළ සංවර්ධන / ප්‍රාදේශීය යටිතල පහසුකම්
          සංවර්ධන/ විශේෂ වෙළෙඳ භාණ්ඩ සහ අනෙකුත් බදු </t>
  </si>
  <si>
    <t>(ඈ) ප්‍රාග්ධන භාණ්ඩ විකුණුම්</t>
  </si>
  <si>
    <t xml:space="preserve">(අ) මුදල් අමාත්‍යාංශයට අනුව, 2020 අයවැයෙහි ප්‍රකාශයට පත් කළ පරිදි, 2019 වසරට අදාළ රාජ්‍ය මූල්‍ය අංශයේ සංඛ්‍යාලේඛන සංශෝධනය කර ඇත. </t>
  </si>
  <si>
    <t>(ඇ) ප්‍රාග්ධන ලාභ මත බදු ඇතුළත් වේ.</t>
  </si>
  <si>
    <t>4.මුදල් අමාත්‍යාංශයට අනුව ප්‍රාග්ධන වියදම්හි නොපියවූ ගෙවීම්
   සඳහා  වන ගැළපීම</t>
  </si>
  <si>
    <t>2. ප්‍රාග්ධන වියදම</t>
  </si>
  <si>
    <t>102 වැනි සංඛ්‍යා සටහන</t>
  </si>
  <si>
    <t xml:space="preserve"> රාජ්‍ය සංස්ථාවන්ට සහ ව්‍යවස්ථාපිත මණ්ඩලවලට කරන ලද වර්තන පැවරුම් </t>
  </si>
  <si>
    <t>කෘෂිකාර්මික හා ගොවිජන රක්ෂණ මණ්ඩලය</t>
  </si>
  <si>
    <t>උක් පර්යේෂණ ආයතනය</t>
  </si>
  <si>
    <t xml:space="preserve">ශ්‍රී ලංකා තේ මණ්ඩලය </t>
  </si>
  <si>
    <t xml:space="preserve">කුඩා තේ වතු සංවර්ධන අධිකාරිය </t>
  </si>
  <si>
    <t xml:space="preserve">වෙළෙඳ හා වාණිජ කටයුතු </t>
  </si>
  <si>
    <t>ගමනාගමන හා සන්නිවේදන කටයුතු (ඇ)</t>
  </si>
  <si>
    <t xml:space="preserve">ශ්‍රී ලංකා ගුවන් විදුලි සංස්ථාව </t>
  </si>
  <si>
    <t>ජාතික අධ්‍යාපන ආයතනය</t>
  </si>
  <si>
    <t>ජාතික ඉංජිනේරු පර්යේෂණ සහ සංවර්ධන මධ්‍යස්ථානය</t>
  </si>
  <si>
    <t>ශ්‍රීමත් ජෝන් කොතලාවල ආරක්ෂක විශ්වවිද්‍යාලය</t>
  </si>
  <si>
    <t>(ඇ) ශ්‍රී ලංකා දුම්රිය දෙපාර්තමේන්තුව සහ තැපැල් දෙපාර්තමේන්තුව යන ආයතනවල මෙහෙයුම් අලාභ ඇතුළත් නොවේ.</t>
  </si>
  <si>
    <t xml:space="preserve"> රාජ්‍ය සංස්ථාවන්ට සහ ව්‍යවස්ථාපිත මණ්ඩලවලට කරන ලද ප්‍රාග්ධන පැවරුම්</t>
  </si>
  <si>
    <t xml:space="preserve">ශ්‍රී ලංකා කෘෂිකාර්මික පර්යේෂණ ප්‍රතිපත්ති සභාව </t>
  </si>
  <si>
    <t>බලශක්ති හා ජලසම්පාදන කටයුතු</t>
  </si>
  <si>
    <t>ජාතික ජලසම්පාදන හා ජලාපවහන මණ්ඩලය</t>
  </si>
  <si>
    <t>ජාතික ජලජීවී වගා සංවර්ධන අධිකාරිය</t>
  </si>
  <si>
    <t>ශ්‍රී ලංකා ගුවන් විදුලි සංස්ථාව</t>
  </si>
  <si>
    <t xml:space="preserve"> ශ්‍රී ජයවර්ධනපුර විශ්වවිද්‍යාලය</t>
  </si>
  <si>
    <t>වෘත්තීය තාක්ෂණ විශ්වවිද්‍යාලය</t>
  </si>
  <si>
    <t xml:space="preserve"> (ආ) තාවකාලික</t>
  </si>
  <si>
    <t>261,089 (ඇ)</t>
  </si>
  <si>
    <t>214,819 (ඇ)</t>
  </si>
  <si>
    <t xml:space="preserve">සේවා සහ පරිපාලන ගාස්තු </t>
  </si>
  <si>
    <t>නිෂ්පාදන/ සුරා බදු</t>
  </si>
  <si>
    <t xml:space="preserve">බලපත්‍ර ගාස්තු, සමාජ ආරක්ෂණ දායකත්ව බදු හා වෙනත් </t>
  </si>
  <si>
    <r>
      <rPr>
        <i/>
        <sz val="10"/>
        <rFont val="Iskoola Pota"/>
        <family val="2"/>
      </rPr>
      <t>මූලය:</t>
    </r>
    <r>
      <rPr>
        <sz val="10"/>
        <rFont val="Iskoola Pota"/>
        <family val="2"/>
      </rPr>
      <t xml:space="preserve"> මුදල්, ආර්ථික ස්ථායීකරණ සහ ජාතික ප්‍රතිපත්ති අමාත්‍යාංශය </t>
    </r>
  </si>
  <si>
    <r>
      <t xml:space="preserve">                        </t>
    </r>
    <r>
      <rPr>
        <i/>
        <sz val="10"/>
        <rFont val="Iskoola Pota"/>
        <family val="2"/>
      </rPr>
      <t xml:space="preserve"> මූලයන්:</t>
    </r>
    <r>
      <rPr>
        <sz val="10"/>
        <rFont val="Iskoola Pota"/>
        <family val="2"/>
      </rPr>
      <t xml:space="preserve"> මුදල්, ආර්ථික ස්ථායීකරණ සහ ජාතික ප්‍රතිපත්ති අමාත්‍යාංශය</t>
    </r>
  </si>
  <si>
    <t xml:space="preserve">                          රාජ්‍ය පරිපාලන, ස්වදේශ කටයුතු, පළාත් සභා</t>
  </si>
  <si>
    <t xml:space="preserve">                                     හා පළාත් පාලන අමාත්‍යාංශය</t>
  </si>
  <si>
    <t>කාර්යයන් අනුව රජයේ වියදම් සහ ණය දීම් වර්ගීකරණය</t>
  </si>
  <si>
    <t>2023 (අ)</t>
  </si>
  <si>
    <t xml:space="preserve">1.1 සාමාන්‍ය පොදු සේවා </t>
  </si>
  <si>
    <t>සිවිල් පරිපාලනය</t>
  </si>
  <si>
    <t>ආරක්‍ෂක කටයුතු</t>
  </si>
  <si>
    <t xml:space="preserve">පොදු නීතිය හා ආරක්‍ෂාව </t>
  </si>
  <si>
    <t xml:space="preserve">1.2 සමාජ සේවා </t>
  </si>
  <si>
    <t xml:space="preserve">අධ්‍යාපනය </t>
  </si>
  <si>
    <t xml:space="preserve">සෞඛ්‍යය </t>
  </si>
  <si>
    <t xml:space="preserve">සුබසාධන </t>
  </si>
  <si>
    <t xml:space="preserve">ප්‍රජා සේවා </t>
  </si>
  <si>
    <t xml:space="preserve">1.3 ආර්ථික සේවා </t>
  </si>
  <si>
    <t xml:space="preserve">කෘෂිකර්මය සහ වාරිමාර්ග </t>
  </si>
  <si>
    <t xml:space="preserve">බලශක්ති සහ ජල සම්පාදන </t>
  </si>
  <si>
    <t xml:space="preserve">ප්‍රවාහන සහ සන්නිවේදනය </t>
  </si>
  <si>
    <t>1.4 අනෙකුත්</t>
  </si>
  <si>
    <t>එයින් පොලී ගෙවීම්</t>
  </si>
  <si>
    <t xml:space="preserve">2. ප්‍රාග්ධන වියදම සහ ණය දීම් </t>
  </si>
  <si>
    <t xml:space="preserve">2.1 සාමාන්‍ය පොදු සේවා </t>
  </si>
  <si>
    <t xml:space="preserve">සිවිල් පරිපාලනය </t>
  </si>
  <si>
    <t>පොදු නීතිය හා ආරක්‍ෂාව</t>
  </si>
  <si>
    <t xml:space="preserve">2.2 සමාජ සේවා </t>
  </si>
  <si>
    <t xml:space="preserve">නිවාස </t>
  </si>
  <si>
    <t xml:space="preserve">2.3 ආර්ථික සේවා </t>
  </si>
  <si>
    <t>ප්‍රවාහන සහ සන්නිවේදනය</t>
  </si>
  <si>
    <t xml:space="preserve">2.4 අනෙකුත් </t>
  </si>
  <si>
    <t xml:space="preserve">මුළු වියදම සහ ණය දීම් </t>
  </si>
  <si>
    <t>ද.දේ.නි.යෙහි ප්‍රතිශතයක් ලෙස (ආ)</t>
  </si>
  <si>
    <t xml:space="preserve">සාමාන්‍ය පොදු සේවා </t>
  </si>
  <si>
    <t xml:space="preserve">සමාජ සේවා </t>
  </si>
  <si>
    <t xml:space="preserve">ආර්ථික සේවා </t>
  </si>
  <si>
    <t xml:space="preserve"> අනෙකුත් </t>
  </si>
  <si>
    <t xml:space="preserve">මුළු වියදම හා ණය දීම් </t>
  </si>
  <si>
    <t>(අ) තාවකාලික</t>
  </si>
  <si>
    <t>(ආ) ජනලේඛන හා සංඛ්‍යාලේඛන දෙපාර්තමේන්තුව විසින් 2024 මාර්තු 15 වන දින නිකුත් කරන ලද ද.දේ.නි. ඇස්තමේන්තු (2015 පදනම් වර්ෂය) උපයෝගී කොටගෙන ඇත.</t>
  </si>
  <si>
    <t>98 වැනි සංඛ්‍යා සටහන</t>
  </si>
  <si>
    <t xml:space="preserve">99 වැනි සංඛ්‍යා  සටහන </t>
  </si>
  <si>
    <t>103 වැනි සංඛ්‍යා සටහන</t>
  </si>
  <si>
    <t xml:space="preserve"> 104 වැනි සංඛ්‍යා සටහන</t>
  </si>
  <si>
    <r>
      <rPr>
        <sz val="10"/>
        <rFont val="Times New Roman"/>
        <family val="1"/>
      </rPr>
      <t>1.1</t>
    </r>
    <r>
      <rPr>
        <sz val="10"/>
        <rFont val="Iskoola Pota"/>
        <family val="2"/>
      </rPr>
      <t xml:space="preserve"> විදේශීය වෙළඳාම මත බදු </t>
    </r>
  </si>
  <si>
    <r>
      <rPr>
        <sz val="10"/>
        <rFont val="Times New Roman"/>
        <family val="1"/>
      </rPr>
      <t>1.2</t>
    </r>
    <r>
      <rPr>
        <sz val="10"/>
        <rFont val="Iskoola Pota"/>
        <family val="2"/>
      </rPr>
      <t xml:space="preserve"> දේශීය භාණ්ඩ සහ සේවා මත බදු</t>
    </r>
  </si>
  <si>
    <r>
      <rPr>
        <sz val="10"/>
        <rFont val="Times New Roman"/>
        <family val="1"/>
      </rPr>
      <t>1.3</t>
    </r>
    <r>
      <rPr>
        <sz val="10"/>
        <rFont val="Iskoola Pota"/>
        <family val="2"/>
      </rPr>
      <t xml:space="preserve"> ශුද්ධ ආදායම හා ලාභ මත බදු </t>
    </r>
  </si>
  <si>
    <r>
      <rPr>
        <sz val="10"/>
        <rFont val="Times New Roman"/>
        <family val="1"/>
      </rPr>
      <t>1.4</t>
    </r>
    <r>
      <rPr>
        <sz val="10"/>
        <rFont val="Iskoola Pota"/>
        <family val="2"/>
      </rPr>
      <t xml:space="preserve"> මුද්දර/සෙස්/සමාජ වගකීම්/ ජාතිය ගොඩනැඟීමේ/ ජාතික ආරක්ෂක
            සහ විදුලි සංදේශ බදු </t>
    </r>
  </si>
  <si>
    <r>
      <t xml:space="preserve"> </t>
    </r>
    <r>
      <rPr>
        <sz val="10"/>
        <rFont val="Times New Roman"/>
        <family val="1"/>
      </rPr>
      <t>2.1</t>
    </r>
    <r>
      <rPr>
        <sz val="10"/>
        <rFont val="Iskoola Pota"/>
        <family val="2"/>
      </rPr>
      <t xml:space="preserve"> වර්තන ආදායම</t>
    </r>
  </si>
  <si>
    <r>
      <rPr>
        <sz val="10"/>
        <rFont val="Times New Roman"/>
        <family val="1"/>
      </rPr>
      <t>2.2</t>
    </r>
    <r>
      <rPr>
        <sz val="10"/>
        <rFont val="Iskoola Pota"/>
        <family val="2"/>
      </rPr>
      <t xml:space="preserve"> ප්‍රාග්ධන ආදායම (ඈ)</t>
    </r>
  </si>
  <si>
    <r>
      <t xml:space="preserve">(අ) මුදල් අමාත්‍යාංශයට අනුව, </t>
    </r>
    <r>
      <rPr>
        <sz val="10"/>
        <rFont val="Times New Roman"/>
        <family val="1"/>
      </rPr>
      <t xml:space="preserve">2020 </t>
    </r>
    <r>
      <rPr>
        <sz val="10"/>
        <rFont val="Iskoola Pota"/>
        <family val="2"/>
      </rPr>
      <t xml:space="preserve">අයවැයෙහි ප්‍රකාශයට පත් කළ පරිදි, </t>
    </r>
    <r>
      <rPr>
        <sz val="10"/>
        <rFont val="Times New Roman"/>
        <family val="1"/>
      </rPr>
      <t>2019</t>
    </r>
    <r>
      <rPr>
        <sz val="10"/>
        <rFont val="Iskoola Pota"/>
        <family val="2"/>
      </rPr>
      <t xml:space="preserve"> වසරට අදාළ රාජ්‍ය මූල්‍ය අංශයේ සංඛ්‍යාලේඛන සංශෝධනය කර ඇත. </t>
    </r>
  </si>
  <si>
    <r>
      <rPr>
        <sz val="10"/>
        <rFont val="Times New Roman"/>
        <family val="1"/>
      </rPr>
      <t>2019</t>
    </r>
    <r>
      <rPr>
        <sz val="10"/>
        <rFont val="Iskoola Pota"/>
        <family val="2"/>
      </rPr>
      <t xml:space="preserve"> (අ)</t>
    </r>
  </si>
  <si>
    <r>
      <rPr>
        <sz val="10"/>
        <rFont val="Times New Roman"/>
        <family val="1"/>
      </rPr>
      <t>2023</t>
    </r>
    <r>
      <rPr>
        <sz val="10"/>
        <rFont val="Iskoola Pota"/>
        <family val="2"/>
      </rPr>
      <t xml:space="preserve"> (ආ)</t>
    </r>
  </si>
  <si>
    <t>ලැ.නො.</t>
  </si>
  <si>
    <r>
      <rPr>
        <sz val="10"/>
        <rFont val="Times New Roman"/>
        <family val="1"/>
      </rPr>
      <t>1.1</t>
    </r>
    <r>
      <rPr>
        <sz val="10"/>
        <rFont val="Iskoola Pota"/>
        <family val="2"/>
      </rPr>
      <t xml:space="preserve"> භාණ්ඩ හා සේවා සඳහා වියදම</t>
    </r>
  </si>
  <si>
    <r>
      <rPr>
        <sz val="10"/>
        <rFont val="Times New Roman"/>
        <family val="1"/>
      </rPr>
      <t>1.2</t>
    </r>
    <r>
      <rPr>
        <sz val="10"/>
        <rFont val="Iskoola Pota"/>
        <family val="2"/>
      </rPr>
      <t xml:space="preserve"> පොලී ගෙවීම්</t>
    </r>
  </si>
  <si>
    <r>
      <rPr>
        <sz val="10"/>
        <rFont val="Times New Roman"/>
        <family val="1"/>
      </rPr>
      <t>1.3</t>
    </r>
    <r>
      <rPr>
        <sz val="10"/>
        <rFont val="Iskoola Pota"/>
        <family val="2"/>
      </rPr>
      <t xml:space="preserve"> සංක්‍රාම ගෙවීම් </t>
    </r>
  </si>
  <si>
    <r>
      <rPr>
        <sz val="10"/>
        <rFont val="Times New Roman"/>
        <family val="1"/>
      </rPr>
      <t>1.4</t>
    </r>
    <r>
      <rPr>
        <sz val="10"/>
        <rFont val="Iskoola Pota"/>
        <family val="2"/>
      </rPr>
      <t xml:space="preserve"> මුදල් අමාත්‍යාංශයට අනුව නොපියවූ ගෙවීම් සඳහා වන ගැළපීම</t>
    </r>
  </si>
  <si>
    <r>
      <t xml:space="preserve"> </t>
    </r>
    <r>
      <rPr>
        <sz val="10"/>
        <rFont val="Times New Roman"/>
        <family val="1"/>
      </rPr>
      <t>2.1</t>
    </r>
    <r>
      <rPr>
        <sz val="10"/>
        <rFont val="Iskoola Pota"/>
        <family val="2"/>
      </rPr>
      <t xml:space="preserve"> ස්ථාවර වත්කම් අත්පත් කර ගැනීම්</t>
    </r>
  </si>
  <si>
    <r>
      <rPr>
        <sz val="10"/>
        <rFont val="Times New Roman"/>
        <family val="1"/>
      </rPr>
      <t xml:space="preserve"> 2.2 </t>
    </r>
    <r>
      <rPr>
        <sz val="10"/>
        <rFont val="Iskoola Pota"/>
        <family val="2"/>
      </rPr>
      <t xml:space="preserve">ප්‍රාග්ධන පැවරුම් </t>
    </r>
  </si>
  <si>
    <r>
      <rPr>
        <sz val="10"/>
        <rFont val="Times New Roman"/>
        <family val="1"/>
      </rPr>
      <t xml:space="preserve"> 2.3</t>
    </r>
    <r>
      <rPr>
        <sz val="10"/>
        <rFont val="Iskoola Pota"/>
        <family val="2"/>
      </rPr>
      <t xml:space="preserve"> අනෙකුත් </t>
    </r>
  </si>
  <si>
    <r>
      <rPr>
        <sz val="10"/>
        <rFont val="Times New Roman"/>
        <family val="1"/>
      </rPr>
      <t xml:space="preserve"> 3.1</t>
    </r>
    <r>
      <rPr>
        <sz val="10"/>
        <rFont val="Iskoola Pota"/>
        <family val="2"/>
      </rPr>
      <t xml:space="preserve"> අත්තිකාරම් ගිණුම් මගින් ශුද්ධ ණය දීම් </t>
    </r>
  </si>
  <si>
    <r>
      <rPr>
        <sz val="10"/>
        <rFont val="Times New Roman"/>
        <family val="1"/>
      </rPr>
      <t xml:space="preserve"> 3.2</t>
    </r>
    <r>
      <rPr>
        <sz val="10"/>
        <rFont val="Iskoola Pota"/>
        <family val="2"/>
      </rPr>
      <t xml:space="preserve">  රාජ්‍ය ව්‍යවසායයන් සඳහා ණය දීම් </t>
    </r>
  </si>
  <si>
    <r>
      <rPr>
        <sz val="10"/>
        <rFont val="Times New Roman"/>
        <family val="1"/>
      </rPr>
      <t xml:space="preserve"> 3.3</t>
    </r>
    <r>
      <rPr>
        <sz val="10"/>
        <rFont val="Iskoola Pota"/>
        <family val="2"/>
      </rPr>
      <t xml:space="preserve">  රාජ්‍ය ව්‍යවසායයන්ගේ ණය ආපසු ගෙවීම්</t>
    </r>
  </si>
  <si>
    <t>මූලය: මුදල්, ආර්ථික ස්ථායීකරණ සහ ජාතික ප්‍රතිපත්ති අමාත්‍යාංශය</t>
  </si>
  <si>
    <t>105 වැනි සංඛ්‍යා සටහන</t>
  </si>
  <si>
    <t>116 වැනි සංඛ්‍යා සටහන</t>
  </si>
  <si>
    <t>117 වැනි සංඛ්‍යා සටහන</t>
  </si>
  <si>
    <t>සත්‍ය වියදම
(ඇ)</t>
  </si>
  <si>
    <t>මුදල්, ආර්ථික ස්ථායීකරණ සහ ජාතික ප්‍රතිපත්ති අමාත්‍යාංශය (ඈ)</t>
  </si>
  <si>
    <t>(ඈ) ණය සේවාකරණ ගෙවීම් ද ඇතුළත් ය.</t>
  </si>
  <si>
    <t>(ඇ) ශ්‍රී ලංකා දුම්රිය දෙපාර්තමේන්තුව සහ තැපැල් දෙපාර්තමේන්තුව යන ආයතනවල මෙහෙයුම් අලාභ ඇතුළත් වේ.</t>
  </si>
  <si>
    <r>
      <t xml:space="preserve">(අ) මුදල් අමාත්‍යාංශයට අනුව නොපියවූ ගෙවීම් සඳහා වන ගැළපීම හේතුවෙන් </t>
    </r>
    <r>
      <rPr>
        <sz val="10"/>
        <rFont val="Times New Roman"/>
        <family val="1"/>
      </rPr>
      <t xml:space="preserve">2019 </t>
    </r>
    <r>
      <rPr>
        <sz val="10"/>
        <rFont val="Iskoola Pota"/>
        <family val="2"/>
      </rPr>
      <t>සහ</t>
    </r>
    <r>
      <rPr>
        <sz val="10"/>
        <rFont val="Times New Roman"/>
        <family val="1"/>
      </rPr>
      <t xml:space="preserve"> 2020 ව</t>
    </r>
    <r>
      <rPr>
        <sz val="10"/>
        <rFont val="Iskoola Pota"/>
        <family val="2"/>
      </rPr>
      <t>සර සඳහා වන දත්ත මහ බැංකු වාර්ෂික වාර්තාවේ 99 වෙනි පරිශිෂ්ට සංඛ්‍යා සටහනෙහි ඇති දත්තයන්ගෙන් වෙනස් විය
     හැකිය.</t>
    </r>
  </si>
  <si>
    <r>
      <rPr>
        <sz val="10"/>
        <rFont val="Times New Roman"/>
        <family val="1"/>
      </rPr>
      <t>2023</t>
    </r>
    <r>
      <rPr>
        <sz val="10"/>
        <rFont val="Iskoola Pota"/>
        <family val="2"/>
      </rPr>
      <t xml:space="preserve"> (අ)</t>
    </r>
  </si>
  <si>
    <t xml:space="preserve">                                                                           රාජ්‍ය පරිපාලන, ස්වදේශ කටයුතු, පළාත් සභා හා පළාත් පාලන අමාත්‍යාංශය                                                            </t>
  </si>
  <si>
    <r>
      <t xml:space="preserve">                                                                                         මූලයන්: </t>
    </r>
    <r>
      <rPr>
        <sz val="10"/>
        <rFont val="Iskoola Pota"/>
        <family val="2"/>
      </rPr>
      <t>මුදල්, ආර්ථික ස්ථායීකරණ සහ ජාතික ප්‍රතිපත්ති අමාත්‍යාංශය</t>
    </r>
  </si>
  <si>
    <r>
      <t xml:space="preserve">(අ) මුදල් අමාත්‍යාංශයට අනුව, </t>
    </r>
    <r>
      <rPr>
        <sz val="10"/>
        <rFont val="Times New Roman"/>
        <family val="1"/>
      </rPr>
      <t>2020</t>
    </r>
    <r>
      <rPr>
        <sz val="10"/>
        <rFont val="Iskoola Pota"/>
        <family val="2"/>
      </rPr>
      <t xml:space="preserve"> අයවැයෙහි ප්‍රකාශයට පත් කළ පරිදි, </t>
    </r>
    <r>
      <rPr>
        <sz val="10"/>
        <rFont val="Times New Roman"/>
        <family val="1"/>
      </rPr>
      <t>2019</t>
    </r>
    <r>
      <rPr>
        <sz val="10"/>
        <rFont val="Iskoola Pota"/>
        <family val="2"/>
      </rPr>
      <t xml:space="preserve"> වසරට අදාළ රාජ්‍ය මූල්‍ය අංශයේ සංඛ්‍යාලේඛන සංශෝධනය කර ඇත.</t>
    </r>
  </si>
  <si>
    <t>රාජ්‍ය මූල්‍ය අංශය</t>
  </si>
  <si>
    <t xml:space="preserve">රාජ්‍ය මූල්‍ය අංශය </t>
  </si>
  <si>
    <r>
      <rPr>
        <b/>
        <sz val="10"/>
        <rFont val="Times New Roman"/>
        <family val="1"/>
      </rPr>
      <t>2.</t>
    </r>
    <r>
      <rPr>
        <b/>
        <sz val="10"/>
        <rFont val="Iskoola Pota"/>
        <family val="2"/>
      </rPr>
      <t xml:space="preserve"> බදු නොවන ආදායම</t>
    </r>
  </si>
  <si>
    <t>108 වැනි සංඛ්‍යා සටහන</t>
  </si>
  <si>
    <t>භාණ්ඩාගාර බිල්පත් හිමිකම (වසර අවසානයේ දී) (අ)</t>
  </si>
  <si>
    <t>හිමිකරු</t>
  </si>
  <si>
    <t>2023(ආ)</t>
  </si>
  <si>
    <t xml:space="preserve">  1. බැංකු අංශය (බලපත‍්‍රලාභී විශේෂිත බැංකු හැර) (ඇ)</t>
  </si>
  <si>
    <t xml:space="preserve">     1.1   මහ බැංකුව</t>
  </si>
  <si>
    <t xml:space="preserve">     1.2   බලපත‍්‍රලාභී වාණිජ බැංකු</t>
  </si>
  <si>
    <t xml:space="preserve">  2. බැංකු නොවන අංශය (ඇ)</t>
  </si>
  <si>
    <t xml:space="preserve"> 2.1 බලපත‍්‍රලාභී විශේෂිත බැංකු</t>
  </si>
  <si>
    <t xml:space="preserve"> 2.2  බලපත‍්‍රලාභී මූල්‍ය සමාගම්</t>
  </si>
  <si>
    <t xml:space="preserve"> 2.3  සමාගම් (ඈ)</t>
  </si>
  <si>
    <t xml:space="preserve"> 2.4  රක්ෂණ ආයතන</t>
  </si>
  <si>
    <t xml:space="preserve"> 2.5  විශ‍්‍රාම පාරිතෝෂික අරමුදල් (ඉ)</t>
  </si>
  <si>
    <t xml:space="preserve"> 2.6  රාජ්‍ය ආයතන, අරමුදල් සහ රජය සතු ව්‍යවසායයන් (ඊ)</t>
  </si>
  <si>
    <t xml:space="preserve"> 2.7  තනි පුද්ගලයින් (දේශීය)</t>
  </si>
  <si>
    <t xml:space="preserve"> 2.8  වෙනත් (උ)</t>
  </si>
  <si>
    <t xml:space="preserve"> 3. ප‍්‍රතිමිලදී ගැනුම් ගනුදෙනු වෙන් කිරීම් (ඌ)</t>
  </si>
  <si>
    <t>43,604 (එ)</t>
  </si>
  <si>
    <t xml:space="preserve"> 4. අනේවාසික ආයෝජකයින්</t>
  </si>
  <si>
    <t>මූලය: ශ්‍රී ලංකා මහ බැංකුව</t>
  </si>
  <si>
    <t>(අ) 2022 වාර්ෂික වාර්තාවේ සිට ආයතන අනුව වර්ගීකරණය මධ්‍යම තැන්පතු පද්ධතියෙහි පවතින තොරතුරු මත පදනම්ව සංශෝධනය කර ඇති අතර, 2018-2021 කාලසීමාවන්ට අදාළ දත්ත ඒ අනුව සංශෝධනයට ලක් කර ඇත.</t>
  </si>
  <si>
    <t>(ඇ) සංශෝධිත</t>
  </si>
  <si>
    <t>(ඈ) බැංකු නොවන ප‍්‍රාථමික අලෙවිකරුවන්, මූල්‍ය කල්බදුකරණ ආයතන, පෞද්ගලික ආයතන, අන්‍යෝන්‍ය අරමුදල් යනාදියන්හි ආයෝජන ඇතුළත් වේ.</t>
  </si>
  <si>
    <t>(ඉ) සේවක අර්ථසාධක අරමුදල, සේවා නියුක්තිකයන්ගේ භාර අරමුදල, විශ‍්‍රාම වැටුප් අරමුදල්, අර්ථසාධක අරමුදල් යනාදියන්හි ආයෝජන ඇතුළත් වේ.</t>
  </si>
  <si>
    <t>(ඊ) රාජ්‍ය ආයතන, රජයේ දෙපාර්තමේන්තු, අමාත්‍යංශ යනාදීන්හි ආයෝජන ඇතුළත් වේ.</t>
  </si>
  <si>
    <t>(උ) සමිති, සමාජ, සංගම් යනාදීන්හි ආයෝජන ඇතුළත් වේ.</t>
  </si>
  <si>
    <t>(ඌ) පරම අයිතිකරු සොයා ගැනීමට අපහසු ප‍්‍රතිමිලදී ගැනුම් ගිවිසුම් යටතේ කළ ආයෝජනයන් සඳහා වෙන් කරන ලද සුරැකුම්පත්</t>
  </si>
  <si>
    <t>(එ) විවට වෙළඳ කටයුතු යටතේ සිදු කරන ලද ප‍්‍රතිමිලදීගැනුම් ගනුදෙනුවලට අදාළ ආයෝජන, අදාළ බලපත‍්‍රලාභී වාණිජ බැංකුව හෝ බැංකු නොවන ප‍්‍රාථමික අලෙවිකරුවන් යටතේ වෙන් කර ඇත.</t>
  </si>
  <si>
    <t xml:space="preserve">     </t>
  </si>
  <si>
    <t>109 වැනි සංඛ්‍යා සටහන</t>
  </si>
  <si>
    <t>භාණ්ඩාගාර බැඳුම්කරවල හිමිකම (වසර අවසානයේ දී) (අ)</t>
  </si>
  <si>
    <t xml:space="preserve">     1.1  මහ බැංකුව (ඈ)</t>
  </si>
  <si>
    <t xml:space="preserve">     1.2  බලපත‍්‍රලාභී වාණිජ බැංකු</t>
  </si>
  <si>
    <t xml:space="preserve"> 2.1  බලපත‍්‍රලාභී විශේෂිත බැංකු</t>
  </si>
  <si>
    <t xml:space="preserve"> 2.3   සමාගම් (ඉ)</t>
  </si>
  <si>
    <t xml:space="preserve"> 2.5  විශ‍්‍රාම පාරිතෝෂික අරමුදල්(ඊ)</t>
  </si>
  <si>
    <t xml:space="preserve"> 2.6  රාජ්‍ය ආයතන, අරමුදල් සහ රජය සතු ව්‍යවසායයන් (උ)</t>
  </si>
  <si>
    <t xml:space="preserve"> 2.8  වෙනත් (ඌ)</t>
  </si>
  <si>
    <t xml:space="preserve"> 3. ප‍්‍රතිමිලදී ගැනුම් ගනුදෙනු වෙන් කිරීම් (එ)</t>
  </si>
  <si>
    <t>300,492(ඒ)</t>
  </si>
  <si>
    <t>380,187 (ඒ)</t>
  </si>
  <si>
    <t>(ඈ) විවට වෙළඳ කටයුතු යටතේ 2019 සැප්තැම්බර් මස 06 දින සිට බලපවත්නා පරිදි ස්ථීර පදනම මත භාණ්ඩාගාර බැඳුම්කර මිලදී ගැනීම ශ්‍රී ලංකා මහ බැංකුව විසින් හඳුන්වාදෙන ලදී.</t>
  </si>
  <si>
    <t>(ඊ) සේවක අර්ථසාධක අරමුදල, සේවා නියුක්තිකයන්ගේ භාර අරමුදල, විශ‍්‍රාම වැටුප් අරමුදල්, අර්ථසාධක අරමුදල් යනාදියන්හි ආයෝජන ඇතුළත් වේ.</t>
  </si>
  <si>
    <t>(උ) රාජ්‍ය ආයතන, රජයේ දෙපාර්තමේන්තු, අමාත්‍යංශ යනාදීන්හි ආයෝජන ඇතුළත් වේ.</t>
  </si>
  <si>
    <t>(ඌ) සමිති, සමාජ, සංගම් යනාදීන්හි ආයෝජන ඇතුළත් වේ.</t>
  </si>
  <si>
    <t>(එ) පරම අයිතිකරු සොයා ගැනීමට අපහසු ප‍්‍රතිමිලදී ගැනුම් ගිවිසුම් යටතේ කළ ආයෝජනයන් සඳහා වෙන් කරන ලද සුරැකුම්පත්</t>
  </si>
  <si>
    <t>(ඒ) විවට වෙළඳ කටයුතු යටතේ සිදු කරන ලද ප‍්‍රතිමිලදීගැනුම් ගනුදෙනුවලට අදාළ ආයෝජන, අදාළ බලපත‍්‍රලාභී වාණිජ බැංකුව හෝ බැංකු නොවන ප‍්‍රාථමික අලෙවිකරුවන් යටතේ වෙන් කර ඇත.</t>
  </si>
  <si>
    <t>(ඉ) බැංකු නොවන ප‍්‍රාථමික අලෙවිකරුවන්, මූල්‍ය කල්බදුකරණ ආයතන, පෞද්ගලික ආයතන, අන්‍යෝන්‍ය අරමුදල් යනාදියන්හි ආයෝජන ඇතුළත් වේ.</t>
  </si>
  <si>
    <t>රු. මිලියන</t>
  </si>
  <si>
    <t xml:space="preserve">හිමිකරු </t>
  </si>
  <si>
    <t xml:space="preserve">   1. බැංකු අංශය- වාණිජ බැංකු</t>
  </si>
  <si>
    <t xml:space="preserve">   2. බැංකු නොවන අංශය</t>
  </si>
  <si>
    <t xml:space="preserve">      2.1 ඉතිරි කිරීමේ ආයතන</t>
  </si>
  <si>
    <t xml:space="preserve">      2.2 දෙපාර්තමේන්තු සහ වෙනත් නිල අරමුදල් (අ)</t>
  </si>
  <si>
    <t xml:space="preserve">      2.3 සේවක අර්ථසාධක අරමුදල</t>
  </si>
  <si>
    <t xml:space="preserve">      2.4 වෙනත් අර්ථසාධක අරමුදල්</t>
  </si>
  <si>
    <t xml:space="preserve">එකතුව   </t>
  </si>
  <si>
    <t xml:space="preserve"> (අ) සේවක භාරකාර අරමුදල ඇතුළුව  </t>
  </si>
  <si>
    <t>110 වැනි සංඛ්‍යා සටහන</t>
  </si>
  <si>
    <t>හිමිකම් අනුව පියවීමට ඇති විදෙස් ණය (අ)</t>
  </si>
  <si>
    <t xml:space="preserve">මුලය </t>
  </si>
  <si>
    <r>
      <t>2023(</t>
    </r>
    <r>
      <rPr>
        <sz val="11"/>
        <color rgb="FF000000"/>
        <rFont val="Iskoola Pota"/>
        <family val="2"/>
      </rPr>
      <t>ආ</t>
    </r>
    <r>
      <rPr>
        <sz val="10"/>
        <color rgb="FF000000"/>
        <rFont val="Times New Roman"/>
        <family val="1"/>
      </rPr>
      <t>)(</t>
    </r>
    <r>
      <rPr>
        <sz val="11"/>
        <color rgb="FF000000"/>
        <rFont val="Iskoola Pota"/>
        <family val="2"/>
      </rPr>
      <t>ඇ</t>
    </r>
    <r>
      <rPr>
        <sz val="10"/>
        <color rgb="FF000000"/>
        <rFont val="Times New Roman"/>
        <family val="1"/>
      </rPr>
      <t>)</t>
    </r>
  </si>
  <si>
    <t>1. බහු පාර්ශ්වීය</t>
  </si>
  <si>
    <t>ආසියානු සංවර්ධන බැංකුව</t>
  </si>
  <si>
    <t xml:space="preserve">ආසියානු යටිතල පහසුකම් ආයෝජන බැංකුව </t>
  </si>
  <si>
    <t>යුරෝපීය ආයෝජන බැංකුව</t>
  </si>
  <si>
    <t>ප්‍ර. සං. ජා. බැංකුව</t>
  </si>
  <si>
    <t>ජාත්‍යන්තර සංවර්ධන සංගමය</t>
  </si>
  <si>
    <t>කෘෂිකාර්මික සංවර්ධන ජාත්‍යන්තර අරමුදල</t>
  </si>
  <si>
    <t>නොර්ඩික් සංවර්ධන අරමුදල</t>
  </si>
  <si>
    <t>ජාත්‍යන්තර සංවර්ධනය සඳහා වූ ඔපෙක් අරමුදල</t>
  </si>
  <si>
    <t>ජාත්‍යන්තර මුල්‍ය අරමුදල - විස්තීරණ ණය පහසුකම</t>
  </si>
  <si>
    <t>2. ද්වි පාර්ශ්වීය සහ මුල්‍ය වෙළඳපොල (ඈ )</t>
  </si>
  <si>
    <t xml:space="preserve">කැනඩාව         </t>
  </si>
  <si>
    <t>චීනය</t>
  </si>
  <si>
    <r>
      <t>චීන අපනයන ආනයන බැංකුව (</t>
    </r>
    <r>
      <rPr>
        <sz val="11"/>
        <color rgb="FF000000"/>
        <rFont val="Iskoola Pota"/>
        <family val="2"/>
      </rPr>
      <t>ඉ</t>
    </r>
    <r>
      <rPr>
        <sz val="10"/>
        <color theme="1"/>
        <rFont val="Iskoola Pota"/>
        <family val="2"/>
      </rPr>
      <t>)</t>
    </r>
  </si>
  <si>
    <t>මහජන චීන සමුහාණ්ඩුව</t>
  </si>
  <si>
    <t>චීන සංවර්ධන බැංකු සංස්ථාව</t>
  </si>
  <si>
    <t xml:space="preserve">සීමාසහිත HSBC  (හොංකොං)-චීන බැංකුව </t>
  </si>
  <si>
    <t>චීන සංවර්ධන බැංකුව - කාලීන මුල්‍ය පහසුකම</t>
  </si>
  <si>
    <r>
      <t>ප්‍රංශය (</t>
    </r>
    <r>
      <rPr>
        <sz val="11"/>
        <color rgb="FF000000"/>
        <rFont val="Iskoola Pota"/>
        <family val="2"/>
      </rPr>
      <t>ඊ</t>
    </r>
    <r>
      <rPr>
        <sz val="10"/>
        <color theme="1"/>
        <rFont val="Iskoola Pota"/>
        <family val="2"/>
      </rPr>
      <t>) (</t>
    </r>
    <r>
      <rPr>
        <sz val="11"/>
        <color rgb="FF000000"/>
        <rFont val="Iskoola Pota"/>
        <family val="2"/>
      </rPr>
      <t>උ</t>
    </r>
    <r>
      <rPr>
        <sz val="10"/>
        <color theme="1"/>
        <rFont val="Iskoola Pota"/>
        <family val="2"/>
      </rPr>
      <t>)</t>
    </r>
  </si>
  <si>
    <t xml:space="preserve">ජර්මනිය </t>
  </si>
  <si>
    <t xml:space="preserve">ඉන්දියාව </t>
  </si>
  <si>
    <t>ඉන්දියානු අපනයන ආනයන බැංකුව</t>
  </si>
  <si>
    <t>ඉන්දියානු රජය</t>
  </si>
  <si>
    <t>ඉන්දියානු රාජ්‍ය බැංකුව</t>
  </si>
  <si>
    <t xml:space="preserve">ජපානය  </t>
  </si>
  <si>
    <t xml:space="preserve">කුවේටය </t>
  </si>
  <si>
    <t>රිග්ස් නැෂනල් බැංකුව</t>
  </si>
  <si>
    <t>සෞදි අරාබි අරමුදල</t>
  </si>
  <si>
    <r>
      <t>ඇමරිකා එක්සත් ජනපදය (</t>
    </r>
    <r>
      <rPr>
        <sz val="11"/>
        <color rgb="FF000000"/>
        <rFont val="Iskoola Pota"/>
        <family val="2"/>
      </rPr>
      <t>උ</t>
    </r>
    <r>
      <rPr>
        <sz val="10"/>
        <color theme="1"/>
        <rFont val="Iskoola Pota"/>
        <family val="2"/>
      </rPr>
      <t>)</t>
    </r>
  </si>
  <si>
    <r>
      <t>වෙනත් (</t>
    </r>
    <r>
      <rPr>
        <sz val="11"/>
        <color rgb="FF000000"/>
        <rFont val="Iskoola Pota"/>
        <family val="2"/>
      </rPr>
      <t>උ</t>
    </r>
    <r>
      <rPr>
        <sz val="10"/>
        <color theme="1"/>
        <rFont val="Iskoola Pota"/>
        <family val="2"/>
      </rPr>
      <t>) (</t>
    </r>
    <r>
      <rPr>
        <sz val="11"/>
        <color rgb="FF000000"/>
        <rFont val="Iskoola Pota"/>
        <family val="2"/>
      </rPr>
      <t>ඌ</t>
    </r>
    <r>
      <rPr>
        <sz val="10"/>
        <color theme="1"/>
        <rFont val="Iskoola Pota"/>
        <family val="2"/>
      </rPr>
      <t>) (</t>
    </r>
    <r>
      <rPr>
        <sz val="11"/>
        <color rgb="FF000000"/>
        <rFont val="Iskoola Pota"/>
        <family val="2"/>
      </rPr>
      <t>එ</t>
    </r>
    <r>
      <rPr>
        <sz val="10"/>
        <color theme="1"/>
        <rFont val="Iskoola Pota"/>
        <family val="2"/>
      </rPr>
      <t>)</t>
    </r>
  </si>
  <si>
    <t>එයින්, ජාත්‍යන්තර ස්වෛරීත්ව බැදුම්කර</t>
  </si>
  <si>
    <r>
      <t>(</t>
    </r>
    <r>
      <rPr>
        <sz val="11"/>
        <color rgb="FF000000"/>
        <rFont val="Iskoola Pota"/>
        <family val="2"/>
      </rPr>
      <t>ආ</t>
    </r>
    <r>
      <rPr>
        <sz val="11"/>
        <color rgb="FF000000"/>
        <rFont val="Times New Roman"/>
        <family val="1"/>
      </rPr>
      <t xml:space="preserve">) </t>
    </r>
    <r>
      <rPr>
        <sz val="11"/>
        <color rgb="FF000000"/>
        <rFont val="Iskoola Pota"/>
        <family val="2"/>
      </rPr>
      <t>තාවකාලික</t>
    </r>
  </si>
  <si>
    <t xml:space="preserve">(ඈ) 2022.12.31 සහ 2023.12.31 දිනට හිඟ පොලී ගෙවීම් ඇතුළත් නොවේ </t>
  </si>
  <si>
    <r>
      <t>(</t>
    </r>
    <r>
      <rPr>
        <sz val="11"/>
        <color rgb="FF000000"/>
        <rFont val="Iskoola Pota"/>
        <family val="2"/>
      </rPr>
      <t>ඉ</t>
    </r>
    <r>
      <rPr>
        <sz val="11"/>
        <color rgb="FF000000"/>
        <rFont val="Times New Roman"/>
        <family val="1"/>
      </rPr>
      <t xml:space="preserve">) </t>
    </r>
    <r>
      <rPr>
        <sz val="11"/>
        <color rgb="FF000000"/>
        <rFont val="Iskoola Pota"/>
        <family val="2"/>
      </rPr>
      <t>රජයට</t>
    </r>
    <r>
      <rPr>
        <sz val="11"/>
        <color rgb="FF000000"/>
        <rFont val="Times New Roman"/>
        <family val="1"/>
      </rPr>
      <t xml:space="preserve"> </t>
    </r>
    <r>
      <rPr>
        <sz val="11"/>
        <color rgb="FF000000"/>
        <rFont val="Iskoola Pota"/>
        <family val="2"/>
      </rPr>
      <t>අයත්</t>
    </r>
    <r>
      <rPr>
        <sz val="11"/>
        <color rgb="FF000000"/>
        <rFont val="Times New Roman"/>
        <family val="1"/>
      </rPr>
      <t xml:space="preserve"> </t>
    </r>
    <r>
      <rPr>
        <sz val="11"/>
        <color rgb="FF000000"/>
        <rFont val="Iskoola Pota"/>
        <family val="2"/>
      </rPr>
      <t>වාණිජ</t>
    </r>
    <r>
      <rPr>
        <sz val="11"/>
        <color rgb="FF000000"/>
        <rFont val="Times New Roman"/>
        <family val="1"/>
      </rPr>
      <t xml:space="preserve"> </t>
    </r>
    <r>
      <rPr>
        <sz val="11"/>
        <color rgb="FF000000"/>
        <rFont val="Iskoola Pota"/>
        <family val="2"/>
      </rPr>
      <t>ව්‍යවසායයන්ට</t>
    </r>
    <r>
      <rPr>
        <sz val="11"/>
        <color rgb="FF000000"/>
        <rFont val="Times New Roman"/>
        <family val="1"/>
      </rPr>
      <t xml:space="preserve"> </t>
    </r>
    <r>
      <rPr>
        <sz val="11"/>
        <color rgb="FF000000"/>
        <rFont val="Iskoola Pota"/>
        <family val="2"/>
      </rPr>
      <t>චීනයෙන්</t>
    </r>
    <r>
      <rPr>
        <sz val="11"/>
        <color rgb="FF000000"/>
        <rFont val="Times New Roman"/>
        <family val="1"/>
      </rPr>
      <t xml:space="preserve"> </t>
    </r>
    <r>
      <rPr>
        <sz val="11"/>
        <color rgb="FF000000"/>
        <rFont val="Iskoola Pota"/>
        <family val="2"/>
      </rPr>
      <t>ලැබුණු</t>
    </r>
    <r>
      <rPr>
        <sz val="11"/>
        <color rgb="FF000000"/>
        <rFont val="Times New Roman"/>
        <family val="1"/>
      </rPr>
      <t xml:space="preserve"> </t>
    </r>
    <r>
      <rPr>
        <sz val="11"/>
        <color rgb="FF000000"/>
        <rFont val="Iskoola Pota"/>
        <family val="2"/>
      </rPr>
      <t>ශුද්ධ</t>
    </r>
    <r>
      <rPr>
        <sz val="11"/>
        <color rgb="FF000000"/>
        <rFont val="Times New Roman"/>
        <family val="1"/>
      </rPr>
      <t xml:space="preserve"> </t>
    </r>
    <r>
      <rPr>
        <sz val="11"/>
        <color rgb="FF000000"/>
        <rFont val="Iskoola Pota"/>
        <family val="2"/>
      </rPr>
      <t>ලැබීම්</t>
    </r>
    <r>
      <rPr>
        <sz val="11"/>
        <color rgb="FF000000"/>
        <rFont val="Times New Roman"/>
        <family val="1"/>
      </rPr>
      <t xml:space="preserve"> 31 </t>
    </r>
    <r>
      <rPr>
        <sz val="11"/>
        <color rgb="FF000000"/>
        <rFont val="Iskoola Pota"/>
        <family val="2"/>
      </rPr>
      <t>දෙසැම්බර්</t>
    </r>
    <r>
      <rPr>
        <sz val="11"/>
        <color rgb="FF000000"/>
        <rFont val="Times New Roman"/>
        <family val="1"/>
      </rPr>
      <t xml:space="preserve"> 2022 </t>
    </r>
    <r>
      <rPr>
        <sz val="11"/>
        <color rgb="FF000000"/>
        <rFont val="Iskoola Pota"/>
        <family val="2"/>
      </rPr>
      <t>සිට</t>
    </r>
    <r>
      <rPr>
        <sz val="11"/>
        <color rgb="FF000000"/>
        <rFont val="Times New Roman"/>
        <family val="1"/>
      </rPr>
      <t xml:space="preserve"> </t>
    </r>
    <r>
      <rPr>
        <sz val="11"/>
        <color rgb="FF000000"/>
        <rFont val="Iskoola Pota"/>
        <family val="2"/>
      </rPr>
      <t>ඇතුළත්</t>
    </r>
    <r>
      <rPr>
        <sz val="11"/>
        <color rgb="FF000000"/>
        <rFont val="Times New Roman"/>
        <family val="1"/>
      </rPr>
      <t xml:space="preserve"> </t>
    </r>
    <r>
      <rPr>
        <sz val="11"/>
        <color rgb="FF000000"/>
        <rFont val="Iskoola Pota"/>
        <family val="2"/>
      </rPr>
      <t>වේ</t>
    </r>
    <r>
      <rPr>
        <sz val="11"/>
        <color rgb="FF000000"/>
        <rFont val="Times New Roman"/>
        <family val="1"/>
      </rPr>
      <t>.</t>
    </r>
  </si>
  <si>
    <r>
      <t>(</t>
    </r>
    <r>
      <rPr>
        <sz val="11"/>
        <color rgb="FF000000"/>
        <rFont val="Iskoola Pota"/>
        <family val="2"/>
      </rPr>
      <t>ඊ</t>
    </r>
    <r>
      <rPr>
        <sz val="11"/>
        <color rgb="FF000000"/>
        <rFont val="Times New Roman"/>
        <family val="1"/>
      </rPr>
      <t xml:space="preserve">) </t>
    </r>
    <r>
      <rPr>
        <sz val="11"/>
        <color rgb="FF000000"/>
        <rFont val="Iskoola Pota"/>
        <family val="2"/>
      </rPr>
      <t>ප‍්‍රංශයේ</t>
    </r>
    <r>
      <rPr>
        <sz val="11"/>
        <color rgb="FF000000"/>
        <rFont val="Times New Roman"/>
        <family val="1"/>
      </rPr>
      <t xml:space="preserve"> </t>
    </r>
    <r>
      <rPr>
        <sz val="11"/>
        <color rgb="FF000000"/>
        <rFont val="Iskoola Pota"/>
        <family val="2"/>
      </rPr>
      <t>මූල්‍ය</t>
    </r>
    <r>
      <rPr>
        <sz val="11"/>
        <color rgb="FF000000"/>
        <rFont val="Times New Roman"/>
        <family val="1"/>
      </rPr>
      <t xml:space="preserve"> </t>
    </r>
    <r>
      <rPr>
        <sz val="11"/>
        <color rgb="FF000000"/>
        <rFont val="Iskoola Pota"/>
        <family val="2"/>
      </rPr>
      <t>ආයතනවලින්</t>
    </r>
    <r>
      <rPr>
        <sz val="11"/>
        <color rgb="FF000000"/>
        <rFont val="Times New Roman"/>
        <family val="1"/>
      </rPr>
      <t xml:space="preserve"> </t>
    </r>
    <r>
      <rPr>
        <sz val="11"/>
        <color rgb="FF000000"/>
        <rFont val="Iskoola Pota"/>
        <family val="2"/>
      </rPr>
      <t>ලද</t>
    </r>
    <r>
      <rPr>
        <sz val="11"/>
        <color rgb="FF000000"/>
        <rFont val="Times New Roman"/>
        <family val="1"/>
      </rPr>
      <t xml:space="preserve"> </t>
    </r>
    <r>
      <rPr>
        <sz val="11"/>
        <color rgb="FF000000"/>
        <rFont val="Iskoola Pota"/>
        <family val="2"/>
      </rPr>
      <t>ණය</t>
    </r>
    <r>
      <rPr>
        <sz val="11"/>
        <color rgb="FF000000"/>
        <rFont val="Times New Roman"/>
        <family val="1"/>
      </rPr>
      <t xml:space="preserve"> </t>
    </r>
    <r>
      <rPr>
        <sz val="11"/>
        <color rgb="FF000000"/>
        <rFont val="Iskoola Pota"/>
        <family val="2"/>
      </rPr>
      <t>ඇතුළත්</t>
    </r>
    <r>
      <rPr>
        <sz val="11"/>
        <color rgb="FF000000"/>
        <rFont val="Times New Roman"/>
        <family val="1"/>
      </rPr>
      <t xml:space="preserve"> </t>
    </r>
    <r>
      <rPr>
        <sz val="11"/>
        <color rgb="FF000000"/>
        <rFont val="Iskoola Pota"/>
        <family val="2"/>
      </rPr>
      <t>වේ</t>
    </r>
    <r>
      <rPr>
        <sz val="11"/>
        <color rgb="FF000000"/>
        <rFont val="Times New Roman"/>
        <family val="1"/>
      </rPr>
      <t xml:space="preserve"> </t>
    </r>
  </si>
  <si>
    <r>
      <t>(</t>
    </r>
    <r>
      <rPr>
        <sz val="11"/>
        <color rgb="FF000000"/>
        <rFont val="Iskoola Pota"/>
        <family val="2"/>
      </rPr>
      <t>උ</t>
    </r>
    <r>
      <rPr>
        <sz val="11"/>
        <color rgb="FF000000"/>
        <rFont val="Times New Roman"/>
        <family val="1"/>
      </rPr>
      <t xml:space="preserve">) </t>
    </r>
    <r>
      <rPr>
        <sz val="11"/>
        <color rgb="FF000000"/>
        <rFont val="Iskoola Pota"/>
        <family val="2"/>
      </rPr>
      <t>සංශෝධිත</t>
    </r>
    <r>
      <rPr>
        <sz val="11"/>
        <color rgb="FF000000"/>
        <rFont val="Times New Roman"/>
        <family val="1"/>
      </rPr>
      <t xml:space="preserve"> </t>
    </r>
  </si>
  <si>
    <r>
      <t>(</t>
    </r>
    <r>
      <rPr>
        <sz val="11"/>
        <color rgb="FF000000"/>
        <rFont val="Iskoola Pota"/>
        <family val="2"/>
      </rPr>
      <t>ඌ</t>
    </r>
    <r>
      <rPr>
        <sz val="11"/>
        <color rgb="FF000000"/>
        <rFont val="Times New Roman"/>
        <family val="1"/>
      </rPr>
      <t xml:space="preserve">) </t>
    </r>
    <r>
      <rPr>
        <sz val="11"/>
        <color rgb="FF000000"/>
        <rFont val="Iskoola Pota"/>
        <family val="2"/>
      </rPr>
      <t>අනේවාසික ආයෝජකයන් සතු භාණ්ඩාගාර බැඳුම්කර සහ භාණ්ඩාගාර බිල්පත් ඇතුළත් වේ</t>
    </r>
  </si>
  <si>
    <r>
      <t>(</t>
    </r>
    <r>
      <rPr>
        <sz val="11"/>
        <color rgb="FF000000"/>
        <rFont val="Iskoola Pota"/>
        <family val="2"/>
      </rPr>
      <t>එ</t>
    </r>
    <r>
      <rPr>
        <sz val="11"/>
        <color rgb="FF000000"/>
        <rFont val="Times New Roman"/>
        <family val="1"/>
      </rPr>
      <t xml:space="preserve">) </t>
    </r>
    <r>
      <rPr>
        <sz val="11"/>
        <color rgb="FF000000"/>
        <rFont val="Iskoola Pota"/>
        <family val="2"/>
      </rPr>
      <t>ශ්‍රී ලංකා</t>
    </r>
    <r>
      <rPr>
        <sz val="11"/>
        <color rgb="FF000000"/>
        <rFont val="Times New Roman"/>
        <family val="1"/>
      </rPr>
      <t xml:space="preserve"> </t>
    </r>
    <r>
      <rPr>
        <sz val="11"/>
        <color rgb="FF000000"/>
        <rFont val="Iskoola Pota"/>
        <family val="2"/>
      </rPr>
      <t>සංවර්ධන</t>
    </r>
    <r>
      <rPr>
        <sz val="11"/>
        <color rgb="FF000000"/>
        <rFont val="Times New Roman"/>
        <family val="1"/>
      </rPr>
      <t xml:space="preserve"> </t>
    </r>
    <r>
      <rPr>
        <sz val="11"/>
        <color rgb="FF000000"/>
        <rFont val="Iskoola Pota"/>
        <family val="2"/>
      </rPr>
      <t>බැඳුම්කර</t>
    </r>
    <r>
      <rPr>
        <sz val="11"/>
        <color rgb="FF000000"/>
        <rFont val="Times New Roman"/>
        <family val="1"/>
      </rPr>
      <t xml:space="preserve"> </t>
    </r>
    <r>
      <rPr>
        <sz val="11"/>
        <color rgb="FF000000"/>
        <rFont val="Iskoola Pota"/>
        <family val="2"/>
      </rPr>
      <t>ඇතුළත්</t>
    </r>
    <r>
      <rPr>
        <sz val="11"/>
        <color rgb="FF000000"/>
        <rFont val="Times New Roman"/>
        <family val="1"/>
      </rPr>
      <t xml:space="preserve"> </t>
    </r>
    <r>
      <rPr>
        <sz val="11"/>
        <color rgb="FF000000"/>
        <rFont val="Iskoola Pota"/>
        <family val="2"/>
      </rPr>
      <t>නොවන</t>
    </r>
    <r>
      <rPr>
        <sz val="11"/>
        <color rgb="FF000000"/>
        <rFont val="Times New Roman"/>
        <family val="1"/>
      </rPr>
      <t xml:space="preserve"> </t>
    </r>
    <r>
      <rPr>
        <sz val="11"/>
        <color rgb="FF000000"/>
        <rFont val="Iskoola Pota"/>
        <family val="2"/>
      </rPr>
      <t>අතර</t>
    </r>
    <r>
      <rPr>
        <sz val="11"/>
        <color rgb="FF000000"/>
        <rFont val="Times New Roman"/>
        <family val="1"/>
      </rPr>
      <t xml:space="preserve"> </t>
    </r>
    <r>
      <rPr>
        <sz val="11"/>
        <color rgb="FF000000"/>
        <rFont val="Iskoola Pota"/>
        <family val="2"/>
      </rPr>
      <t>නේවාසික</t>
    </r>
    <r>
      <rPr>
        <sz val="11"/>
        <color rgb="FF000000"/>
        <rFont val="Times New Roman"/>
        <family val="1"/>
      </rPr>
      <t xml:space="preserve"> </t>
    </r>
    <r>
      <rPr>
        <sz val="11"/>
        <color rgb="FF000000"/>
        <rFont val="Iskoola Pota"/>
        <family val="2"/>
      </rPr>
      <t>සහ</t>
    </r>
    <r>
      <rPr>
        <sz val="11"/>
        <color rgb="FF000000"/>
        <rFont val="Times New Roman"/>
        <family val="1"/>
      </rPr>
      <t xml:space="preserve"> </t>
    </r>
    <r>
      <rPr>
        <sz val="11"/>
        <color rgb="FF000000"/>
        <rFont val="Iskoola Pota"/>
        <family val="2"/>
      </rPr>
      <t>අනේවාසික</t>
    </r>
    <r>
      <rPr>
        <sz val="11"/>
        <color rgb="FF000000"/>
        <rFont val="Times New Roman"/>
        <family val="1"/>
      </rPr>
      <t xml:space="preserve"> </t>
    </r>
    <r>
      <rPr>
        <sz val="11"/>
        <color rgb="FF000000"/>
        <rFont val="Iskoola Pota"/>
        <family val="2"/>
      </rPr>
      <t>ආයෝජකයන්</t>
    </r>
    <r>
      <rPr>
        <sz val="11"/>
        <color rgb="FF000000"/>
        <rFont val="Times New Roman"/>
        <family val="1"/>
      </rPr>
      <t xml:space="preserve"> </t>
    </r>
    <r>
      <rPr>
        <sz val="11"/>
        <color rgb="FF000000"/>
        <rFont val="Iskoola Pota"/>
        <family val="2"/>
      </rPr>
      <t>සතු</t>
    </r>
    <r>
      <rPr>
        <sz val="11"/>
        <color rgb="FF000000"/>
        <rFont val="Times New Roman"/>
        <family val="1"/>
      </rPr>
      <t xml:space="preserve"> </t>
    </r>
    <r>
      <rPr>
        <sz val="11"/>
        <color rgb="FF000000"/>
        <rFont val="Iskoola Pota"/>
        <family val="2"/>
      </rPr>
      <t>ජාත්‍යන්තර</t>
    </r>
    <r>
      <rPr>
        <sz val="11"/>
        <color rgb="FF000000"/>
        <rFont val="Times New Roman"/>
        <family val="1"/>
      </rPr>
      <t xml:space="preserve"> </t>
    </r>
    <r>
      <rPr>
        <sz val="11"/>
        <color rgb="FF000000"/>
        <rFont val="Iskoola Pota"/>
        <family val="2"/>
      </rPr>
      <t>ස්වෛරීත්ව</t>
    </r>
    <r>
      <rPr>
        <sz val="11"/>
        <color rgb="FF000000"/>
        <rFont val="Times New Roman"/>
        <family val="1"/>
      </rPr>
      <t xml:space="preserve"> </t>
    </r>
    <r>
      <rPr>
        <sz val="11"/>
        <color rgb="FF000000"/>
        <rFont val="Iskoola Pota"/>
        <family val="2"/>
      </rPr>
      <t>බැඳුම්කර</t>
    </r>
    <r>
      <rPr>
        <sz val="11"/>
        <color rgb="FF000000"/>
        <rFont val="Times New Roman"/>
        <family val="1"/>
      </rPr>
      <t xml:space="preserve"> </t>
    </r>
    <r>
      <rPr>
        <sz val="11"/>
        <color rgb="FF000000"/>
        <rFont val="Iskoola Pota"/>
        <family val="2"/>
      </rPr>
      <t>ඇතුළත්</t>
    </r>
    <r>
      <rPr>
        <sz val="11"/>
        <color rgb="FF000000"/>
        <rFont val="Times New Roman"/>
        <family val="1"/>
      </rPr>
      <t xml:space="preserve"> </t>
    </r>
    <r>
      <rPr>
        <sz val="11"/>
        <color rgb="FF000000"/>
        <rFont val="Iskoola Pota"/>
        <family val="2"/>
      </rPr>
      <t>වේ</t>
    </r>
  </si>
  <si>
    <t>111 වැනි සංඛ්‍යා සටහන</t>
  </si>
  <si>
    <r>
      <t>(</t>
    </r>
    <r>
      <rPr>
        <sz val="11"/>
        <color rgb="FF000000"/>
        <rFont val="Iskoola Pota"/>
        <family val="2"/>
      </rPr>
      <t>අ</t>
    </r>
    <r>
      <rPr>
        <sz val="11"/>
        <color rgb="FF000000"/>
        <rFont val="Times New Roman"/>
        <family val="1"/>
      </rPr>
      <t xml:space="preserve">) </t>
    </r>
    <r>
      <rPr>
        <sz val="11"/>
        <color rgb="FF000000"/>
        <rFont val="Iskoola Pota"/>
        <family val="2"/>
      </rPr>
      <t>වර්ගීකරණයෙහි</t>
    </r>
    <r>
      <rPr>
        <sz val="11"/>
        <color rgb="FF000000"/>
        <rFont val="Times New Roman"/>
        <family val="1"/>
      </rPr>
      <t xml:space="preserve"> </t>
    </r>
    <r>
      <rPr>
        <sz val="11"/>
        <color rgb="FF000000"/>
        <rFont val="Iskoola Pota"/>
        <family val="2"/>
      </rPr>
      <t>වෙනස්කම්</t>
    </r>
    <r>
      <rPr>
        <sz val="11"/>
        <color rgb="FF000000"/>
        <rFont val="Times New Roman"/>
        <family val="1"/>
      </rPr>
      <t xml:space="preserve"> </t>
    </r>
    <r>
      <rPr>
        <sz val="11"/>
        <color rgb="FF000000"/>
        <rFont val="Iskoola Pota"/>
        <family val="2"/>
      </rPr>
      <t>නිසා</t>
    </r>
    <r>
      <rPr>
        <sz val="11"/>
        <color rgb="FF000000"/>
        <rFont val="Times New Roman"/>
        <family val="1"/>
      </rPr>
      <t xml:space="preserve"> </t>
    </r>
    <r>
      <rPr>
        <sz val="11"/>
        <color rgb="FF000000"/>
        <rFont val="Iskoola Pota"/>
        <family val="2"/>
      </rPr>
      <t>මෙම</t>
    </r>
    <r>
      <rPr>
        <sz val="11"/>
        <color rgb="FF000000"/>
        <rFont val="Times New Roman"/>
        <family val="1"/>
      </rPr>
      <t xml:space="preserve"> </t>
    </r>
    <r>
      <rPr>
        <sz val="11"/>
        <color rgb="FF000000"/>
        <rFont val="Iskoola Pota"/>
        <family val="2"/>
      </rPr>
      <t>දත්ත</t>
    </r>
    <r>
      <rPr>
        <sz val="11"/>
        <color rgb="FF000000"/>
        <rFont val="Times New Roman"/>
        <family val="1"/>
      </rPr>
      <t xml:space="preserve"> </t>
    </r>
    <r>
      <rPr>
        <sz val="11"/>
        <color rgb="FF000000"/>
        <rFont val="Iskoola Pota"/>
        <family val="2"/>
      </rPr>
      <t xml:space="preserve">ශ්‍රී ලංකා මහ බැංකුවේ වාර්ෂික ආර්ථික විවරණයෙහි </t>
    </r>
    <r>
      <rPr>
        <sz val="11"/>
        <color rgb="FF000000"/>
        <rFont val="Times New Roman"/>
        <family val="1"/>
      </rPr>
      <t xml:space="preserve">16 </t>
    </r>
    <r>
      <rPr>
        <sz val="11"/>
        <color rgb="FF000000"/>
        <rFont val="Iskoola Pota"/>
        <family val="2"/>
      </rPr>
      <t>පරිශිෂ්ට</t>
    </r>
    <r>
      <rPr>
        <sz val="11"/>
        <color rgb="FF000000"/>
        <rFont val="Times New Roman"/>
        <family val="1"/>
      </rPr>
      <t xml:space="preserve"> </t>
    </r>
    <r>
      <rPr>
        <sz val="11"/>
        <color rgb="FF000000"/>
        <rFont val="Iskoola Pota"/>
        <family val="2"/>
      </rPr>
      <t>සංඛ්‍යා</t>
    </r>
    <r>
      <rPr>
        <sz val="11"/>
        <color rgb="FF000000"/>
        <rFont val="Times New Roman"/>
        <family val="1"/>
      </rPr>
      <t xml:space="preserve"> </t>
    </r>
    <r>
      <rPr>
        <sz val="11"/>
        <color rgb="FF000000"/>
        <rFont val="Iskoola Pota"/>
        <family val="2"/>
      </rPr>
      <t>සටහනෙහි</t>
    </r>
    <r>
      <rPr>
        <sz val="11"/>
        <color rgb="FF000000"/>
        <rFont val="Times New Roman"/>
        <family val="1"/>
      </rPr>
      <t xml:space="preserve"> </t>
    </r>
    <r>
      <rPr>
        <sz val="11"/>
        <color rgb="FF000000"/>
        <rFont val="Iskoola Pota"/>
        <family val="2"/>
      </rPr>
      <t>ඇති</t>
    </r>
    <r>
      <rPr>
        <sz val="11"/>
        <color rgb="FF000000"/>
        <rFont val="Times New Roman"/>
        <family val="1"/>
      </rPr>
      <t xml:space="preserve"> </t>
    </r>
    <r>
      <rPr>
        <sz val="11"/>
        <color rgb="FF000000"/>
        <rFont val="Iskoola Pota"/>
        <family val="2"/>
      </rPr>
      <t>දත්තයන්ගෙන්</t>
    </r>
    <r>
      <rPr>
        <sz val="11"/>
        <color rgb="FF000000"/>
        <rFont val="Times New Roman"/>
        <family val="1"/>
      </rPr>
      <t xml:space="preserve"> </t>
    </r>
    <r>
      <rPr>
        <sz val="11"/>
        <color rgb="FF000000"/>
        <rFont val="Iskoola Pota"/>
        <family val="2"/>
      </rPr>
      <t>වෙනස්</t>
    </r>
    <r>
      <rPr>
        <sz val="11"/>
        <color rgb="FF000000"/>
        <rFont val="Times New Roman"/>
        <family val="1"/>
      </rPr>
      <t xml:space="preserve"> </t>
    </r>
    <r>
      <rPr>
        <sz val="11"/>
        <color rgb="FF000000"/>
        <rFont val="Iskoola Pota"/>
        <family val="2"/>
      </rPr>
      <t>විය</t>
    </r>
    <r>
      <rPr>
        <sz val="11"/>
        <color rgb="FF000000"/>
        <rFont val="Times New Roman"/>
        <family val="1"/>
      </rPr>
      <t xml:space="preserve"> </t>
    </r>
    <r>
      <rPr>
        <sz val="11"/>
        <color rgb="FF000000"/>
        <rFont val="Iskoola Pota"/>
        <family val="2"/>
      </rPr>
      <t>හැක</t>
    </r>
    <r>
      <rPr>
        <sz val="11"/>
        <color rgb="FF000000"/>
        <rFont val="Times New Roman"/>
        <family val="1"/>
      </rPr>
      <t>.</t>
    </r>
  </si>
  <si>
    <t>ශුද්ධ විදේශාධාර ලැබීම් (අ)</t>
  </si>
  <si>
    <t>ස්වරූපය සහ මූලය</t>
  </si>
  <si>
    <t>2023 (අ) (ආ)</t>
  </si>
  <si>
    <t>1 ණය</t>
  </si>
  <si>
    <t>ඔස්ට්‍රේලියාව</t>
  </si>
  <si>
    <t xml:space="preserve">                            - </t>
  </si>
  <si>
    <t>කැනඩාව</t>
  </si>
  <si>
    <t>චීනය (ඈ) (ඉ)</t>
  </si>
  <si>
    <t>ජාත්‍යන්තර සිටි බැංකුව</t>
  </si>
  <si>
    <t xml:space="preserve">                             - </t>
  </si>
  <si>
    <t>ඩෙන්මාර්කය</t>
  </si>
  <si>
    <t>ප‍්‍රංශය</t>
  </si>
  <si>
    <t>ජර්මනිය</t>
  </si>
  <si>
    <t>ප‍්‍ර.සං.ජා. බැංකුව</t>
  </si>
  <si>
    <t>ඉන්දියාව (ඊ)</t>
  </si>
  <si>
    <t>ජපානය</t>
  </si>
  <si>
    <t xml:space="preserve">කොරියාව </t>
  </si>
  <si>
    <t>කුවේටය</t>
  </si>
  <si>
    <t>නෙදර්ලන්තය</t>
  </si>
  <si>
    <t>ජාත්‍යන්තර සංවර්ධනය සදහා වූ ඔපෙක් අරමුදල</t>
  </si>
  <si>
    <t>එක්සත් රාජධානිය</t>
  </si>
  <si>
    <t>ඇමරිකා එක්සත් ජනපදය</t>
  </si>
  <si>
    <t xml:space="preserve">ජාත්‍යන්තර මූල්‍ය අරමුදලේ විස්තීර්ණ ණය පහසුකම </t>
  </si>
  <si>
    <t>වෙනත් (උ)</t>
  </si>
  <si>
    <t>2  ප‍්‍රදාන</t>
  </si>
  <si>
    <t>එක්සත් ජාතීන්ගේ සංගමය</t>
  </si>
  <si>
    <t>ඇමෙරිකා එක්සත් ජනපදය</t>
  </si>
  <si>
    <t>(ආ) සංශෝධිත</t>
  </si>
  <si>
    <t>(ඊ) මෙහි ඉන්දියානු රජය, ඉන්දියානු රාජ්‍ය බැංකුව සහ ඉන්දියානු අපනයන-ආනයන බැංකු වෙතින් ලැබුණු ශුද්ධ ලැබීම ඇතුළත් වේ</t>
  </si>
  <si>
    <t>(උ) ශ්‍රී ලංකා සංවර්ධන බැඳුම්කර ඇතුළත් නොවන අතර නේවාසික සහ අනේවාසික ආයෝජකයන් සතු ජාත්‍යන්තර ස්වෛරීත්ව බැඳුම්කර ඇතුළත් වේ</t>
  </si>
  <si>
    <t>112 වැනි සංඛ්‍යා සටහන</t>
  </si>
  <si>
    <t>(ඉ) මෙහි මහජන චීන සමූහාණ්ඩුව, චීන සංවර්ධන බැංකුව විසින් ලබාදුන් කාලීන මූල්‍ය පහසුකම, චීන අපනයන-ආනයන බැංකුව, චීන සංවර්ධන බැංකු සංස්ථාව සහ සීමාසහිත HSBC (හොං කොං)-චීනය වෙතින් ලැබුණු ශුද්ධ ලැබීම් ඇතුළත් වේ.</t>
  </si>
  <si>
    <t>නොපියවූ රාජ්‍ය ණය (වසර අවසානයේ දී)</t>
  </si>
  <si>
    <t>මධ්‍යම රජයේ සමස්ත නොපියවූ ණය (ආ) (ඇ)</t>
  </si>
  <si>
    <t>සීමාසහිත ගුවන් තොටුපළ හා ගුවන් සේවා (ශ්‍රී ලංකා) සමාගම</t>
  </si>
  <si>
    <t>ලංකා විදුලිබල මණ්ඩලය</t>
  </si>
  <si>
    <t>ලංකා වරාය අධිකාරිය</t>
  </si>
  <si>
    <t>ලංකා බැංකුව සහ මහජන බැංකුව</t>
  </si>
  <si>
    <t>සීමාසහිත ලංකා නැව් සංස්ථාව</t>
  </si>
  <si>
    <t>ශ්‍රීමත් ජෝන් කොතලාවල ආරක්‍ෂක විශ්ව විද්‍යාලය</t>
  </si>
  <si>
    <t xml:space="preserve">සීමාසහිත ලංකා ගල් අඟුරු (පුද්ගලික) සමාගම </t>
  </si>
  <si>
    <t>වී අලෙවි මණ්ඩලය</t>
  </si>
  <si>
    <t>මාර්ග සංවර්ධන අධිකාරිය</t>
  </si>
  <si>
    <t>අනෙකුත් සංස්ථා</t>
  </si>
  <si>
    <t>රාජ්‍ය ණය</t>
  </si>
  <si>
    <t>මූලයන්: මුදල්, ආර්ථික ස්ථායීකරණ සහ ජාතික ප්‍රතිපත්ති අමාත්‍යාංශය</t>
  </si>
  <si>
    <t>(ඉ) 2014 ජූනි මාසයේ දී ශ්‍රීලංකන් ගුවන් සමාගම විසින් නිකුත් කරන ලද එ.ජ. ඩොලර් මිලියන 175ක ජාත්‍යන්තර බැඳුම්කර ඇතුළත් වේ. මෙම ජාත්‍යන්තර බැඳුම්කරය 2019 ජුනි
මාසයේ දී කල්පිරුණු අතර, වසර 05ක කාලයක් සඳහා යළි නිකුත් කරන ලදී.</t>
  </si>
  <si>
    <t>(උ) සංශෝධිත</t>
  </si>
  <si>
    <t>113 වැනි සංඛ්‍යා සටහන</t>
  </si>
  <si>
    <t>(ආ) 2022 දෙසැම්බර් මස සිට, ලංකා විදුලිබල මණ්ඩලය, සීමාසහිත ගුවන් තොටුපළ හා ගුවන් සේවා (ශ්‍රී ලංකා) සමාගම සහ ශ්‍රී ලංකා වරාය අධිකාරිය යටතේ පැවති
ව්‍යාපෘති ණය කිහිපයකට අදාළ නොගෙවූ ණය ශේෂයන්, මධ්‍යම රජයේ ණය වෙත ඇතුළත් කර ඇත.</t>
  </si>
  <si>
    <t>(ඇ) 2022 වසරේ සිට මධ්‍යම රජයේ නොපියවූ ණය යටතට අවශෝෂණය කරන ලද ලංකා ඛනිජ තෙල් නීතිගත සංස්ථාව යටතේ පැවැති භාණ්ඩාගාරය විසින් ලබා
දී ඇති ඇපකර යටතේ ලබාගත් නොපියවූ ණය ඇතුළත් වේ.</t>
  </si>
  <si>
    <t>(ඈ) රාජ්‍ය ඇපකර මත වන ණය, 2024 පෙබරවාරි 29 වන දින මුදල්, ආර්ථික ස්ථායීකරණ සහ ජාතික ප්‍රතිපත්ති අමාත්‍යාංශයෙන් ලැබුණු දත්ත මත පදනම්ව සම්පාදනය කර ඇත.</t>
  </si>
  <si>
    <t xml:space="preserve">(ඊ) ජනලේඛන හා සංඛ්‍යාලේඛන දෙපාර්තමේන්තුව විසින් 2024 මාර්තු 15 වන දින නිකුත් කරන ලද ද.දේ.නි. ඇස්තමේන්තු (2015 පදනම් වර්ෂය) භාවිත කර ඇත.    </t>
  </si>
  <si>
    <t>රජයේ ඇපකර රහිතව රාජ්‍ය ව්‍යවසායයන් ලද විදේශ ව්‍යාපෘති ණය (ආ)</t>
  </si>
  <si>
    <t>රජයේ ඇපකර මත ලබාගෙන ඇති ණය (ඈ)</t>
  </si>
  <si>
    <t>ලංකා ඛනිජ තෙල් නීතිගත සංස්ථාව (ඇ)</t>
  </si>
  <si>
    <t>ශ්‍රීලන්කන් ගුවන් සමාගම (ඉ)</t>
  </si>
  <si>
    <t xml:space="preserve">මධ්‍යම රජයේ සමස්ත නොපියවූ ණය (ආ) (ඇ) </t>
  </si>
  <si>
    <t>114 වැනි සංඛ්‍යා  සටහන</t>
  </si>
  <si>
    <t>අයිතමය</t>
  </si>
  <si>
    <t>කෙටි කාලීන</t>
  </si>
  <si>
    <t xml:space="preserve">භාණ්ඩාගාර බිල්පත් </t>
  </si>
  <si>
    <t>මැදි හා දිගු කාලීන</t>
  </si>
  <si>
    <t>රුපියල් ණය</t>
  </si>
  <si>
    <t>භාණ්ඩාගාර බැඳුම්කර</t>
  </si>
  <si>
    <t>අක්වෙරළ බැංකු ඒකක ණය</t>
  </si>
  <si>
    <t>ශ්‍රී ලංකා සංවර්ධන බැදුම්කර</t>
  </si>
  <si>
    <t>භාණ්ඩාගාර බිල්පත්</t>
  </si>
  <si>
    <t>ජාත්‍යන්තර ස්වෛරීත්ව බැඳුම්කර</t>
  </si>
  <si>
    <t>විදේශ විනිමය කාලීන මූල්‍ය පහසුකම් සහ ව්‍යාපෘති ණය</t>
  </si>
  <si>
    <t>මුඵ ණය වාරික ගෙවීම්</t>
  </si>
  <si>
    <t>මුඵ ණය සේවාකරණ ගෙවීම්</t>
  </si>
  <si>
    <t>මුළු ණය සේවාකරණ ගෙවීම්</t>
  </si>
  <si>
    <t>මුළු දේශීය ණය සේවාකරණ ගෙවීම්</t>
  </si>
  <si>
    <t>මුළු විදේශීය ණය සේවාකරණය ගෙවීම්</t>
  </si>
  <si>
    <t>මුළු පොලී ගෙවීම්</t>
  </si>
  <si>
    <t>මුුළු ණය වාරික ගෙවීම්</t>
  </si>
  <si>
    <t>මධ්‍යම රජයේ ණය සේවාකරණ ගෙවීම් (අ)</t>
  </si>
  <si>
    <t>2023 (ආ) (ඇ)</t>
  </si>
  <si>
    <t>මුළු පොලී ගෙවීම් (ඈ)</t>
  </si>
  <si>
    <t>ද.දේ.නි.යෙහි ප්‍රතිශතයක් ලෙස  (ඉ)</t>
  </si>
  <si>
    <t>(අ) සංශෝධිත</t>
  </si>
  <si>
    <t>(ඉ)  ජනලේඛන හා සංඛ්‍යාලේඛන දෙපාර්තමේන්තුව විසින් 2024 මාර්තු 15 වන දින නිකුත් කරන ලද ද.දේ.නි. ඇස්තමේන්තු (2015 පදනම් වර්ෂය) භාවිත කර ඇත.</t>
  </si>
  <si>
    <t>(ඈ) මුදල් අමාත්‍යාංශයට අනුව, 2019 වසරට අදාළ රාජ්‍ය මූල්‍ය අංශයේ සංඛ්‍යාලේඛන සංශෝධනය කර ඇත.</t>
  </si>
  <si>
    <t>(ඇ) දේශීය ණය ප්‍රශස්තකරණය (DDO) වැඩසටහනට අදාළ ගනුදෙනු බැහැර කල පසු</t>
  </si>
  <si>
    <t>මධ්‍යම රජයේ ණය දර්ශක (අ)</t>
  </si>
  <si>
    <t>දර්ශකය</t>
  </si>
  <si>
    <t>මධ්‍යම රජයේ ණය/ද.දේ.නි.</t>
  </si>
  <si>
    <t>විදේශීය ණය/ද.දේ.නි.</t>
  </si>
  <si>
    <t>දේශීය ණය/මධ්‍යම රජයේ ණය</t>
  </si>
  <si>
    <t>විදේශීය ණය/මධ්‍යම රජයේ ණය</t>
  </si>
  <si>
    <t>ණය පොලී ගෙවීම්/ද.දේ.නි</t>
  </si>
  <si>
    <t>දේශීය ණය පොලී ගෙවීම්/ද.දේ.නි</t>
  </si>
  <si>
    <t>විදේශීය ණය පොලී ගෙවීම්/ද.දේ.නි</t>
  </si>
  <si>
    <t xml:space="preserve">ණය පොලී ගෙවීම්/ රජයේ පුනරාවර්තන වියදම් </t>
  </si>
  <si>
    <t>ජනලේඛන හා සංඛ්‍යාලේඛන දෙපාර්තමේන්තුව</t>
  </si>
  <si>
    <t>115 වැනි සංඛ්‍යා  සටහන</t>
  </si>
  <si>
    <t xml:space="preserve">දේශීය ණය/ද.දේ.නි. </t>
  </si>
  <si>
    <t>ණය සේවාකරණය/ද.දේ.නි.</t>
  </si>
  <si>
    <t>ණය සේවාකරණය/රජයේ ආදායම</t>
  </si>
  <si>
    <t>එයින් දේශීය ණය සේවාකරණය/රජයේ ආදායම</t>
  </si>
  <si>
    <t>විදේශීය ණය/අපනයන (ඇ)</t>
  </si>
  <si>
    <t xml:space="preserve">ණය සේවාකරණය/රජයේ වියදම (ඈ) </t>
  </si>
  <si>
    <t>(ඇ) භාණ්ඩ හා සේවා අපනයන</t>
  </si>
  <si>
    <t>(ඈ) ණය ආපසු ගෙවීම් ඇතුළත්ව රජයේ වියදම</t>
  </si>
  <si>
    <t xml:space="preserve">එයින් දේශීය ණය සේවාකරණය/රජයේ වියදම  (ඈ) </t>
  </si>
  <si>
    <t>විදේශීය ණය සේවාකරණය/අපනයන (ඇ)</t>
  </si>
  <si>
    <t xml:space="preserve">ණය පොලී ගෙවීම්/රජයේ වියදම (ඈ) </t>
  </si>
  <si>
    <t>විදේශීය ණය පොලී ගෙවීම්/අපනයන (ඇ)</t>
  </si>
  <si>
    <t>(ආ) මුදල්, ආර්ථික ස්ථායීකරණ සහ ජාතික ප්‍රතිපත්ති අමාත්‍යාංශය විසින් 2022 අප්‍රේල් 12 වැනි දින ශ්‍රී ලංකාවේ විදේශ ණය සේවාකරණ පිළිබඳ අන්තර්කාලීන ප්‍රතිපත්තිය ඉදිරිපත් කිරීමෙන් පසුව රජය විසින් ගෙවීමට නියමිතව තිබූ සමහර විදේශ ණය සේවාකරණ ගෙවීම් 2022 වසර අවසානයේ හා 2023 වසර අවසානයේ මධ්‍යම රජයේ නොගෙවූ ණය ඇස්තමේන්තුව තුළ ඇතුළත් නොවේ. අන්තර්කාලීන ප්‍රතිපත්තියට අනුව බලපෑමකට ලක් වූ විදේශ ණය කාණ්ඩවල ප්‍රාග්ධනයට එකතු කළ යුතු, ගෙවීමට නියමිත පොලී ගෙවීම් මෙම නොගෙවූ ණය සේවාකරණ ගෙවීම්වලට අයත් වේ. තවද, 2022 අප්‍රේල් සිට 2022 අවසානය දක්වා කාලය තුළ ශ්‍රී ලංකා සංවර්ධන බැඳුම්කරවලට අදාළව ගෙවීමට නියමිත සමහර කූපන්පත්වලට අදාළ ගෙවීම් 2022 දෙසැම්බර් අග වන විට ශේෂය තුළ ඇතුළත් නොවේ.</t>
  </si>
  <si>
    <t xml:space="preserve">     107 වැනි සංඛ්‍යා  සටහන</t>
  </si>
  <si>
    <t>මධ්‍යම රජයේ ණය අයිතිය (වසර අවසානයේ දී) (අ)</t>
  </si>
  <si>
    <t xml:space="preserve">මූලය </t>
  </si>
  <si>
    <t>2022 (ආ) (ඇ)</t>
  </si>
  <si>
    <t>1. දේශීය ණය (ඈ) (ඉ) (ඊ) (උ)</t>
  </si>
  <si>
    <t>1.1 බැංකු අංශය</t>
  </si>
  <si>
    <t xml:space="preserve">            මහ බැංකුව</t>
  </si>
  <si>
    <t xml:space="preserve">            වාණිජ බැංකු (ඌ)</t>
  </si>
  <si>
    <t>1.2 බැංකු නොවන අංශය (එ)</t>
  </si>
  <si>
    <t>බලපත්‍රලාභී විශේෂිත බැංකු</t>
  </si>
  <si>
    <t xml:space="preserve">බලපත්‍රලාභී මූල්‍ය සමාගම් </t>
  </si>
  <si>
    <t>රක්ෂණ ආයතන</t>
  </si>
  <si>
    <t>විශ්‍රාම පාරිතෝෂික අරමුදල් (ඔ)</t>
  </si>
  <si>
    <t>රාජ්‍ය ආයතන, අරමුදල් සහ රජය සතු ව්‍යවසායයන් (ඕ)</t>
  </si>
  <si>
    <t>දේශීය තනි පුද්ගලයින් සහ වෙනත් (ක)</t>
  </si>
  <si>
    <t xml:space="preserve"> 1.3 ප්‍රතිමිලදී ගැනුම් ගනුදෙනු වෙන් කිරීම් (ග)</t>
  </si>
  <si>
    <t>344,096 (ච)</t>
  </si>
  <si>
    <t>442,727 (ච)</t>
  </si>
  <si>
    <t>2. විදේශීය ණය (ජ) (ට) (ඩ)</t>
  </si>
  <si>
    <t xml:space="preserve"> ශ්‍රී ලංකා මහ බැංකුව </t>
  </si>
  <si>
    <r>
      <t>(</t>
    </r>
    <r>
      <rPr>
        <sz val="10"/>
        <rFont val="Iskoola Pota"/>
        <family val="2"/>
      </rPr>
      <t>අ) 2014 වසරේ දී ජා.මු. අරමුදල විසින් ප්‍රකාශයට පත් කරන ලද රජයේ මූල්‍ය සංඛ්‍යාලේඛන සම්පාදනය කිරීමේ මාර්ගෝපදේශවලට අනුව, අනේවාසිකයන් සතු ශ්‍රී ලංකා සංවර්ධන බැඳුම්කරවල ආයෝජන විදේශීය ණය යටතේ වර්ගීකරණය කර ඇති අතර, නේවාසිකයන් සතු ජාත්‍යන්තර ස්වෛරීත්ව බැඳුම්කරවල ආයෝජන දේශීය ණය යටතේ වර්ගීකරණය කර ඇත. තවද, ණය සංඛ්‍යාලේඛන ශුද්ධ පදනම මත (තැන්පතු ගැළපුම් කළ පසු) ඉදිරිපත් කර ඇත.</t>
    </r>
  </si>
  <si>
    <t>(ඈ) අනේවාසික ආයෝජකයන් සතු භාණ්ඩාගාර බිල්පත් වටිනාකම් ඇතුළත් නොවේ.</t>
  </si>
  <si>
    <t>(ඊ) ව්‍යාපාර සහ පුද්ගලයින් සතු ශ්‍රී ලංකා සංවර්ධන බැඳුම්කර ආයෝජන සඳහා වන ගැළපීම් හේතුවෙන් බැංකු සහ බැංකු නොවන අංශ යටතේ පැවති දේශීය ණය සංයුතිය 2016 වසරේ සිට සංශෝධනය කර ඇත.</t>
  </si>
  <si>
    <t>(ඌ) 2022 වසරේ සිට මධ්‍යම රජයේ නොපියවූ ණය යටතට අවශෝෂණය කරන ලද ලංකා ඛනිජ තෙල් නීතිගත සංස්ථාව යටතේ පැවැති භාණ්ඩාගාරය විසින් ලබා දී ඇති ඇපකර යටතේ ලබාගත් නොපියවූ ණය ඇතුළත් වේ.</t>
  </si>
  <si>
    <r>
      <t xml:space="preserve">(ඒ) </t>
    </r>
    <r>
      <rPr>
        <sz val="10"/>
        <rFont val="Iskoola Pota"/>
        <family val="2"/>
      </rPr>
      <t>බැංකු නොවන ප්‍රාථමික අලෙවිකරුවන්, මූල්‍ය කල්බදුකරණ ආයතන, පෞද්ගලික ආයතන, අන්‍යෝන්‍ය අරමුදල් යනාදියන්හි ආයෝජන ඇතුළත් වේ</t>
    </r>
  </si>
  <si>
    <t>(ඔ) සේවක අර්ථසාධක අරමුදල, සේවා නියුක්තිකයන්ගේ භාර අරමුදල, විශ්‍රාම වැටුප් අරමුදල්, අර්ථසාධක අරමුදල් යනාදියන්හි ආයෝජන ඇතුළත් වේ.</t>
  </si>
  <si>
    <t>(ඕ) රජයේ ආයතන, රජයේ දෙපාර්තමේන්තු, අමාත්‍යාංශය යනාදීන්හි ආයෝජන ඇතුළත් වේ.</t>
  </si>
  <si>
    <t xml:space="preserve">(ක) සමිති, සමාජ, සංගම් යනාදීන්හි ආයෝජන ඇතුළත් වේ. </t>
  </si>
  <si>
    <t>(ග) පරම අයිතිකරු සොයා ගැනීමට අපහසු, ප්‍රතිමිලදී ගැනුම් ගිවිසුම් යටතේ කළ ආයෝජනයන් සඳහා වෙන් කරන ලද සුරැකුම්පත් ඇතුළත් වේ.</t>
  </si>
  <si>
    <t>(ච) විවට වෙළඳ කටයුතු යටතේ සිදු කරන ලද ප්‍රතිමිලදී ගැනුම් ගනුදෙනුවලට අදාළ ආයෝජන, අදාළ බලපත්‍රලාභී වාණිජ බැංකුව හෝ  බැංකු නොවන ප්‍රාථමික අලෙවිකරුවන් යටතේ වෙන් කර ඇත.</t>
  </si>
  <si>
    <t>(ට) මුදල්, ආර්ථික ස්ථායීකරණ සහ ජාතික ප්‍රතිපත්ති අමාත්‍යංශය මගින් පවත්වාගෙන යන පොදු රාජ්‍ය මණ්ඩලීය මහ ලේකම්-ණය වාර්තාකරණ හා කළමනාකරණ පද්ධතියෙන් 2023 මාර්තු 09 සහ 10 වැනි දිනයන්හි සහ 2024 පෙබරවාරි 26 දින දී ලබා ගත් දත්ත මත පදනම්ව 2022 සහ 2023 වසරවලට අදාළව විදේශීය ණය දත්ත සහ විදේශීය ණය වර්ගීකරණය සකස් කර ඇත.</t>
  </si>
  <si>
    <t>(ඩ) 2022 දෙසැම්බර් මස සිට, ලංකා විදුලිබල මණ්ඩලය, සීමාසහිත ගුවන් තොටුපළ හා ගුවන් සේවා (ශ්‍රී ලංකා) සමාගම සහ ශ්‍රී ලංකා වරාය අධිකාරිය යටතේ පැවති ව්‍යාපෘති ණය කිහිපයකට අදාළ නොගෙවූ ණය ශේෂයන්, මධ්‍යම රජයේ ණය වෙත ඇතුළත් කර ඇත.</t>
  </si>
  <si>
    <t>සමාගම් (ඒ)</t>
  </si>
  <si>
    <t xml:space="preserve">               මූලයන්: මුදල්, ආර්ථික ස්ථායීකරණ සහ ජාතික ප්‍රතිපත්ති අමාත්‍යාංශය</t>
  </si>
  <si>
    <r>
      <t>(ඉ) අනේවාසික ආයෝජකයන් සතු භාණ්ඩාගාර බැඳුම්කර වටිනාකම් ඇතුළත් නො</t>
    </r>
    <r>
      <rPr>
        <sz val="10"/>
        <rFont val="Iskoola Pota"/>
        <family val="2"/>
      </rPr>
      <t>වේ</t>
    </r>
  </si>
  <si>
    <r>
      <t>(</t>
    </r>
    <r>
      <rPr>
        <sz val="10"/>
        <rFont val="Iskoola Pota"/>
        <family val="2"/>
      </rPr>
      <t>එ) 2022 වාර්ෂික වාර්තාවේ සිට ආයතන අනුව වර්ගීකරණය මධ්‍යම තැන්පතු පද්ධතියෙහි පවතින තොරතුරු මත පදනම්ව සංශෝධනය කර ඇති අතර 2019-2021 කාලසීමාවන්ට අදාළ දත්ත ඒ අනුව සංශෝධනයට ලක් කර ඇත</t>
    </r>
  </si>
  <si>
    <t>(ජ) අනේවාසික ආයෝජකයන් සතු භාණ්ඩාගාර බිල්පත් සහ භාණ්ඩාගාර බැඳුම්කර වටිනාකම් ඇතුළත් වේ.</t>
  </si>
  <si>
    <t xml:space="preserve">        106 වැනි සංඛ්‍යා  සටහන</t>
  </si>
  <si>
    <t>මූලය</t>
  </si>
  <si>
    <t>2022 (ආ)</t>
  </si>
  <si>
    <t xml:space="preserve"> 1. විදේශීය ණය (ඈ)</t>
  </si>
  <si>
    <t xml:space="preserve">   1.1. ව්‍යාපෘති ණය</t>
  </si>
  <si>
    <t xml:space="preserve">   1.2. ව්‍යාපෘති නොවන ණය</t>
  </si>
  <si>
    <t xml:space="preserve">               භාණ්ඩ ණය</t>
  </si>
  <si>
    <t xml:space="preserve">               වෙනත් </t>
  </si>
  <si>
    <t>2. දේශීය ණය</t>
  </si>
  <si>
    <t>2.1. රුපියල් ණය</t>
  </si>
  <si>
    <t>2.2. භාණ්ඩාගාර බිල්පත් (ඉ)</t>
  </si>
  <si>
    <t>2.3. භාණ්ඩාගාර බැඳුම්කර (ඊ)</t>
  </si>
  <si>
    <t>2.4. ශ්‍රී ලංකා සංවර්ධන බැඳුම්කර (උ)</t>
  </si>
  <si>
    <t>2.5. ජාත්‍යන්තර ස්වෛරීත්ව බැඳුම්කර (උ) (ඌ)</t>
  </si>
  <si>
    <t>2.6. මහ බැංකු තාවකාලික අත්තිකාරම්</t>
  </si>
  <si>
    <t>2.7. වෙනත් (එ) (ඒ) (ඔ)</t>
  </si>
  <si>
    <t>(ඈ) මුදල්, ආර්ථික ස්ථායීකරණ සහ ජාතික ප්‍රතිපත්ති අමාත්‍යංශය මගින් පවත්වාගෙන යන පොදු රාජ්‍ය මණ්ඩලීය මහ ලේකම්-ණය වාර්තාකරණ හා කළමනාකරණ පද්ධතියෙන් 2023 මාර්තු 09 සහ 10 වැනි දිනයන්හි සහ 2024 පෙබරවාරි 26 දින දී ලබා ගත් දත්ත මත පදනම්ව 2022 සහ 2023 වසරවලට අදාළව විදේශීය ණය දත්ත සහ විදේශීය ණය වර්ගීකරණය සකස් කර ඇත.</t>
  </si>
  <si>
    <t>(ඉ) අනේවාසික ආයෝජකයන් සතු භාණ්ඩාගාර බිල්පත් වටිනාකම් ඇතුළත් නොවේ.</t>
  </si>
  <si>
    <t>(උ) ණය සේවාකරණය පිළිබඳ අන්තර්කාලීන ප්‍රතිපත්තිය ඉදිරිපත් කිරීමෙන් පසුව ගෙවීමට නියමිතව තිබූ, නොගෙවූ ණය පොලී සේවාකරණ ගෙවීම් කිහිපයක් ණය වාර්තාකරණ පද්ධතියට ඇතුළත් කිරීම අවසන් කර නොමැති හෙයින් 2022 සිට නොපියවූ ශේෂය තුළ එය ඇතුළත් නොවේ. (2023 වසරේ ශ්‍රී ලංකා සංවර්ධන බැඳුම්කර සඳහා අදාළ නොවේ.)</t>
  </si>
  <si>
    <t>(ඌ) බලපත්‍රලාභී වාණිජ බැංකු සතුව පවතින ජාත්‍යන්තර ස්වෛරීත්ව බැඳුම්කරවල නොපියවූ ණය ශේෂය පෙන්නුම් කරයි.</t>
  </si>
  <si>
    <t>(එ) 2022 වසරේ සිට මධ්‍යම රජයේ නොපියවූ ණය යටතට අවශෝෂණය කරන ලද ලංකා ඛනිජ තෙල් නීතිගත සංස්ථාව යටතේ පැවැති භාණ්ඩාගාරය විසින් ලබා දී ඇති ඇපකර යටතේ ලබාගත් නොපියවූ ණය ඇතුළත් වේ.</t>
  </si>
  <si>
    <t>(ඒ) 2022 දක්වා දත්ත තුල මහ බැංකුවෙහි මුදල් සමීක්ෂණයේ වාර්තා වූ අන්දමට වාණිජ බැංකු වෙත ඇති මධ්‍යම රජයේ වගකීම් ඇතුළත් වේ. 2023 සිට මුදල් ආර්ථික ස්ථායීකරණ සහ ජාතික ප්‍රතිපත්ති අමාත්‍යාංශය මගින් සනාථ කරන ලද දත්ත ආශ්‍රයෙන් මෙම වගකීම් පිළිබඳ දත්ත ලබා ගන්නා ලදී.</t>
  </si>
  <si>
    <t>62,540 (එ)</t>
  </si>
  <si>
    <t xml:space="preserve">මූලය: මුදල්, ආර්ථික ස්ථායීකරණ සහ ජාතික ප්‍රතිපත්ති අමාත්‍යාංශය </t>
  </si>
  <si>
    <t>මුදල්, ආර්ථික ස්ථායීකරණ සහ ජාතික ප්‍රතිපත්ති අමාත්‍යාංශය (ආ)</t>
  </si>
  <si>
    <t>(අ) මුදල් අමාත්‍යාංශයට අනුව නොපියවූ ගෙවීම් සඳහා වන ගැළපීම හේතුවෙන් 2019 සහ 2020 වසර සඳහා වන දත්ත 99 වෙනි පරිශිෂ්ට සංඛ්‍යා සටහනෙහි ඇති දත්තයන්ගෙන් වෙනස් විය හැකිය.</t>
  </si>
  <si>
    <t xml:space="preserve">මුලාශ්‍ර : මුදල්, ආර්ථික ස්ථායිකරණ සහ ජාතික ප්‍රතිපත්ති අමාත්‍යාංශය </t>
  </si>
  <si>
    <t xml:space="preserve">  ශ්‍රී ලංකා මහ බැංකුව </t>
  </si>
  <si>
    <t xml:space="preserve">රුපියල් ණයවල අයිතිය </t>
  </si>
  <si>
    <t>(ඇ) 2023 පෙබරවාරි මස 26 වන දින පොදු රාජ්‍ය මණ්ඩලය මහ ලේකම්-ණය වාර්තාකරණ හා කළමනාකරණ පද්ධතියෙන් බාගත කරන ලද වාර්තා මත පදනම් වේ.</t>
  </si>
  <si>
    <t>(අ) වර්ගීකරණයෙහි වෙනස්කම් නිසා මෙම දත්ත 98 පරිශිෂ්ට සංඛ්‍යා සටහනෙහි ඇති දත්තයන්ගෙන් වෙනස් විය හැක.</t>
  </si>
  <si>
    <t>(අ) ජනලේඛන හා සංඛ්‍යාලේඛන දෙපාර්තමේන්තුව විසින් 2024 මාර්තු 15 වන දින නිකුත් කරන ලද ද.දේ.නි. ඇස්තමේන්තු (2015 පදනම් වර්ෂය) භාවිත කර ඇත.</t>
  </si>
  <si>
    <t>(උ) 2022 දක්වා දත්ත තුළ මහ බැංකුවෙහි මුදල් සමීක්ෂණයේ වාර්තා වූ අන්දමට වාණිජ බැංකු වෙත ඇති මධ්‍යම රජයේ වගකීම් ඇතුළත් වේ. 2023 සිට මුදල් ආර්ථික ස්ථායීකරණ සහ ජාතික ප්‍රතිපත්ති අමාත්‍යාංශය මගින් සනාථ කරන ලද දත්ත ආශ්‍රයෙන් මෙම වගකීම් පිළිබඳ දත්ත ලබා ගන්නා ලදී.</t>
  </si>
  <si>
    <t>ඒකාබද්ධ අයවැය</t>
  </si>
  <si>
    <t>මධ්‍යම රජයේ ණය පිළිබඳ දර්ශක</t>
  </si>
  <si>
    <t>මධ්‍යම රජයේ ණය සේවාකරණ ගෙවීම්</t>
  </si>
  <si>
    <t>ශුද්ධ විදේශාධාර ලැබීම්</t>
  </si>
  <si>
    <t>හිමිකම් අනුව පියවීමට ඇති විදේශ ණය (වසර අවසානයේ දී)</t>
  </si>
  <si>
    <t>රුපියල් ණය හිමිකම් (වසර අවසානයේ දී)</t>
  </si>
  <si>
    <t>භාණ්ඩාගාර බැඳුම්කරවල හිමිකම (වසර අවසානයේ දී)</t>
  </si>
  <si>
    <t>භාණ්ඩාගාර බිල්පත් හිමිකම (වසර අවසානයේ දී)</t>
  </si>
  <si>
    <t>මධ්‍යම රජයේ ණය අයිතිය (වසර අවසානයේ දී)</t>
  </si>
  <si>
    <t>මධ්‍යම රජයේ නොපියවූ ණය සංයුතිය (වසර අවසානයේ දී)</t>
  </si>
  <si>
    <t>රාජ්‍ය සංස්ථාවන්ට සහ ව්‍යවස්ථාපිත මණ්ඩලවලට කරන ලද ප්‍රාග්ධන පැවරුම්</t>
  </si>
  <si>
    <t>රාජ්‍ය සංස්ථාවන්ට සහ ව්‍යවස්ථාපිත මණ්ඩලවලට කරන ලද වර්තන පැවරුම්</t>
  </si>
  <si>
    <t>ශ්‍රී ලංකා ආණ්ඩුවේ සම්මත වියදම - 2024</t>
  </si>
  <si>
    <t>කාර්යයන් අනුව රජයේ වියදම සහ ණය දීම් වර්ගීකරණය</t>
  </si>
  <si>
    <t>ආර්ථික වර්ගීකරණයට අනුව රජයේ වියදම සහ ආපසු ගෙවීම් අඩු කළ පසු ණය දීම්</t>
  </si>
  <si>
    <t>ආර්ථික වර්ගීකරණයට අනුව රජයේ ආදායම</t>
  </si>
  <si>
    <t>පටුන</t>
  </si>
  <si>
    <t>3. රාජ්‍ය මූල්‍ය අංශය</t>
  </si>
  <si>
    <t>මධ්‍යම රජයේ නොපියවූ ණය සංයුතිය (වසර අවසානයේ දී) (අ)</t>
  </si>
  <si>
    <t>ද.දේ.නි.යෙහි ප්‍රතිශතයක් ලෙස (ඊ) (උ)</t>
  </si>
  <si>
    <t>මූලයන්:</t>
  </si>
  <si>
    <t>මුදල්, ආර්ථික ස්ථායීකරණ සහ ජාතික ප්‍රතිපත්ති අමාත්‍යාංශය</t>
  </si>
  <si>
    <t xml:space="preserve">සංඛ්‍යා සටහන අංකය </t>
  </si>
  <si>
    <t>වාර්ෂික ආර්ථික විවරණය 2023
මාර්ගගත සංඛ්‍යාලේඛන පරිශිෂ්ටය</t>
  </si>
  <si>
    <t>(විස්තරාත්මක සංඛ්‍යා සටහන සඳහා පහත මෙනුව භාවිතා කරන්න)</t>
  </si>
  <si>
    <t xml:space="preserve">සංඛ්‍යා සටහන නම </t>
  </si>
  <si>
    <t>පටුන වෙත</t>
  </si>
  <si>
    <r>
      <t xml:space="preserve">මුලාශ්‍ර : </t>
    </r>
    <r>
      <rPr>
        <sz val="10"/>
        <color theme="1"/>
        <rFont val="Iskoola Pota"/>
        <family val="2"/>
      </rPr>
      <t xml:space="preserve">මුදල්, ආර්ථික ස්ථායිකරණ සහ ජාතික ප්‍රතිපත්ති අමාත්‍යාංශය </t>
    </r>
  </si>
  <si>
    <t>(ඈ) රජයට අයත් වාණිජ ව්‍යවසායයන්ට චීනයෙන් ලැබුණු ශුද්ධ ලැබීම් 31 දෙසැම්බර් 2022 සිට ඇතුළත් වේ.</t>
  </si>
  <si>
    <t>ශ්‍රී ලංකා  මහ බැංකුව</t>
  </si>
  <si>
    <t>(අ) 2014 වසරේ දී ජා.මු. අරමුදල විසින් ප්‍රකාශයට පත් කරන ලද රජයේ මූල්‍ය සංඛ්‍යාලේඛන සම්පාදනය කිරීමේ මාර්ගෝපදේශවලට අනුව, අනේවාසිකයන් සතු ශ්‍රී ලංකා සංවර්ධන බැඳුම්කරවල ආයෝජන විදේශීය ණය යටතේ වර්ගීකරණය කර ඇති අතර, නේවාසිකයන් සතු ජාත්‍යන්තර ස්වෛරීත්ව බැඳුම්කරවල ආයෝජන දේශීය ණය යටතේ වර්ගීකරණය කර ඇත. තවද, ණය සංඛ්‍යාලේඛන ශුද්ධ පදනම මත (තැන්පතු ගැළපුම් කළ පසු) ඉදිරිපත් කර ඇත.</t>
  </si>
  <si>
    <t>(ඊ) අනේවාසික ආයෝජකයන් සතු භාණ්ඩාගාර බැඳුම්කර වටිනාකම් ඇතුළත් නොවේ.</t>
  </si>
  <si>
    <r>
      <t>(ඔ)</t>
    </r>
    <r>
      <rPr>
        <sz val="10"/>
        <color rgb="FFFF0000"/>
        <rFont val="Iskoola Pota"/>
        <family val="2"/>
      </rPr>
      <t xml:space="preserve"> </t>
    </r>
    <r>
      <rPr>
        <sz val="10"/>
        <rFont val="Iskoola Pota"/>
        <family val="2"/>
      </rPr>
      <t>රාජ්‍ය හෝ අර්ධ රාජ්‍ය ආයතන මගින් ලබාගන්නා ලද විදේශීය ණය හේතුවෙන් පැන නැගුණු පරිපාලන ණය ගැනීම් සහ අක්වෙරළ බැංකු ඒකකයන්ගෙන් ලබාගත් ණයවල නොපියවූ ශේෂය ඇතුළත් වේ.</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</si>
</sst>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0_-;\-* #,##0_-;_-* &quot;-&quot;_-;_-@_-"/>
    <numFmt numFmtId="43" formatCode="_-* #,##0.00_-;\-* #,##0.00_-;_-* &quot;-&quot;??_-;_-@_-"/>
    <numFmt numFmtId="164" formatCode="_(* #,##0_);_(* \(#,##0\);_(* &quot;-&quot;_);_(@_)"/>
    <numFmt numFmtId="165" formatCode="_(* #,##0.00_);_(* \(#,##0.00\);_(* &quot;-&quot;??_);_(@_)"/>
    <numFmt numFmtId="166" formatCode="_-* #,##0_-;\-* #,##0_-;_-* &quot;-&quot;??_-;_-@_-"/>
    <numFmt numFmtId="167" formatCode="_-* #,##0.0_-;\-* #,##0.0_-;_-* &quot;-&quot;??_-;_-@_-"/>
    <numFmt numFmtId="168" formatCode="_(* #,##0.0_);_(* \(#,##0.0\);_(* &quot;-&quot;_);_(@_)"/>
    <numFmt numFmtId="169" formatCode="_(* #,##0.00_);_(* \(#,##0.00\);_(* &quot;-&quot;_);_(@_)"/>
    <numFmt numFmtId="170" formatCode="#,##0.0"/>
    <numFmt numFmtId="171" formatCode="0.0"/>
    <numFmt numFmtId="172" formatCode="_(* #,##0.0_);_(* \(#,##0.0\);_(* &quot;-&quot;?_);_(@_)"/>
    <numFmt numFmtId="173" formatCode="_(* #,##0_);_(* \(#,##0\);_(* &quot;-&quot;??_);_(@_)"/>
    <numFmt numFmtId="174" formatCode="_(* #,##0.0_);_(* \(#,##0.0\);_(* &quot;-&quot;??_);_(@_)"/>
  </numFmts>
  <fonts count="74">
    <font>
      <sz val="11"/>
      <color theme="1"/>
      <name val="Aptos Narrow"/>
      <family val="2"/>
      <scheme val="minor"/>
    </font>
    <font>
      <sz val="10"/>
      <name val="Arial"/>
      <family val="2"/>
    </font>
    <font>
      <b/>
      <sz val="10"/>
      <name val="Aptos Narrow"/>
      <family val="2"/>
      <scheme val="minor"/>
    </font>
    <font>
      <sz val="10"/>
      <name val="Aptos Narrow"/>
      <family val="2"/>
      <scheme val="minor"/>
    </font>
    <font>
      <sz val="10"/>
      <name val="Arial"/>
      <family val="2"/>
    </font>
    <font>
      <b/>
      <sz val="10"/>
      <name val="Iskoola Pota"/>
      <family val="2"/>
    </font>
    <font>
      <b/>
      <sz val="11"/>
      <name val="Iskoola Pota"/>
      <family val="2"/>
    </font>
    <font>
      <b/>
      <sz val="12"/>
      <name val="Iskoola Pota"/>
      <family val="2"/>
    </font>
    <font>
      <sz val="10"/>
      <name val="Iskoola Pota"/>
      <family val="2"/>
    </font>
    <font>
      <i/>
      <sz val="10"/>
      <name val="Iskoola Pota"/>
      <family val="2"/>
    </font>
    <font>
      <sz val="11"/>
      <name val="Iskoola Pota"/>
      <family val="2"/>
    </font>
    <font>
      <b/>
      <sz val="10"/>
      <name val="Calibri"/>
      <family val="2"/>
    </font>
    <font>
      <sz val="10"/>
      <name val="Calibri"/>
      <family val="2"/>
    </font>
    <font>
      <sz val="9"/>
      <name val="Aptos Narrow"/>
      <family val="2"/>
      <scheme val="minor"/>
    </font>
    <font>
      <sz val="10"/>
      <name val="Iskoola potha"/>
    </font>
    <font>
      <b/>
      <sz val="10"/>
      <name val="Iskoola potha"/>
    </font>
    <font>
      <i/>
      <sz val="10"/>
      <name val="Iskoola potha"/>
    </font>
    <font>
      <sz val="10"/>
      <color theme="1"/>
      <name val="Iskoola potha"/>
    </font>
    <font>
      <sz val="10"/>
      <color theme="1"/>
      <name val="Aptos Narrow"/>
      <family val="2"/>
      <scheme val="minor"/>
    </font>
    <font>
      <b/>
      <sz val="12"/>
      <name val="Iskoola potha"/>
    </font>
    <font>
      <sz val="10"/>
      <name val="Arial"/>
      <family val="2"/>
    </font>
    <font>
      <b/>
      <sz val="10"/>
      <color indexed="8"/>
      <name val="Iskoola Pota"/>
      <family val="2"/>
    </font>
    <font>
      <sz val="9"/>
      <name val="Iskoola Pota"/>
      <family val="2"/>
    </font>
    <font>
      <b/>
      <sz val="10"/>
      <name val="Iskoola Pota"/>
      <family val="2"/>
    </font>
    <font>
      <sz val="10"/>
      <name val="Iskoola Pota"/>
      <family val="2"/>
    </font>
    <font>
      <i/>
      <sz val="10"/>
      <name val="Iskoola Pota"/>
      <family val="2"/>
    </font>
    <font>
      <b/>
      <sz val="10"/>
      <color rgb="FFFF0000"/>
      <name val="Iskoola Pota"/>
      <family val="2"/>
    </font>
    <font>
      <sz val="11"/>
      <color theme="1"/>
      <name val="Aptos Narrow"/>
      <family val="2"/>
      <scheme val="minor"/>
    </font>
    <font>
      <sz val="10"/>
      <name val="Times New Roman"/>
      <family val="1"/>
    </font>
    <font>
      <b/>
      <sz val="12"/>
      <name val="Times New Roman"/>
      <family val="1"/>
    </font>
    <font>
      <b/>
      <sz val="10"/>
      <name val="Times New Roman"/>
      <family val="1"/>
    </font>
    <font>
      <i/>
      <sz val="10"/>
      <name val="Times New Roman"/>
      <family val="1"/>
    </font>
    <font>
      <sz val="10"/>
      <color theme="1"/>
      <name val="Times New Roman"/>
      <family val="1"/>
    </font>
    <font>
      <sz val="10"/>
      <name val="Iskoola pota"/>
      <family val="1"/>
    </font>
    <font>
      <b/>
      <sz val="10"/>
      <name val="Iskoola pota"/>
      <family val="1"/>
    </font>
    <font>
      <b/>
      <sz val="10"/>
      <color theme="1"/>
      <name val="Times New Roman"/>
      <family val="1"/>
    </font>
    <font>
      <b/>
      <sz val="12"/>
      <color theme="1"/>
      <name val="Times New Roman"/>
      <family val="1"/>
    </font>
    <font>
      <sz val="9"/>
      <color theme="1"/>
      <name val="Times New Roman"/>
      <family val="1"/>
    </font>
    <font>
      <b/>
      <sz val="10"/>
      <color theme="1"/>
      <name val="Iskoola Pota"/>
      <family val="2"/>
    </font>
    <font>
      <sz val="10"/>
      <color theme="1"/>
      <name val="Iskoola Pota"/>
      <family val="2"/>
    </font>
    <font>
      <b/>
      <sz val="10"/>
      <color rgb="FF000000"/>
      <name val="Times New Roman"/>
      <family val="1"/>
    </font>
    <font>
      <sz val="10"/>
      <color rgb="FF000000"/>
      <name val="Times New Roman"/>
      <family val="1"/>
    </font>
    <font>
      <i/>
      <sz val="10"/>
      <color theme="1"/>
      <name val="Iskoola Pota"/>
      <family val="2"/>
    </font>
    <font>
      <sz val="10"/>
      <color rgb="FF000000"/>
      <name val="Iskoola Pota"/>
      <family val="2"/>
    </font>
    <font>
      <b/>
      <sz val="10"/>
      <color rgb="FF000000"/>
      <name val="Iskoola Pota"/>
      <family val="2"/>
    </font>
    <font>
      <sz val="11"/>
      <color rgb="FF000000"/>
      <name val="Iskoola Pota"/>
      <family val="2"/>
    </font>
    <font>
      <sz val="11"/>
      <color rgb="FF000000"/>
      <name val="Times New Roman"/>
      <family val="1"/>
    </font>
    <font>
      <sz val="11"/>
      <color theme="1"/>
      <name val="FMSamantha"/>
    </font>
    <font>
      <sz val="11"/>
      <color rgb="FF000000"/>
      <name val="FMSamantha"/>
    </font>
    <font>
      <b/>
      <sz val="11"/>
      <color theme="1"/>
      <name val="Iskoola Pota"/>
      <family val="2"/>
    </font>
    <font>
      <sz val="10"/>
      <color theme="0"/>
      <name val="Times New Roman"/>
      <family val="1"/>
    </font>
    <font>
      <b/>
      <sz val="11"/>
      <name val="Times New Roman"/>
      <family val="1"/>
    </font>
    <font>
      <sz val="8"/>
      <color theme="1"/>
      <name val="Times New Roman"/>
      <family val="1"/>
    </font>
    <font>
      <sz val="12"/>
      <color theme="1"/>
      <name val="Times New Roman"/>
      <family val="1"/>
    </font>
    <font>
      <sz val="11"/>
      <color theme="1"/>
      <name val="Iskoola Pota"/>
      <family val="2"/>
    </font>
    <font>
      <u/>
      <sz val="11"/>
      <color theme="10"/>
      <name val="Aptos Narrow"/>
      <family val="2"/>
      <scheme val="minor"/>
    </font>
    <font>
      <b/>
      <sz val="16"/>
      <color theme="1"/>
      <name val="Times New Roman"/>
      <family val="1"/>
    </font>
    <font>
      <b/>
      <sz val="14"/>
      <color theme="1"/>
      <name val="Times New Roman"/>
      <family val="1"/>
    </font>
    <font>
      <b/>
      <u/>
      <sz val="11"/>
      <color rgb="FFFF0000"/>
      <name val="Aptos Narrow"/>
      <scheme val="minor"/>
    </font>
    <font>
      <sz val="12"/>
      <color theme="1"/>
      <name val="Iskoola Pota"/>
      <family val="2"/>
    </font>
    <font>
      <b/>
      <sz val="12"/>
      <color theme="1"/>
      <name val="Iskoola Pota"/>
      <family val="2"/>
    </font>
    <font>
      <b/>
      <u/>
      <sz val="12"/>
      <color rgb="FFFF0000"/>
      <name val="Iskoola Pota"/>
      <family val="2"/>
    </font>
    <font>
      <b/>
      <sz val="14"/>
      <name val="Iskoola Pota"/>
      <family val="2"/>
    </font>
    <font>
      <sz val="14"/>
      <color theme="1"/>
      <name val="Iskoola Pota"/>
      <family val="2"/>
    </font>
    <font>
      <b/>
      <sz val="14"/>
      <color theme="1"/>
      <name val="Iskoola Pota"/>
      <family val="2"/>
    </font>
    <font>
      <b/>
      <u/>
      <sz val="14"/>
      <color rgb="FFFF0000"/>
      <name val="Iskoola Pota"/>
      <family val="2"/>
    </font>
    <font>
      <sz val="9"/>
      <color theme="1"/>
      <name val="Iskoola Pota"/>
      <family val="2"/>
    </font>
    <font>
      <sz val="12"/>
      <name val="Iskoola Pota"/>
      <family val="2"/>
    </font>
    <font>
      <sz val="10"/>
      <color rgb="FFFF0000"/>
      <name val="Iskoola Pota"/>
      <family val="2"/>
    </font>
    <font>
      <b/>
      <u/>
      <sz val="12"/>
      <color rgb="FFFF0000"/>
      <name val="Aptos Narrow"/>
      <scheme val="minor"/>
    </font>
    <font>
      <b/>
      <sz val="12"/>
      <name val="Aptos Narrow"/>
      <family val="2"/>
      <scheme val="minor"/>
    </font>
    <font>
      <sz val="12"/>
      <name val="Aptos Narrow"/>
      <family val="2"/>
      <scheme val="minor"/>
    </font>
    <font>
      <sz val="12"/>
      <name val="Iskoola potha"/>
    </font>
    <font>
      <sz val="12"/>
      <name val="Times New Roman"/>
      <family val="1"/>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4.9989318521683403E-2"/>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0" fontId="1" fillId="0" borderId="0"/>
    <xf numFmtId="43" fontId="4" fillId="0" borderId="0" applyFont="0" applyFill="0" applyBorder="0" applyAlignment="0" applyProtection="0"/>
    <xf numFmtId="0" fontId="4" fillId="0" borderId="0"/>
    <xf numFmtId="41" fontId="4" fillId="0" borderId="0" applyFont="0" applyFill="0" applyBorder="0" applyAlignment="0" applyProtection="0"/>
    <xf numFmtId="43" fontId="1" fillId="0" borderId="0" applyFont="0" applyFill="0" applyBorder="0" applyAlignment="0" applyProtection="0"/>
    <xf numFmtId="0" fontId="1" fillId="0" borderId="0"/>
    <xf numFmtId="0" fontId="20" fillId="0" borderId="0"/>
    <xf numFmtId="165" fontId="27" fillId="0" borderId="0" applyFont="0" applyFill="0" applyBorder="0" applyAlignment="0" applyProtection="0"/>
    <xf numFmtId="9" fontId="1" fillId="0" borderId="0" applyFont="0" applyFill="0" applyBorder="0" applyAlignment="0" applyProtection="0"/>
    <xf numFmtId="0" fontId="55" fillId="0" borderId="0" applyNumberFormat="0" applyFill="0" applyBorder="0" applyAlignment="0" applyProtection="0"/>
  </cellStyleXfs>
  <cellXfs count="937">
    <xf numFmtId="0" fontId="0" fillId="0" borderId="0" xfId="0"/>
    <xf numFmtId="0" fontId="2" fillId="0" borderId="0" xfId="1" applyFont="1"/>
    <xf numFmtId="0" fontId="3" fillId="0" borderId="0" xfId="1" applyFont="1"/>
    <xf numFmtId="3" fontId="2" fillId="0" borderId="0" xfId="1" applyNumberFormat="1" applyFont="1"/>
    <xf numFmtId="3" fontId="3" fillId="0" borderId="0" xfId="1" applyNumberFormat="1" applyFont="1"/>
    <xf numFmtId="3" fontId="2" fillId="0" borderId="0" xfId="1" applyNumberFormat="1" applyFont="1" applyAlignment="1">
      <alignment vertical="top"/>
    </xf>
    <xf numFmtId="0" fontId="2" fillId="0" borderId="0" xfId="1" applyFont="1" applyAlignment="1">
      <alignment vertical="top"/>
    </xf>
    <xf numFmtId="3" fontId="3" fillId="2" borderId="0" xfId="1" applyNumberFormat="1" applyFont="1" applyFill="1"/>
    <xf numFmtId="0" fontId="3" fillId="2" borderId="0" xfId="1" applyFont="1" applyFill="1"/>
    <xf numFmtId="0" fontId="8" fillId="0" borderId="0" xfId="1" applyFont="1"/>
    <xf numFmtId="0" fontId="8" fillId="2" borderId="0" xfId="1" applyFont="1" applyFill="1"/>
    <xf numFmtId="0" fontId="10" fillId="0" borderId="0" xfId="1" applyFont="1"/>
    <xf numFmtId="0" fontId="6" fillId="0" borderId="0" xfId="1" applyFont="1" applyAlignment="1">
      <alignment horizontal="right"/>
    </xf>
    <xf numFmtId="0" fontId="6" fillId="2" borderId="0" xfId="1" applyFont="1" applyFill="1" applyAlignment="1">
      <alignment horizontal="right"/>
    </xf>
    <xf numFmtId="0" fontId="2" fillId="0" borderId="0" xfId="3" applyFont="1"/>
    <xf numFmtId="0" fontId="3" fillId="0" borderId="0" xfId="3" applyFont="1"/>
    <xf numFmtId="0" fontId="3" fillId="2" borderId="0" xfId="3" applyFont="1" applyFill="1"/>
    <xf numFmtId="3" fontId="3" fillId="0" borderId="0" xfId="3" applyNumberFormat="1" applyFont="1" applyAlignment="1">
      <alignment horizontal="right"/>
    </xf>
    <xf numFmtId="0" fontId="3" fillId="0" borderId="0" xfId="3" applyFont="1" applyAlignment="1">
      <alignment horizontal="right"/>
    </xf>
    <xf numFmtId="0" fontId="3" fillId="2" borderId="0" xfId="3" applyFont="1" applyFill="1" applyAlignment="1">
      <alignment horizontal="right"/>
    </xf>
    <xf numFmtId="49" fontId="13" fillId="0" borderId="0" xfId="3" applyNumberFormat="1" applyFont="1" applyAlignment="1">
      <alignment horizontal="right"/>
    </xf>
    <xf numFmtId="0" fontId="2" fillId="0" borderId="0" xfId="3" applyFont="1" applyAlignment="1">
      <alignment horizontal="center"/>
    </xf>
    <xf numFmtId="0" fontId="2" fillId="0" borderId="12" xfId="3" applyFont="1" applyBorder="1"/>
    <xf numFmtId="0" fontId="2" fillId="2" borderId="0" xfId="3" applyFont="1" applyFill="1"/>
    <xf numFmtId="3" fontId="2" fillId="0" borderId="0" xfId="3" applyNumberFormat="1" applyFont="1" applyAlignment="1">
      <alignment horizontal="right"/>
    </xf>
    <xf numFmtId="0" fontId="3" fillId="0" borderId="10" xfId="3" applyFont="1" applyBorder="1"/>
    <xf numFmtId="0" fontId="3" fillId="0" borderId="11" xfId="3" applyFont="1" applyBorder="1"/>
    <xf numFmtId="0" fontId="3" fillId="2" borderId="0" xfId="1" applyFont="1" applyFill="1" applyAlignment="1">
      <alignment horizontal="right"/>
    </xf>
    <xf numFmtId="0" fontId="3" fillId="2" borderId="0" xfId="1" applyFont="1" applyFill="1" applyAlignment="1">
      <alignment horizontal="right" vertical="center"/>
    </xf>
    <xf numFmtId="0" fontId="3" fillId="3" borderId="0" xfId="1" applyFont="1" applyFill="1"/>
    <xf numFmtId="0" fontId="3" fillId="3" borderId="0" xfId="1" applyFont="1" applyFill="1" applyAlignment="1">
      <alignment horizontal="right" vertical="center"/>
    </xf>
    <xf numFmtId="166" fontId="3" fillId="3" borderId="0" xfId="5" applyNumberFormat="1" applyFont="1" applyFill="1"/>
    <xf numFmtId="0" fontId="8" fillId="2" borderId="0" xfId="6" applyFont="1" applyFill="1" applyAlignment="1">
      <alignment horizontal="left"/>
    </xf>
    <xf numFmtId="0" fontId="3" fillId="2" borderId="0" xfId="1" applyFont="1" applyFill="1" applyAlignment="1">
      <alignment horizontal="left" vertical="center"/>
    </xf>
    <xf numFmtId="167" fontId="3" fillId="2" borderId="0" xfId="5" applyNumberFormat="1" applyFont="1" applyFill="1" applyBorder="1" applyAlignment="1">
      <alignment horizontal="right"/>
    </xf>
    <xf numFmtId="0" fontId="14" fillId="2" borderId="0" xfId="1" applyFont="1" applyFill="1"/>
    <xf numFmtId="0" fontId="2" fillId="2" borderId="0" xfId="1" applyFont="1" applyFill="1"/>
    <xf numFmtId="0" fontId="15" fillId="2" borderId="0" xfId="1" applyFont="1" applyFill="1" applyAlignment="1">
      <alignment horizontal="right"/>
    </xf>
    <xf numFmtId="0" fontId="2" fillId="2" borderId="0" xfId="1" applyFont="1" applyFill="1" applyAlignment="1">
      <alignment horizontal="right"/>
    </xf>
    <xf numFmtId="0" fontId="3" fillId="0" borderId="0" xfId="1" applyFont="1" applyAlignment="1">
      <alignment vertical="top"/>
    </xf>
    <xf numFmtId="3" fontId="14" fillId="2" borderId="0" xfId="1" applyNumberFormat="1" applyFont="1" applyFill="1"/>
    <xf numFmtId="0" fontId="14" fillId="0" borderId="0" xfId="1" applyFont="1"/>
    <xf numFmtId="3" fontId="14" fillId="0" borderId="0" xfId="1" applyNumberFormat="1" applyFont="1"/>
    <xf numFmtId="0" fontId="14" fillId="0" borderId="0" xfId="1" applyFont="1" applyAlignment="1">
      <alignment vertical="top"/>
    </xf>
    <xf numFmtId="0" fontId="14" fillId="0" borderId="0" xfId="1" applyFont="1" applyAlignment="1">
      <alignment vertical="center"/>
    </xf>
    <xf numFmtId="0" fontId="16" fillId="2" borderId="0" xfId="1" applyFont="1" applyFill="1" applyAlignment="1">
      <alignment horizontal="right"/>
    </xf>
    <xf numFmtId="0" fontId="14" fillId="0" borderId="8" xfId="1" applyFont="1" applyBorder="1" applyAlignment="1">
      <alignment horizontal="center" vertical="center" wrapText="1"/>
    </xf>
    <xf numFmtId="0" fontId="14" fillId="2" borderId="0" xfId="1" applyFont="1" applyFill="1" applyAlignment="1">
      <alignment horizontal="right"/>
    </xf>
    <xf numFmtId="3" fontId="14" fillId="0" borderId="0" xfId="1" applyNumberFormat="1" applyFont="1" applyAlignment="1">
      <alignment wrapText="1"/>
    </xf>
    <xf numFmtId="0" fontId="16" fillId="2" borderId="0" xfId="1" applyFont="1" applyFill="1"/>
    <xf numFmtId="0" fontId="18" fillId="2" borderId="0" xfId="1" applyFont="1" applyFill="1"/>
    <xf numFmtId="3" fontId="18" fillId="2" borderId="0" xfId="1" applyNumberFormat="1" applyFont="1" applyFill="1"/>
    <xf numFmtId="166" fontId="18" fillId="2" borderId="0" xfId="1" applyNumberFormat="1" applyFont="1" applyFill="1"/>
    <xf numFmtId="166" fontId="18" fillId="2" borderId="0" xfId="5" applyNumberFormat="1" applyFont="1" applyFill="1"/>
    <xf numFmtId="0" fontId="14" fillId="0" borderId="0" xfId="6" applyFont="1" applyAlignment="1">
      <alignment horizontal="left"/>
    </xf>
    <xf numFmtId="0" fontId="3" fillId="2" borderId="0" xfId="7" applyFont="1" applyFill="1"/>
    <xf numFmtId="170" fontId="3" fillId="2" borderId="0" xfId="7" applyNumberFormat="1" applyFont="1" applyFill="1" applyAlignment="1">
      <alignment horizontal="right"/>
    </xf>
    <xf numFmtId="0" fontId="8" fillId="2" borderId="0" xfId="7" applyFont="1" applyFill="1"/>
    <xf numFmtId="170" fontId="8" fillId="2" borderId="0" xfId="7" applyNumberFormat="1" applyFont="1" applyFill="1" applyAlignment="1">
      <alignment horizontal="right"/>
    </xf>
    <xf numFmtId="0" fontId="8" fillId="0" borderId="0" xfId="7" applyFont="1" applyAlignment="1">
      <alignment horizontal="left" wrapText="1"/>
    </xf>
    <xf numFmtId="0" fontId="8" fillId="0" borderId="0" xfId="7" applyFont="1" applyAlignment="1">
      <alignment horizontal="left" vertical="top" wrapText="1"/>
    </xf>
    <xf numFmtId="0" fontId="8" fillId="2" borderId="0" xfId="7" applyFont="1" applyFill="1" applyAlignment="1">
      <alignment horizontal="right"/>
    </xf>
    <xf numFmtId="0" fontId="26" fillId="0" borderId="0" xfId="7" applyFont="1"/>
    <xf numFmtId="0" fontId="7" fillId="0" borderId="0" xfId="1" applyFont="1"/>
    <xf numFmtId="0" fontId="7" fillId="0" borderId="0" xfId="1" applyFont="1" applyAlignment="1">
      <alignment horizontal="right"/>
    </xf>
    <xf numFmtId="0" fontId="19" fillId="0" borderId="0" xfId="1" applyFont="1" applyAlignment="1">
      <alignment vertical="top"/>
    </xf>
    <xf numFmtId="0" fontId="19" fillId="2" borderId="0" xfId="1" applyFont="1" applyFill="1" applyAlignment="1">
      <alignment horizontal="right"/>
    </xf>
    <xf numFmtId="0" fontId="7" fillId="2" borderId="0" xfId="7" applyFont="1" applyFill="1"/>
    <xf numFmtId="0" fontId="7" fillId="2" borderId="0" xfId="7" applyFont="1" applyFill="1" applyAlignment="1">
      <alignment horizontal="right"/>
    </xf>
    <xf numFmtId="0" fontId="24" fillId="2" borderId="0" xfId="3" applyFont="1" applyFill="1" applyAlignment="1">
      <alignment horizontal="right"/>
    </xf>
    <xf numFmtId="0" fontId="24" fillId="2" borderId="0" xfId="3" applyFont="1" applyFill="1"/>
    <xf numFmtId="3" fontId="24" fillId="0" borderId="0" xfId="3" applyNumberFormat="1" applyFont="1" applyAlignment="1">
      <alignment horizontal="right" vertical="center"/>
    </xf>
    <xf numFmtId="0" fontId="24" fillId="0" borderId="0" xfId="3" applyFont="1" applyAlignment="1">
      <alignment vertical="top"/>
    </xf>
    <xf numFmtId="0" fontId="24" fillId="0" borderId="0" xfId="3" applyFont="1"/>
    <xf numFmtId="0" fontId="24" fillId="0" borderId="0" xfId="3" applyFont="1" applyAlignment="1">
      <alignment horizontal="right"/>
    </xf>
    <xf numFmtId="3" fontId="24" fillId="0" borderId="0" xfId="3" applyNumberFormat="1" applyFont="1" applyAlignment="1">
      <alignment horizontal="right"/>
    </xf>
    <xf numFmtId="164" fontId="23" fillId="2" borderId="6" xfId="1" applyNumberFormat="1" applyFont="1" applyFill="1" applyBorder="1"/>
    <xf numFmtId="164" fontId="23" fillId="2" borderId="4" xfId="1" applyNumberFormat="1" applyFont="1" applyFill="1" applyBorder="1"/>
    <xf numFmtId="164" fontId="23" fillId="2" borderId="5" xfId="1" applyNumberFormat="1" applyFont="1" applyFill="1" applyBorder="1"/>
    <xf numFmtId="164" fontId="24" fillId="2" borderId="4" xfId="1" applyNumberFormat="1" applyFont="1" applyFill="1" applyBorder="1"/>
    <xf numFmtId="164" fontId="24" fillId="2" borderId="5" xfId="1" applyNumberFormat="1" applyFont="1" applyFill="1" applyBorder="1"/>
    <xf numFmtId="164" fontId="24" fillId="2" borderId="6" xfId="1" applyNumberFormat="1" applyFont="1" applyFill="1" applyBorder="1"/>
    <xf numFmtId="0" fontId="24" fillId="2" borderId="5" xfId="1" applyFont="1" applyFill="1" applyBorder="1"/>
    <xf numFmtId="0" fontId="24" fillId="2" borderId="4" xfId="1" applyFont="1" applyFill="1" applyBorder="1"/>
    <xf numFmtId="164" fontId="24" fillId="2" borderId="5" xfId="1" applyNumberFormat="1" applyFont="1" applyFill="1" applyBorder="1" applyAlignment="1">
      <alignment horizontal="right"/>
    </xf>
    <xf numFmtId="164" fontId="24" fillId="2" borderId="4" xfId="1" applyNumberFormat="1" applyFont="1" applyFill="1" applyBorder="1" applyAlignment="1">
      <alignment horizontal="right"/>
    </xf>
    <xf numFmtId="164" fontId="24" fillId="2" borderId="6" xfId="1" applyNumberFormat="1" applyFont="1" applyFill="1" applyBorder="1" applyAlignment="1">
      <alignment horizontal="right"/>
    </xf>
    <xf numFmtId="164" fontId="23" fillId="2" borderId="5" xfId="1" applyNumberFormat="1" applyFont="1" applyFill="1" applyBorder="1" applyAlignment="1">
      <alignment horizontal="right" vertical="center"/>
    </xf>
    <xf numFmtId="164" fontId="23" fillId="2" borderId="8" xfId="1" applyNumberFormat="1" applyFont="1" applyFill="1" applyBorder="1" applyAlignment="1">
      <alignment horizontal="right" vertical="center"/>
    </xf>
    <xf numFmtId="164" fontId="23" fillId="2" borderId="7" xfId="1" applyNumberFormat="1" applyFont="1" applyFill="1" applyBorder="1" applyAlignment="1">
      <alignment horizontal="right" vertical="center"/>
    </xf>
    <xf numFmtId="164" fontId="23" fillId="2" borderId="6" xfId="1" applyNumberFormat="1" applyFont="1" applyFill="1" applyBorder="1" applyAlignment="1">
      <alignment horizontal="right" vertical="center"/>
    </xf>
    <xf numFmtId="164" fontId="23" fillId="2" borderId="6" xfId="1" applyNumberFormat="1" applyFont="1" applyFill="1" applyBorder="1" applyAlignment="1">
      <alignment vertical="center"/>
    </xf>
    <xf numFmtId="168" fontId="23" fillId="2" borderId="6" xfId="1" applyNumberFormat="1" applyFont="1" applyFill="1" applyBorder="1"/>
    <xf numFmtId="0" fontId="24" fillId="2" borderId="0" xfId="1" applyFont="1" applyFill="1"/>
    <xf numFmtId="168" fontId="24" fillId="2" borderId="6" xfId="1" applyNumberFormat="1" applyFont="1" applyFill="1" applyBorder="1"/>
    <xf numFmtId="169" fontId="24" fillId="2" borderId="5" xfId="1" applyNumberFormat="1" applyFont="1" applyFill="1" applyBorder="1" applyAlignment="1">
      <alignment horizontal="right"/>
    </xf>
    <xf numFmtId="169" fontId="24" fillId="2" borderId="6" xfId="1" applyNumberFormat="1" applyFont="1" applyFill="1" applyBorder="1" applyAlignment="1">
      <alignment horizontal="right" vertical="center"/>
    </xf>
    <xf numFmtId="168" fontId="24" fillId="2" borderId="6" xfId="1" applyNumberFormat="1" applyFont="1" applyFill="1" applyBorder="1" applyAlignment="1">
      <alignment horizontal="right" vertical="center"/>
    </xf>
    <xf numFmtId="0" fontId="24" fillId="0" borderId="0" xfId="6" applyFont="1" applyAlignment="1">
      <alignment horizontal="left"/>
    </xf>
    <xf numFmtId="0" fontId="24" fillId="2" borderId="0" xfId="1" applyFont="1" applyFill="1" applyAlignment="1">
      <alignment horizontal="left" vertical="center"/>
    </xf>
    <xf numFmtId="0" fontId="24" fillId="2" borderId="0" xfId="6" applyFont="1" applyFill="1" applyAlignment="1">
      <alignment horizontal="left"/>
    </xf>
    <xf numFmtId="0" fontId="28" fillId="2" borderId="0" xfId="0" applyFont="1" applyFill="1"/>
    <xf numFmtId="0" fontId="28" fillId="2" borderId="0" xfId="0" applyFont="1" applyFill="1" applyAlignment="1">
      <alignment horizontal="right"/>
    </xf>
    <xf numFmtId="3" fontId="28" fillId="2" borderId="0" xfId="0" applyNumberFormat="1" applyFont="1" applyFill="1"/>
    <xf numFmtId="166" fontId="28" fillId="2" borderId="0" xfId="0" applyNumberFormat="1" applyFont="1" applyFill="1"/>
    <xf numFmtId="166" fontId="28" fillId="2" borderId="5" xfId="5" applyNumberFormat="1" applyFont="1" applyFill="1" applyBorder="1"/>
    <xf numFmtId="167" fontId="28" fillId="2" borderId="0" xfId="0" applyNumberFormat="1" applyFont="1" applyFill="1"/>
    <xf numFmtId="166" fontId="30" fillId="2" borderId="14" xfId="5" applyNumberFormat="1" applyFont="1" applyFill="1" applyBorder="1"/>
    <xf numFmtId="171" fontId="28" fillId="2" borderId="2" xfId="0" applyNumberFormat="1" applyFont="1" applyFill="1" applyBorder="1"/>
    <xf numFmtId="171" fontId="28" fillId="2" borderId="0" xfId="0" applyNumberFormat="1" applyFont="1" applyFill="1"/>
    <xf numFmtId="171" fontId="28" fillId="2" borderId="5" xfId="0" applyNumberFormat="1" applyFont="1" applyFill="1" applyBorder="1"/>
    <xf numFmtId="3" fontId="30" fillId="0" borderId="6" xfId="5" applyNumberFormat="1" applyFont="1" applyFill="1" applyBorder="1" applyAlignment="1">
      <alignment horizontal="right"/>
    </xf>
    <xf numFmtId="3" fontId="30" fillId="0" borderId="5" xfId="5" applyNumberFormat="1" applyFont="1" applyFill="1" applyBorder="1" applyAlignment="1">
      <alignment horizontal="right"/>
    </xf>
    <xf numFmtId="164" fontId="30" fillId="0" borderId="6" xfId="5" applyNumberFormat="1" applyFont="1" applyFill="1" applyBorder="1" applyAlignment="1">
      <alignment horizontal="right"/>
    </xf>
    <xf numFmtId="164" fontId="30" fillId="2" borderId="6" xfId="5" applyNumberFormat="1" applyFont="1" applyFill="1" applyBorder="1" applyAlignment="1">
      <alignment horizontal="right"/>
    </xf>
    <xf numFmtId="3" fontId="28" fillId="0" borderId="5" xfId="5" applyNumberFormat="1" applyFont="1" applyFill="1" applyBorder="1" applyAlignment="1">
      <alignment horizontal="right"/>
    </xf>
    <xf numFmtId="3" fontId="28" fillId="0" borderId="6" xfId="5" applyNumberFormat="1" applyFont="1" applyFill="1" applyBorder="1" applyAlignment="1">
      <alignment horizontal="right"/>
    </xf>
    <xf numFmtId="164" fontId="28" fillId="0" borderId="6" xfId="5" applyNumberFormat="1" applyFont="1" applyFill="1" applyBorder="1" applyAlignment="1">
      <alignment horizontal="right"/>
    </xf>
    <xf numFmtId="164" fontId="28" fillId="2" borderId="6" xfId="5" applyNumberFormat="1" applyFont="1" applyFill="1" applyBorder="1" applyAlignment="1">
      <alignment horizontal="right"/>
    </xf>
    <xf numFmtId="3" fontId="28" fillId="2" borderId="5" xfId="7" applyNumberFormat="1" applyFont="1" applyFill="1" applyBorder="1" applyAlignment="1">
      <alignment horizontal="right"/>
    </xf>
    <xf numFmtId="3" fontId="28" fillId="2" borderId="6" xfId="5" applyNumberFormat="1" applyFont="1" applyFill="1" applyBorder="1" applyAlignment="1">
      <alignment horizontal="right"/>
    </xf>
    <xf numFmtId="3" fontId="28" fillId="2" borderId="5" xfId="5" applyNumberFormat="1" applyFont="1" applyFill="1" applyBorder="1" applyAlignment="1">
      <alignment horizontal="right"/>
    </xf>
    <xf numFmtId="3" fontId="7" fillId="0" borderId="0" xfId="7" applyNumberFormat="1" applyFont="1" applyAlignment="1">
      <alignment horizontal="right"/>
    </xf>
    <xf numFmtId="3" fontId="28" fillId="0" borderId="2" xfId="1" applyNumberFormat="1" applyFont="1" applyBorder="1" applyAlignment="1">
      <alignment wrapText="1"/>
    </xf>
    <xf numFmtId="3" fontId="28" fillId="0" borderId="4" xfId="1" applyNumberFormat="1" applyFont="1" applyBorder="1"/>
    <xf numFmtId="170" fontId="28" fillId="0" borderId="4" xfId="1" applyNumberFormat="1" applyFont="1" applyBorder="1"/>
    <xf numFmtId="3" fontId="32" fillId="0" borderId="4" xfId="1" applyNumberFormat="1" applyFont="1" applyBorder="1"/>
    <xf numFmtId="3" fontId="28" fillId="0" borderId="5" xfId="1" applyNumberFormat="1" applyFont="1" applyBorder="1" applyAlignment="1">
      <alignment wrapText="1"/>
    </xf>
    <xf numFmtId="3" fontId="28" fillId="0" borderId="5" xfId="1" applyNumberFormat="1" applyFont="1" applyBorder="1" applyAlignment="1">
      <alignment vertical="center" wrapText="1"/>
    </xf>
    <xf numFmtId="3" fontId="28" fillId="0" borderId="4" xfId="1" applyNumberFormat="1" applyFont="1" applyBorder="1" applyAlignment="1">
      <alignment vertical="center"/>
    </xf>
    <xf numFmtId="170" fontId="28" fillId="0" borderId="4" xfId="1" applyNumberFormat="1" applyFont="1" applyBorder="1" applyAlignment="1">
      <alignment vertical="center"/>
    </xf>
    <xf numFmtId="3" fontId="32" fillId="0" borderId="4" xfId="1" applyNumberFormat="1" applyFont="1" applyBorder="1" applyAlignment="1">
      <alignment vertical="center"/>
    </xf>
    <xf numFmtId="3" fontId="28" fillId="0" borderId="8" xfId="1" applyNumberFormat="1" applyFont="1" applyBorder="1" applyAlignment="1">
      <alignment wrapText="1"/>
    </xf>
    <xf numFmtId="0" fontId="28" fillId="2" borderId="5" xfId="1" applyFont="1" applyFill="1" applyBorder="1" applyAlignment="1">
      <alignment horizontal="center" vertical="center"/>
    </xf>
    <xf numFmtId="3" fontId="28" fillId="0" borderId="6" xfId="2" applyNumberFormat="1" applyFont="1" applyFill="1" applyBorder="1" applyAlignment="1"/>
    <xf numFmtId="3" fontId="28" fillId="2" borderId="5" xfId="2" applyNumberFormat="1" applyFont="1" applyFill="1" applyBorder="1" applyAlignment="1"/>
    <xf numFmtId="3" fontId="28" fillId="0" borderId="6" xfId="2" applyNumberFormat="1" applyFont="1" applyFill="1" applyBorder="1" applyAlignment="1">
      <alignment horizontal="right"/>
    </xf>
    <xf numFmtId="3" fontId="28" fillId="2" borderId="5" xfId="2" applyNumberFormat="1" applyFont="1" applyFill="1" applyBorder="1" applyAlignment="1">
      <alignment horizontal="right"/>
    </xf>
    <xf numFmtId="3" fontId="30" fillId="0" borderId="6" xfId="1" applyNumberFormat="1" applyFont="1" applyBorder="1" applyAlignment="1">
      <alignment horizontal="right"/>
    </xf>
    <xf numFmtId="3" fontId="30" fillId="2" borderId="5" xfId="1" applyNumberFormat="1" applyFont="1" applyFill="1" applyBorder="1" applyAlignment="1">
      <alignment horizontal="right"/>
    </xf>
    <xf numFmtId="3" fontId="30" fillId="0" borderId="3" xfId="2" applyNumberFormat="1" applyFont="1" applyFill="1" applyBorder="1" applyAlignment="1">
      <alignment horizontal="right"/>
    </xf>
    <xf numFmtId="3" fontId="30" fillId="2" borderId="2" xfId="2" applyNumberFormat="1" applyFont="1" applyFill="1" applyBorder="1" applyAlignment="1">
      <alignment horizontal="right"/>
    </xf>
    <xf numFmtId="3" fontId="30" fillId="0" borderId="5" xfId="2" applyNumberFormat="1" applyFont="1" applyFill="1" applyBorder="1"/>
    <xf numFmtId="3" fontId="30" fillId="0" borderId="6" xfId="2" applyNumberFormat="1" applyFont="1" applyFill="1" applyBorder="1" applyAlignment="1">
      <alignment horizontal="right"/>
    </xf>
    <xf numFmtId="3" fontId="30" fillId="2" borderId="5" xfId="2" applyNumberFormat="1" applyFont="1" applyFill="1" applyBorder="1" applyAlignment="1">
      <alignment horizontal="right"/>
    </xf>
    <xf numFmtId="3" fontId="30" fillId="0" borderId="9" xfId="2" applyNumberFormat="1" applyFont="1" applyFill="1" applyBorder="1" applyAlignment="1">
      <alignment horizontal="right" vertical="top"/>
    </xf>
    <xf numFmtId="3" fontId="30" fillId="2" borderId="8" xfId="2" applyNumberFormat="1" applyFont="1" applyFill="1" applyBorder="1" applyAlignment="1">
      <alignment horizontal="right" vertical="top"/>
    </xf>
    <xf numFmtId="0" fontId="8" fillId="0" borderId="0" xfId="7" applyFont="1"/>
    <xf numFmtId="3" fontId="30" fillId="0" borderId="6" xfId="5" applyNumberFormat="1" applyFont="1" applyFill="1" applyBorder="1"/>
    <xf numFmtId="3" fontId="30" fillId="2" borderId="5" xfId="5" applyNumberFormat="1" applyFont="1" applyFill="1" applyBorder="1"/>
    <xf numFmtId="3" fontId="28" fillId="0" borderId="6" xfId="5" applyNumberFormat="1" applyFont="1" applyFill="1" applyBorder="1"/>
    <xf numFmtId="3" fontId="28" fillId="2" borderId="5" xfId="5" applyNumberFormat="1" applyFont="1" applyFill="1" applyBorder="1"/>
    <xf numFmtId="3" fontId="28" fillId="0" borderId="6" xfId="7" applyNumberFormat="1" applyFont="1" applyBorder="1"/>
    <xf numFmtId="3" fontId="28" fillId="2" borderId="5" xfId="7" applyNumberFormat="1" applyFont="1" applyFill="1" applyBorder="1"/>
    <xf numFmtId="3" fontId="28" fillId="0" borderId="6" xfId="7" applyNumberFormat="1" applyFont="1" applyBorder="1" applyAlignment="1">
      <alignment horizontal="right"/>
    </xf>
    <xf numFmtId="172" fontId="28" fillId="2" borderId="5" xfId="7" applyNumberFormat="1" applyFont="1" applyFill="1" applyBorder="1" applyAlignment="1">
      <alignment horizontal="right"/>
    </xf>
    <xf numFmtId="172" fontId="28" fillId="2" borderId="5" xfId="7" applyNumberFormat="1" applyFont="1" applyFill="1" applyBorder="1"/>
    <xf numFmtId="172" fontId="28" fillId="2" borderId="6" xfId="7" applyNumberFormat="1" applyFont="1" applyFill="1" applyBorder="1"/>
    <xf numFmtId="172" fontId="28" fillId="2" borderId="5" xfId="5" applyNumberFormat="1" applyFont="1" applyFill="1" applyBorder="1" applyAlignment="1">
      <alignment horizontal="right"/>
    </xf>
    <xf numFmtId="172" fontId="28" fillId="2" borderId="5" xfId="5" applyNumberFormat="1" applyFont="1" applyFill="1" applyBorder="1"/>
    <xf numFmtId="172" fontId="28" fillId="2" borderId="6" xfId="5" applyNumberFormat="1" applyFont="1" applyFill="1" applyBorder="1"/>
    <xf numFmtId="172" fontId="30" fillId="2" borderId="5" xfId="7" applyNumberFormat="1" applyFont="1" applyFill="1" applyBorder="1" applyAlignment="1">
      <alignment horizontal="right"/>
    </xf>
    <xf numFmtId="172" fontId="30" fillId="2" borderId="5" xfId="7" applyNumberFormat="1" applyFont="1" applyFill="1" applyBorder="1"/>
    <xf numFmtId="172" fontId="30" fillId="2" borderId="6" xfId="7" applyNumberFormat="1" applyFont="1" applyFill="1" applyBorder="1"/>
    <xf numFmtId="172" fontId="28" fillId="2" borderId="6" xfId="5" applyNumberFormat="1" applyFont="1" applyFill="1" applyBorder="1" applyAlignment="1">
      <alignment horizontal="right"/>
    </xf>
    <xf numFmtId="172" fontId="28" fillId="2" borderId="5" xfId="5" quotePrefix="1" applyNumberFormat="1" applyFont="1" applyFill="1" applyBorder="1" applyAlignment="1">
      <alignment horizontal="right"/>
    </xf>
    <xf numFmtId="172" fontId="28" fillId="2" borderId="6" xfId="5" quotePrefix="1" applyNumberFormat="1" applyFont="1" applyFill="1" applyBorder="1" applyAlignment="1">
      <alignment horizontal="right"/>
    </xf>
    <xf numFmtId="172" fontId="30" fillId="2" borderId="5" xfId="5" applyNumberFormat="1" applyFont="1" applyFill="1" applyBorder="1" applyAlignment="1">
      <alignment horizontal="right"/>
    </xf>
    <xf numFmtId="172" fontId="30" fillId="2" borderId="6" xfId="5" applyNumberFormat="1" applyFont="1" applyFill="1" applyBorder="1" applyAlignment="1">
      <alignment horizontal="right"/>
    </xf>
    <xf numFmtId="172" fontId="35" fillId="2" borderId="6" xfId="7" applyNumberFormat="1" applyFont="1" applyFill="1" applyBorder="1"/>
    <xf numFmtId="3" fontId="30" fillId="0" borderId="6" xfId="2" applyNumberFormat="1" applyFont="1" applyFill="1" applyBorder="1" applyAlignment="1">
      <alignment horizontal="right" vertical="center"/>
    </xf>
    <xf numFmtId="3" fontId="30" fillId="2" borderId="5" xfId="2" applyNumberFormat="1" applyFont="1" applyFill="1" applyBorder="1" applyAlignment="1">
      <alignment horizontal="right" vertical="center"/>
    </xf>
    <xf numFmtId="3" fontId="28" fillId="0" borderId="6" xfId="2" applyNumberFormat="1" applyFont="1" applyFill="1" applyBorder="1" applyAlignment="1">
      <alignment horizontal="right" vertical="center"/>
    </xf>
    <xf numFmtId="3" fontId="28" fillId="2" borderId="5" xfId="2" applyNumberFormat="1" applyFont="1" applyFill="1" applyBorder="1" applyAlignment="1">
      <alignment horizontal="right" vertical="center"/>
    </xf>
    <xf numFmtId="166" fontId="28" fillId="2" borderId="6" xfId="2" applyNumberFormat="1" applyFont="1" applyFill="1" applyBorder="1"/>
    <xf numFmtId="3" fontId="28" fillId="0" borderId="6" xfId="3" applyNumberFormat="1" applyFont="1" applyBorder="1" applyAlignment="1">
      <alignment horizontal="right" vertical="center"/>
    </xf>
    <xf numFmtId="3" fontId="28" fillId="2" borderId="5" xfId="3" applyNumberFormat="1" applyFont="1" applyFill="1" applyBorder="1" applyAlignment="1">
      <alignment horizontal="right" vertical="center"/>
    </xf>
    <xf numFmtId="3" fontId="30" fillId="0" borderId="6" xfId="3" applyNumberFormat="1" applyFont="1" applyBorder="1" applyAlignment="1">
      <alignment horizontal="right" vertical="center"/>
    </xf>
    <xf numFmtId="3" fontId="30" fillId="2" borderId="5" xfId="3" applyNumberFormat="1" applyFont="1" applyFill="1" applyBorder="1" applyAlignment="1">
      <alignment horizontal="right" vertical="center"/>
    </xf>
    <xf numFmtId="166" fontId="30" fillId="2" borderId="6" xfId="2" applyNumberFormat="1" applyFont="1" applyFill="1" applyBorder="1"/>
    <xf numFmtId="3" fontId="28" fillId="0" borderId="6" xfId="4" applyNumberFormat="1" applyFont="1" applyFill="1" applyBorder="1" applyAlignment="1">
      <alignment horizontal="right" vertical="center"/>
    </xf>
    <xf numFmtId="3" fontId="28" fillId="2" borderId="5" xfId="4" applyNumberFormat="1" applyFont="1" applyFill="1" applyBorder="1" applyAlignment="1">
      <alignment horizontal="right" vertical="center"/>
    </xf>
    <xf numFmtId="3" fontId="28" fillId="2" borderId="6" xfId="2" applyNumberFormat="1" applyFont="1" applyFill="1" applyBorder="1"/>
    <xf numFmtId="2" fontId="28" fillId="2" borderId="5" xfId="5" applyNumberFormat="1" applyFont="1" applyFill="1" applyBorder="1" applyAlignment="1">
      <alignment horizontal="right"/>
    </xf>
    <xf numFmtId="171" fontId="28" fillId="2" borderId="5" xfId="5" applyNumberFormat="1" applyFont="1" applyFill="1" applyBorder="1" applyAlignment="1">
      <alignment horizontal="right"/>
    </xf>
    <xf numFmtId="171" fontId="28" fillId="2" borderId="5" xfId="5" applyNumberFormat="1" applyFont="1" applyFill="1" applyBorder="1"/>
    <xf numFmtId="171" fontId="30" fillId="2" borderId="5" xfId="5" applyNumberFormat="1" applyFont="1" applyFill="1" applyBorder="1"/>
    <xf numFmtId="171" fontId="28" fillId="2" borderId="5" xfId="1" applyNumberFormat="1" applyFont="1" applyFill="1" applyBorder="1" applyAlignment="1">
      <alignment horizontal="left" vertical="center" wrapText="1"/>
    </xf>
    <xf numFmtId="171" fontId="28" fillId="2" borderId="0" xfId="5" applyNumberFormat="1" applyFont="1" applyFill="1" applyBorder="1" applyAlignment="1">
      <alignment horizontal="right"/>
    </xf>
    <xf numFmtId="171" fontId="28" fillId="2" borderId="0" xfId="5" applyNumberFormat="1" applyFont="1" applyFill="1" applyBorder="1"/>
    <xf numFmtId="171" fontId="30" fillId="2" borderId="0" xfId="5" applyNumberFormat="1" applyFont="1" applyFill="1" applyBorder="1"/>
    <xf numFmtId="171" fontId="28" fillId="2" borderId="4" xfId="5" applyNumberFormat="1" applyFont="1" applyFill="1" applyBorder="1"/>
    <xf numFmtId="171" fontId="28" fillId="2" borderId="6" xfId="5" applyNumberFormat="1" applyFont="1" applyFill="1" applyBorder="1" applyAlignment="1">
      <alignment horizontal="right"/>
    </xf>
    <xf numFmtId="171" fontId="28" fillId="2" borderId="6" xfId="5" applyNumberFormat="1" applyFont="1" applyFill="1" applyBorder="1"/>
    <xf numFmtId="171" fontId="30" fillId="2" borderId="6" xfId="5" applyNumberFormat="1" applyFont="1" applyFill="1" applyBorder="1"/>
    <xf numFmtId="171" fontId="28" fillId="2" borderId="6" xfId="1" applyNumberFormat="1" applyFont="1" applyFill="1" applyBorder="1" applyAlignment="1">
      <alignment horizontal="right" vertical="center"/>
    </xf>
    <xf numFmtId="171" fontId="30" fillId="2" borderId="6" xfId="1" applyNumberFormat="1" applyFont="1" applyFill="1" applyBorder="1"/>
    <xf numFmtId="3" fontId="30" fillId="2" borderId="5" xfId="1" applyNumberFormat="1" applyFont="1" applyFill="1" applyBorder="1"/>
    <xf numFmtId="3" fontId="28" fillId="2" borderId="5" xfId="1" applyNumberFormat="1" applyFont="1" applyFill="1" applyBorder="1"/>
    <xf numFmtId="0" fontId="28" fillId="2" borderId="5" xfId="1" applyFont="1" applyFill="1" applyBorder="1"/>
    <xf numFmtId="0" fontId="28" fillId="2" borderId="5" xfId="1" applyFont="1" applyFill="1" applyBorder="1" applyAlignment="1">
      <alignment horizontal="right"/>
    </xf>
    <xf numFmtId="0" fontId="28" fillId="2" borderId="8" xfId="1" applyFont="1" applyFill="1" applyBorder="1" applyAlignment="1">
      <alignment horizontal="right" vertical="center"/>
    </xf>
    <xf numFmtId="0" fontId="14" fillId="2" borderId="8" xfId="1" applyFont="1" applyFill="1" applyBorder="1" applyAlignment="1">
      <alignment horizontal="center" vertical="center" wrapText="1"/>
    </xf>
    <xf numFmtId="172" fontId="3" fillId="2" borderId="0" xfId="7" applyNumberFormat="1" applyFont="1" applyFill="1"/>
    <xf numFmtId="172" fontId="8" fillId="2" borderId="0" xfId="7" applyNumberFormat="1" applyFont="1" applyFill="1"/>
    <xf numFmtId="3" fontId="3" fillId="0" borderId="0" xfId="3" applyNumberFormat="1" applyFont="1"/>
    <xf numFmtId="49" fontId="13" fillId="2" borderId="0" xfId="1" applyNumberFormat="1" applyFont="1" applyFill="1" applyAlignment="1">
      <alignment horizontal="right"/>
    </xf>
    <xf numFmtId="3" fontId="3" fillId="2" borderId="0" xfId="1" applyNumberFormat="1" applyFont="1" applyFill="1" applyAlignment="1">
      <alignment horizontal="right"/>
    </xf>
    <xf numFmtId="164" fontId="23" fillId="2" borderId="3" xfId="1" applyNumberFormat="1" applyFont="1" applyFill="1" applyBorder="1"/>
    <xf numFmtId="171" fontId="30" fillId="2" borderId="5" xfId="1" applyNumberFormat="1" applyFont="1" applyFill="1" applyBorder="1"/>
    <xf numFmtId="164" fontId="3" fillId="2" borderId="0" xfId="1" applyNumberFormat="1" applyFont="1" applyFill="1"/>
    <xf numFmtId="0" fontId="8" fillId="2" borderId="0" xfId="1" applyFont="1" applyFill="1" applyAlignment="1">
      <alignment horizontal="left"/>
    </xf>
    <xf numFmtId="0" fontId="7" fillId="0" borderId="0" xfId="7" applyFont="1"/>
    <xf numFmtId="0" fontId="30" fillId="2" borderId="0" xfId="1" applyFont="1" applyFill="1"/>
    <xf numFmtId="0" fontId="28" fillId="2" borderId="0" xfId="1" applyFont="1" applyFill="1"/>
    <xf numFmtId="0" fontId="28" fillId="0" borderId="0" xfId="1" applyFont="1"/>
    <xf numFmtId="0" fontId="28" fillId="2" borderId="0" xfId="1" applyFont="1" applyFill="1" applyAlignment="1">
      <alignment vertical="center"/>
    </xf>
    <xf numFmtId="3" fontId="28" fillId="2" borderId="0" xfId="1" applyNumberFormat="1" applyFont="1" applyFill="1"/>
    <xf numFmtId="0" fontId="0" fillId="2" borderId="0" xfId="0" applyFill="1"/>
    <xf numFmtId="0" fontId="38" fillId="2" borderId="0" xfId="0" applyFont="1" applyFill="1" applyAlignment="1">
      <alignment horizontal="right" vertical="center"/>
    </xf>
    <xf numFmtId="0" fontId="39" fillId="2" borderId="0" xfId="0" applyFont="1" applyFill="1" applyAlignment="1">
      <alignment horizontal="right" vertical="center"/>
    </xf>
    <xf numFmtId="0" fontId="39" fillId="2" borderId="0" xfId="0" applyFont="1" applyFill="1" applyAlignment="1">
      <alignment vertical="center"/>
    </xf>
    <xf numFmtId="0" fontId="47" fillId="2" borderId="0" xfId="0" applyFont="1" applyFill="1" applyAlignment="1">
      <alignment vertical="center"/>
    </xf>
    <xf numFmtId="0" fontId="48" fillId="2" borderId="0" xfId="0" applyFont="1" applyFill="1" applyAlignment="1">
      <alignment vertical="center"/>
    </xf>
    <xf numFmtId="3" fontId="35" fillId="2" borderId="5" xfId="0" applyNumberFormat="1" applyFont="1" applyFill="1" applyBorder="1" applyAlignment="1">
      <alignment horizontal="center" vertical="center"/>
    </xf>
    <xf numFmtId="3" fontId="32" fillId="2" borderId="5" xfId="0" applyNumberFormat="1" applyFont="1" applyFill="1" applyBorder="1" applyAlignment="1">
      <alignment horizontal="center" vertical="center"/>
    </xf>
    <xf numFmtId="0" fontId="32" fillId="2" borderId="5" xfId="0" applyFont="1" applyFill="1" applyBorder="1" applyAlignment="1">
      <alignment horizontal="center" vertical="center"/>
    </xf>
    <xf numFmtId="0" fontId="0" fillId="2" borderId="5" xfId="0" applyFill="1" applyBorder="1"/>
    <xf numFmtId="3" fontId="28" fillId="2" borderId="0" xfId="1" applyNumberFormat="1" applyFont="1" applyFill="1" applyAlignment="1">
      <alignment horizontal="right"/>
    </xf>
    <xf numFmtId="3" fontId="30" fillId="2" borderId="0" xfId="1" applyNumberFormat="1" applyFont="1" applyFill="1" applyAlignment="1">
      <alignment horizontal="right"/>
    </xf>
    <xf numFmtId="3" fontId="30" fillId="2" borderId="4" xfId="1" applyNumberFormat="1" applyFont="1" applyFill="1" applyBorder="1" applyAlignment="1">
      <alignment horizontal="right"/>
    </xf>
    <xf numFmtId="174" fontId="28" fillId="2" borderId="0" xfId="1" applyNumberFormat="1" applyFont="1" applyFill="1"/>
    <xf numFmtId="3" fontId="30" fillId="2" borderId="5" xfId="5" applyNumberFormat="1" applyFont="1" applyFill="1" applyBorder="1" applyAlignment="1">
      <alignment horizontal="right"/>
    </xf>
    <xf numFmtId="3" fontId="30" fillId="4" borderId="4" xfId="1" applyNumberFormat="1" applyFont="1" applyFill="1" applyBorder="1" applyAlignment="1">
      <alignment horizontal="right"/>
    </xf>
    <xf numFmtId="3" fontId="28" fillId="2" borderId="5" xfId="1" applyNumberFormat="1" applyFont="1" applyFill="1" applyBorder="1" applyAlignment="1">
      <alignment horizontal="right"/>
    </xf>
    <xf numFmtId="3" fontId="28" fillId="2" borderId="4" xfId="1" applyNumberFormat="1" applyFont="1" applyFill="1" applyBorder="1" applyAlignment="1">
      <alignment horizontal="right"/>
    </xf>
    <xf numFmtId="3" fontId="28" fillId="0" borderId="4" xfId="1" applyNumberFormat="1" applyFont="1" applyBorder="1" applyAlignment="1">
      <alignment horizontal="right"/>
    </xf>
    <xf numFmtId="3" fontId="28" fillId="2" borderId="8" xfId="5" applyNumberFormat="1" applyFont="1" applyFill="1" applyBorder="1" applyAlignment="1">
      <alignment horizontal="right"/>
    </xf>
    <xf numFmtId="3" fontId="28" fillId="2" borderId="7" xfId="1" applyNumberFormat="1" applyFont="1" applyFill="1" applyBorder="1" applyAlignment="1">
      <alignment horizontal="right"/>
    </xf>
    <xf numFmtId="165" fontId="28" fillId="2" borderId="0" xfId="1" applyNumberFormat="1" applyFont="1" applyFill="1"/>
    <xf numFmtId="0" fontId="50" fillId="2" borderId="0" xfId="1" applyFont="1" applyFill="1"/>
    <xf numFmtId="170" fontId="28" fillId="2" borderId="5" xfId="1" applyNumberFormat="1" applyFont="1" applyFill="1" applyBorder="1" applyAlignment="1">
      <alignment horizontal="right"/>
    </xf>
    <xf numFmtId="170" fontId="28" fillId="2" borderId="4" xfId="1" applyNumberFormat="1" applyFont="1" applyFill="1" applyBorder="1" applyAlignment="1">
      <alignment horizontal="right"/>
    </xf>
    <xf numFmtId="170" fontId="28" fillId="2" borderId="0" xfId="1" applyNumberFormat="1" applyFont="1" applyFill="1" applyAlignment="1">
      <alignment horizontal="right"/>
    </xf>
    <xf numFmtId="0" fontId="31" fillId="2" borderId="0" xfId="1" applyFont="1" applyFill="1" applyAlignment="1">
      <alignment horizontal="right"/>
    </xf>
    <xf numFmtId="0" fontId="28" fillId="2" borderId="0" xfId="1" applyFont="1" applyFill="1" applyAlignment="1">
      <alignment horizontal="right"/>
    </xf>
    <xf numFmtId="3" fontId="28" fillId="2" borderId="0" xfId="5" applyNumberFormat="1" applyFont="1" applyFill="1" applyBorder="1" applyAlignment="1">
      <alignment horizontal="right"/>
    </xf>
    <xf numFmtId="3" fontId="8" fillId="2" borderId="0" xfId="1" applyNumberFormat="1" applyFont="1" applyFill="1" applyAlignment="1">
      <alignment horizontal="right"/>
    </xf>
    <xf numFmtId="0" fontId="28" fillId="2" borderId="0" xfId="1" applyFont="1" applyFill="1" applyAlignment="1">
      <alignment horizontal="left"/>
    </xf>
    <xf numFmtId="0" fontId="28" fillId="2" borderId="0" xfId="1" applyFont="1" applyFill="1" applyAlignment="1">
      <alignment horizontal="left" indent="2"/>
    </xf>
    <xf numFmtId="0" fontId="28" fillId="2" borderId="0" xfId="1" applyFont="1" applyFill="1" applyAlignment="1">
      <alignment horizontal="left" indent="5"/>
    </xf>
    <xf numFmtId="0" fontId="28" fillId="2" borderId="0" xfId="1" applyFont="1" applyFill="1" applyAlignment="1">
      <alignment horizontal="left" indent="3"/>
    </xf>
    <xf numFmtId="0" fontId="28" fillId="2" borderId="0" xfId="1" applyFont="1" applyFill="1" applyAlignment="1">
      <alignment horizontal="left" indent="4"/>
    </xf>
    <xf numFmtId="0" fontId="28" fillId="2" borderId="0" xfId="1" applyFont="1" applyFill="1" applyAlignment="1">
      <alignment horizontal="left" indent="1"/>
    </xf>
    <xf numFmtId="0" fontId="30" fillId="2" borderId="0" xfId="1" applyFont="1" applyFill="1" applyAlignment="1">
      <alignment wrapText="1"/>
    </xf>
    <xf numFmtId="0" fontId="28" fillId="2" borderId="0" xfId="1" applyFont="1" applyFill="1" applyAlignment="1">
      <alignment horizontal="left" vertical="center"/>
    </xf>
    <xf numFmtId="3" fontId="5" fillId="2" borderId="0" xfId="1" applyNumberFormat="1" applyFont="1" applyFill="1" applyAlignment="1">
      <alignment horizontal="right"/>
    </xf>
    <xf numFmtId="3" fontId="30" fillId="2" borderId="6" xfId="1" applyNumberFormat="1" applyFont="1" applyFill="1" applyBorder="1"/>
    <xf numFmtId="0" fontId="5" fillId="2" borderId="4" xfId="1" applyFont="1" applyFill="1" applyBorder="1" applyAlignment="1">
      <alignment horizontal="left" indent="1"/>
    </xf>
    <xf numFmtId="0" fontId="28" fillId="2" borderId="4" xfId="1" applyFont="1" applyFill="1" applyBorder="1" applyAlignment="1">
      <alignment horizontal="left" indent="2"/>
    </xf>
    <xf numFmtId="3" fontId="28" fillId="2" borderId="6" xfId="1" applyNumberFormat="1" applyFont="1" applyFill="1" applyBorder="1"/>
    <xf numFmtId="0" fontId="28" fillId="2" borderId="4" xfId="1" applyFont="1" applyFill="1" applyBorder="1" applyAlignment="1">
      <alignment horizontal="left" indent="3"/>
    </xf>
    <xf numFmtId="0" fontId="30" fillId="2" borderId="4" xfId="1" applyFont="1" applyFill="1" applyBorder="1" applyAlignment="1">
      <alignment horizontal="left" indent="1"/>
    </xf>
    <xf numFmtId="171" fontId="28" fillId="2" borderId="0" xfId="1" applyNumberFormat="1" applyFont="1" applyFill="1"/>
    <xf numFmtId="0" fontId="28" fillId="2" borderId="4" xfId="1" applyFont="1" applyFill="1" applyBorder="1" applyAlignment="1">
      <alignment horizontal="left" wrapText="1" indent="3"/>
    </xf>
    <xf numFmtId="0" fontId="30" fillId="2" borderId="4" xfId="1" applyFont="1" applyFill="1" applyBorder="1" applyAlignment="1">
      <alignment horizontal="left" vertical="center"/>
    </xf>
    <xf numFmtId="0" fontId="30" fillId="2" borderId="4" xfId="1" applyFont="1" applyFill="1" applyBorder="1"/>
    <xf numFmtId="0" fontId="28" fillId="2" borderId="4" xfId="1" applyFont="1" applyFill="1" applyBorder="1" applyAlignment="1">
      <alignment horizontal="left" indent="1"/>
    </xf>
    <xf numFmtId="0" fontId="28" fillId="2" borderId="7" xfId="1" applyFont="1" applyFill="1" applyBorder="1" applyAlignment="1">
      <alignment horizontal="left" indent="1"/>
    </xf>
    <xf numFmtId="3" fontId="28" fillId="2" borderId="8" xfId="1" applyNumberFormat="1" applyFont="1" applyFill="1" applyBorder="1"/>
    <xf numFmtId="0" fontId="28" fillId="2" borderId="10" xfId="1" applyFont="1" applyFill="1" applyBorder="1"/>
    <xf numFmtId="174" fontId="28" fillId="2" borderId="2" xfId="5" applyNumberFormat="1" applyFont="1" applyFill="1" applyBorder="1"/>
    <xf numFmtId="174" fontId="28" fillId="2" borderId="3" xfId="5" applyNumberFormat="1" applyFont="1" applyFill="1" applyBorder="1"/>
    <xf numFmtId="174" fontId="28" fillId="2" borderId="5" xfId="5" applyNumberFormat="1" applyFont="1" applyFill="1" applyBorder="1"/>
    <xf numFmtId="174" fontId="28" fillId="2" borderId="6" xfId="5" applyNumberFormat="1" applyFont="1" applyFill="1" applyBorder="1"/>
    <xf numFmtId="0" fontId="28" fillId="2" borderId="11" xfId="1" applyFont="1" applyFill="1" applyBorder="1"/>
    <xf numFmtId="174" fontId="28" fillId="2" borderId="8" xfId="5" applyNumberFormat="1" applyFont="1" applyFill="1" applyBorder="1"/>
    <xf numFmtId="174" fontId="28" fillId="2" borderId="9" xfId="5" applyNumberFormat="1" applyFont="1" applyFill="1" applyBorder="1"/>
    <xf numFmtId="174" fontId="28" fillId="2" borderId="0" xfId="5" applyNumberFormat="1" applyFont="1" applyFill="1" applyBorder="1"/>
    <xf numFmtId="174" fontId="28" fillId="2" borderId="0" xfId="5" applyNumberFormat="1" applyFont="1" applyFill="1" applyBorder="1" applyAlignment="1">
      <alignment horizontal="left"/>
    </xf>
    <xf numFmtId="3" fontId="28" fillId="2" borderId="9" xfId="1" applyNumberFormat="1" applyFont="1" applyFill="1" applyBorder="1"/>
    <xf numFmtId="167" fontId="28" fillId="2" borderId="0" xfId="5" applyNumberFormat="1" applyFont="1" applyFill="1"/>
    <xf numFmtId="170" fontId="28" fillId="2" borderId="5" xfId="1" applyNumberFormat="1" applyFont="1" applyFill="1" applyBorder="1"/>
    <xf numFmtId="170" fontId="28" fillId="2" borderId="6" xfId="1" applyNumberFormat="1" applyFont="1" applyFill="1" applyBorder="1"/>
    <xf numFmtId="167" fontId="28" fillId="2" borderId="5" xfId="5" applyNumberFormat="1" applyFont="1" applyFill="1" applyBorder="1"/>
    <xf numFmtId="167" fontId="28" fillId="2" borderId="0" xfId="5" applyNumberFormat="1" applyFont="1" applyFill="1" applyBorder="1"/>
    <xf numFmtId="2" fontId="28" fillId="2" borderId="0" xfId="5" applyNumberFormat="1" applyFont="1" applyFill="1"/>
    <xf numFmtId="167" fontId="28" fillId="2" borderId="0" xfId="1" applyNumberFormat="1" applyFont="1" applyFill="1"/>
    <xf numFmtId="174" fontId="28" fillId="2" borderId="0" xfId="5" applyNumberFormat="1" applyFont="1" applyFill="1" applyBorder="1" applyAlignment="1">
      <alignment horizontal="right"/>
    </xf>
    <xf numFmtId="0" fontId="24" fillId="0" borderId="0" xfId="6" applyFont="1" applyAlignment="1">
      <alignment horizontal="right"/>
    </xf>
    <xf numFmtId="0" fontId="24" fillId="2" borderId="0" xfId="1" applyFont="1" applyFill="1" applyAlignment="1">
      <alignment horizontal="right" vertical="center"/>
    </xf>
    <xf numFmtId="0" fontId="7" fillId="2" borderId="0" xfId="1" applyFont="1" applyFill="1"/>
    <xf numFmtId="0" fontId="30" fillId="2" borderId="0" xfId="1" applyFont="1" applyFill="1" applyAlignment="1">
      <alignment horizontal="right"/>
    </xf>
    <xf numFmtId="0" fontId="28" fillId="2" borderId="0" xfId="1" applyFont="1" applyFill="1" applyAlignment="1">
      <alignment horizontal="center" vertical="center"/>
    </xf>
    <xf numFmtId="3" fontId="35" fillId="2" borderId="6" xfId="1" applyNumberFormat="1" applyFont="1" applyFill="1" applyBorder="1"/>
    <xf numFmtId="3" fontId="32" fillId="2" borderId="6" xfId="1" applyNumberFormat="1" applyFont="1" applyFill="1" applyBorder="1"/>
    <xf numFmtId="3" fontId="32" fillId="2" borderId="6" xfId="1" applyNumberFormat="1" applyFont="1" applyFill="1" applyBorder="1" applyAlignment="1">
      <alignment horizontal="right"/>
    </xf>
    <xf numFmtId="164" fontId="32" fillId="2" borderId="6" xfId="1" applyNumberFormat="1" applyFont="1" applyFill="1" applyBorder="1" applyAlignment="1">
      <alignment horizontal="right"/>
    </xf>
    <xf numFmtId="3" fontId="32" fillId="2" borderId="6" xfId="1" quotePrefix="1" applyNumberFormat="1" applyFont="1" applyFill="1" applyBorder="1" applyAlignment="1">
      <alignment horizontal="right"/>
    </xf>
    <xf numFmtId="3" fontId="35" fillId="2" borderId="6" xfId="1" applyNumberFormat="1" applyFont="1" applyFill="1" applyBorder="1" applyAlignment="1">
      <alignment vertical="center"/>
    </xf>
    <xf numFmtId="3" fontId="28" fillId="2" borderId="0" xfId="1" applyNumberFormat="1" applyFont="1" applyFill="1" applyAlignment="1">
      <alignment vertical="top"/>
    </xf>
    <xf numFmtId="0" fontId="28" fillId="2" borderId="0" xfId="1" applyFont="1" applyFill="1" applyAlignment="1">
      <alignment vertical="top"/>
    </xf>
    <xf numFmtId="0" fontId="31" fillId="2" borderId="0" xfId="1" applyFont="1" applyFill="1"/>
    <xf numFmtId="0" fontId="53" fillId="0" borderId="0" xfId="0" applyFont="1"/>
    <xf numFmtId="0" fontId="54" fillId="0" borderId="0" xfId="0" applyFont="1" applyAlignment="1">
      <alignment vertical="center"/>
    </xf>
    <xf numFmtId="0" fontId="54" fillId="0" borderId="0" xfId="0" applyFont="1" applyAlignment="1">
      <alignment horizontal="left" vertical="center" indent="2"/>
    </xf>
    <xf numFmtId="0" fontId="53" fillId="0" borderId="0" xfId="0" applyFont="1" applyAlignment="1">
      <alignment horizontal="center"/>
    </xf>
    <xf numFmtId="0" fontId="53" fillId="4" borderId="0" xfId="0" applyFont="1" applyFill="1" applyAlignment="1">
      <alignment horizontal="center"/>
    </xf>
    <xf numFmtId="0" fontId="36" fillId="0" borderId="0" xfId="0" applyFont="1" applyAlignment="1">
      <alignment horizontal="center" wrapText="1"/>
    </xf>
    <xf numFmtId="0" fontId="53" fillId="0" borderId="0" xfId="0" applyFont="1" applyAlignment="1">
      <alignment vertical="center"/>
    </xf>
    <xf numFmtId="0" fontId="36" fillId="0" borderId="0" xfId="0" applyFont="1" applyAlignment="1">
      <alignment horizontal="center" vertical="center" wrapText="1"/>
    </xf>
    <xf numFmtId="0" fontId="55" fillId="4" borderId="0" xfId="10" applyFill="1" applyAlignment="1">
      <alignment vertical="center"/>
    </xf>
    <xf numFmtId="0" fontId="55" fillId="0" borderId="0" xfId="10" applyAlignment="1">
      <alignment vertical="center"/>
    </xf>
    <xf numFmtId="0" fontId="8" fillId="0" borderId="0" xfId="1" applyFont="1" applyAlignment="1">
      <alignment horizontal="right"/>
    </xf>
    <xf numFmtId="0" fontId="8" fillId="2" borderId="0" xfId="1" applyFont="1" applyFill="1" applyAlignment="1">
      <alignment horizontal="left"/>
    </xf>
    <xf numFmtId="0" fontId="8" fillId="2" borderId="0" xfId="1" applyFont="1" applyFill="1" applyAlignment="1">
      <alignment horizontal="left" wrapText="1"/>
    </xf>
    <xf numFmtId="0" fontId="42" fillId="2" borderId="0" xfId="0" applyFont="1" applyFill="1" applyAlignment="1">
      <alignment horizontal="right" vertical="center"/>
    </xf>
    <xf numFmtId="0" fontId="39" fillId="2" borderId="0" xfId="0" applyFont="1" applyFill="1" applyAlignment="1">
      <alignment vertical="center"/>
    </xf>
    <xf numFmtId="0" fontId="8" fillId="0" borderId="0" xfId="1" applyFont="1" applyAlignment="1">
      <alignment horizontal="left" wrapText="1"/>
    </xf>
    <xf numFmtId="0" fontId="57" fillId="0" borderId="0" xfId="0" applyFont="1" applyAlignment="1">
      <alignment horizontal="center" vertical="center"/>
    </xf>
    <xf numFmtId="0" fontId="57" fillId="5" borderId="0" xfId="0" applyFont="1" applyFill="1" applyAlignment="1">
      <alignment horizontal="center" vertical="center"/>
    </xf>
    <xf numFmtId="0" fontId="36" fillId="0" borderId="0" xfId="0" applyFont="1" applyAlignment="1">
      <alignment horizontal="center" vertical="center"/>
    </xf>
    <xf numFmtId="0" fontId="56" fillId="0" borderId="0" xfId="0" applyFont="1" applyAlignment="1">
      <alignment horizontal="center"/>
    </xf>
    <xf numFmtId="0" fontId="56" fillId="4" borderId="0" xfId="0" applyFont="1" applyFill="1" applyAlignment="1">
      <alignment horizontal="center" vertical="center" wrapText="1"/>
    </xf>
    <xf numFmtId="0" fontId="56" fillId="4" borderId="0" xfId="0" applyFont="1" applyFill="1" applyAlignment="1">
      <alignment horizontal="center" vertical="center"/>
    </xf>
    <xf numFmtId="0" fontId="9" fillId="0" borderId="0" xfId="1" applyFont="1" applyAlignment="1">
      <alignment horizontal="right"/>
    </xf>
    <xf numFmtId="0" fontId="8" fillId="0" borderId="0" xfId="1" applyFont="1" applyAlignment="1">
      <alignment horizontal="right"/>
    </xf>
    <xf numFmtId="0" fontId="8" fillId="0" borderId="10" xfId="1" applyFont="1" applyBorder="1" applyAlignment="1">
      <alignment horizontal="left" vertical="center" wrapText="1"/>
    </xf>
    <xf numFmtId="0" fontId="7" fillId="0" borderId="0" xfId="1" applyFont="1" applyAlignment="1">
      <alignment horizontal="center" vertical="center"/>
    </xf>
    <xf numFmtId="0" fontId="28" fillId="0" borderId="5" xfId="1" applyFont="1" applyBorder="1" applyAlignment="1">
      <alignment horizontal="center" vertical="center"/>
    </xf>
    <xf numFmtId="0" fontId="28" fillId="0" borderId="6" xfId="7" applyFont="1" applyBorder="1" applyAlignment="1">
      <alignment horizontal="center" vertical="center"/>
    </xf>
    <xf numFmtId="0" fontId="28" fillId="0" borderId="9" xfId="7" applyFont="1" applyBorder="1" applyAlignment="1">
      <alignment horizontal="center" vertical="center"/>
    </xf>
    <xf numFmtId="0" fontId="28" fillId="0" borderId="5" xfId="7" applyFont="1" applyBorder="1" applyAlignment="1">
      <alignment horizontal="center" vertical="center"/>
    </xf>
    <xf numFmtId="0" fontId="28" fillId="0" borderId="8" xfId="7" applyFont="1" applyBorder="1" applyAlignment="1">
      <alignment horizontal="center" vertical="center"/>
    </xf>
    <xf numFmtId="0" fontId="28" fillId="2" borderId="5" xfId="7" applyFont="1" applyFill="1" applyBorder="1" applyAlignment="1">
      <alignment horizontal="center" vertical="center"/>
    </xf>
    <xf numFmtId="0" fontId="28" fillId="2" borderId="6" xfId="7" applyFont="1" applyFill="1" applyBorder="1" applyAlignment="1">
      <alignment horizontal="center" vertical="center"/>
    </xf>
    <xf numFmtId="0" fontId="28" fillId="2" borderId="9" xfId="7" applyFont="1" applyFill="1" applyBorder="1" applyAlignment="1">
      <alignment horizontal="center" vertical="center"/>
    </xf>
    <xf numFmtId="0" fontId="28" fillId="2" borderId="0" xfId="0" applyFont="1" applyFill="1" applyAlignment="1">
      <alignment horizontal="left" vertical="center" wrapText="1"/>
    </xf>
    <xf numFmtId="0" fontId="28" fillId="2" borderId="6" xfId="0" applyFont="1" applyFill="1" applyBorder="1" applyAlignment="1">
      <alignment horizontal="center" vertical="center"/>
    </xf>
    <xf numFmtId="0" fontId="30" fillId="2" borderId="13" xfId="0" applyFont="1" applyFill="1" applyBorder="1" applyAlignment="1">
      <alignment horizontal="center" vertical="center"/>
    </xf>
    <xf numFmtId="0" fontId="19" fillId="0" borderId="0" xfId="1" applyFont="1" applyAlignment="1">
      <alignment horizontal="center"/>
    </xf>
    <xf numFmtId="0" fontId="19" fillId="2" borderId="0" xfId="1" applyFont="1" applyFill="1" applyAlignment="1">
      <alignment horizontal="center"/>
    </xf>
    <xf numFmtId="0" fontId="8" fillId="2" borderId="0" xfId="7" applyFont="1" applyFill="1" applyAlignment="1">
      <alignment horizontal="left" vertical="top" wrapText="1"/>
    </xf>
    <xf numFmtId="0" fontId="7" fillId="2" borderId="0" xfId="7" applyFont="1" applyFill="1" applyAlignment="1">
      <alignment horizontal="center" vertical="center" wrapText="1"/>
    </xf>
    <xf numFmtId="167" fontId="8" fillId="2" borderId="0" xfId="5" applyNumberFormat="1" applyFont="1" applyFill="1" applyBorder="1" applyAlignment="1">
      <alignment wrapText="1"/>
    </xf>
    <xf numFmtId="0" fontId="28" fillId="2" borderId="0" xfId="1" applyFont="1" applyFill="1" applyAlignment="1">
      <alignment horizontal="left" wrapText="1"/>
    </xf>
    <xf numFmtId="0" fontId="8" fillId="2" borderId="0" xfId="1" applyFont="1" applyFill="1" applyAlignment="1">
      <alignment horizontal="left" wrapText="1"/>
    </xf>
    <xf numFmtId="0" fontId="7" fillId="2" borderId="0" xfId="1" applyFont="1" applyFill="1" applyAlignment="1">
      <alignment horizontal="center"/>
    </xf>
    <xf numFmtId="0" fontId="29" fillId="2" borderId="0" xfId="1" applyFont="1" applyFill="1" applyAlignment="1">
      <alignment horizontal="center"/>
    </xf>
    <xf numFmtId="0" fontId="43" fillId="2" borderId="0" xfId="0" applyFont="1" applyFill="1" applyAlignment="1">
      <alignment vertical="center"/>
    </xf>
    <xf numFmtId="0" fontId="42" fillId="2" borderId="0" xfId="0" applyFont="1" applyFill="1" applyAlignment="1">
      <alignment horizontal="right" vertical="center" wrapText="1"/>
    </xf>
    <xf numFmtId="0" fontId="48" fillId="2" borderId="0" xfId="0" applyFont="1" applyFill="1" applyAlignment="1">
      <alignment vertical="center"/>
    </xf>
    <xf numFmtId="0" fontId="46" fillId="2" borderId="0" xfId="0" applyFont="1" applyFill="1" applyAlignment="1">
      <alignment vertical="center"/>
    </xf>
    <xf numFmtId="0" fontId="42" fillId="2" borderId="0" xfId="0" applyFont="1" applyFill="1" applyAlignment="1">
      <alignment horizontal="right" vertical="center"/>
    </xf>
    <xf numFmtId="0" fontId="39" fillId="2" borderId="0" xfId="0" applyFont="1" applyFill="1" applyAlignment="1">
      <alignment vertical="center"/>
    </xf>
    <xf numFmtId="0" fontId="46" fillId="2" borderId="0" xfId="0" applyFont="1" applyFill="1" applyAlignment="1">
      <alignment vertical="center" wrapText="1"/>
    </xf>
    <xf numFmtId="0" fontId="45" fillId="2" borderId="0" xfId="0" applyFont="1" applyFill="1" applyAlignment="1">
      <alignment vertical="center"/>
    </xf>
    <xf numFmtId="0" fontId="43" fillId="2" borderId="0" xfId="0" applyFont="1" applyFill="1" applyAlignment="1">
      <alignment vertical="center" wrapText="1"/>
    </xf>
    <xf numFmtId="0" fontId="45" fillId="2" borderId="0" xfId="0" applyFont="1" applyFill="1" applyAlignment="1">
      <alignment vertical="center" wrapText="1"/>
    </xf>
    <xf numFmtId="0" fontId="28" fillId="2" borderId="0" xfId="1" applyFont="1" applyFill="1" applyAlignment="1">
      <alignment horizontal="right"/>
    </xf>
    <xf numFmtId="0" fontId="30" fillId="2" borderId="13" xfId="1" applyFont="1" applyFill="1" applyBorder="1" applyAlignment="1">
      <alignment horizontal="center"/>
    </xf>
    <xf numFmtId="0" fontId="8" fillId="0" borderId="0" xfId="1" applyFont="1" applyAlignment="1">
      <alignment horizontal="left" wrapText="1"/>
    </xf>
    <xf numFmtId="0" fontId="28" fillId="2" borderId="0" xfId="1" applyFont="1" applyFill="1" applyAlignment="1">
      <alignment horizontal="left" vertical="top" wrapText="1"/>
    </xf>
    <xf numFmtId="0" fontId="28" fillId="2" borderId="0" xfId="1" applyFont="1" applyFill="1" applyAlignment="1">
      <alignment horizontal="left" vertical="center" wrapText="1"/>
    </xf>
    <xf numFmtId="0" fontId="28" fillId="2" borderId="0" xfId="1" applyFont="1" applyFill="1" applyAlignment="1">
      <alignment horizontal="left"/>
    </xf>
    <xf numFmtId="0" fontId="8" fillId="2" borderId="0" xfId="3" applyFont="1" applyFill="1" applyAlignment="1">
      <alignment horizontal="right" wrapText="1"/>
    </xf>
    <xf numFmtId="0" fontId="24" fillId="2" borderId="0" xfId="3" applyFont="1" applyFill="1" applyAlignment="1">
      <alignment horizontal="right"/>
    </xf>
    <xf numFmtId="0" fontId="7" fillId="0" borderId="0" xfId="3" applyFont="1" applyAlignment="1">
      <alignment horizontal="center" vertical="center"/>
    </xf>
    <xf numFmtId="0" fontId="24" fillId="0" borderId="0" xfId="6" applyFont="1" applyAlignment="1">
      <alignment horizontal="right"/>
    </xf>
    <xf numFmtId="0" fontId="24" fillId="0" borderId="0" xfId="6" applyFont="1" applyAlignment="1">
      <alignment horizontal="left"/>
    </xf>
    <xf numFmtId="0" fontId="24" fillId="2" borderId="13" xfId="1" applyFont="1" applyFill="1" applyBorder="1" applyAlignment="1">
      <alignment horizontal="center" vertical="center"/>
    </xf>
    <xf numFmtId="0" fontId="58" fillId="2" borderId="0" xfId="10" applyFont="1" applyFill="1" applyAlignment="1">
      <alignment horizontal="right" vertical="center"/>
    </xf>
    <xf numFmtId="0" fontId="24" fillId="0" borderId="0" xfId="6" applyFont="1" applyBorder="1" applyAlignment="1">
      <alignment horizontal="right"/>
    </xf>
    <xf numFmtId="0" fontId="24" fillId="0" borderId="16" xfId="6" applyFont="1" applyBorder="1" applyAlignment="1">
      <alignment horizontal="center" vertical="center"/>
    </xf>
    <xf numFmtId="0" fontId="24" fillId="2" borderId="17" xfId="1" applyFont="1" applyFill="1" applyBorder="1" applyAlignment="1">
      <alignment horizontal="center" vertical="center"/>
    </xf>
    <xf numFmtId="0" fontId="24" fillId="2" borderId="18" xfId="1" applyFont="1" applyFill="1" applyBorder="1" applyAlignment="1">
      <alignment horizontal="center" vertical="center"/>
    </xf>
    <xf numFmtId="0" fontId="24" fillId="2" borderId="18" xfId="1" applyFont="1" applyFill="1" applyBorder="1" applyAlignment="1">
      <alignment horizontal="center" vertical="center" wrapText="1"/>
    </xf>
    <xf numFmtId="0" fontId="24" fillId="2" borderId="19" xfId="1" applyFont="1" applyFill="1" applyBorder="1" applyAlignment="1">
      <alignment horizontal="center" vertical="center" wrapText="1"/>
    </xf>
    <xf numFmtId="0" fontId="24" fillId="2" borderId="22" xfId="1" applyFont="1" applyFill="1" applyBorder="1" applyAlignment="1">
      <alignment horizontal="center" vertical="center"/>
    </xf>
    <xf numFmtId="0" fontId="24" fillId="2" borderId="23" xfId="1" applyFont="1" applyFill="1" applyBorder="1" applyAlignment="1">
      <alignment horizontal="center" vertical="center"/>
    </xf>
    <xf numFmtId="0" fontId="23" fillId="0" borderId="20" xfId="6" applyFont="1" applyBorder="1"/>
    <xf numFmtId="3" fontId="30" fillId="2" borderId="21" xfId="1" applyNumberFormat="1" applyFont="1" applyFill="1" applyBorder="1" applyAlignment="1">
      <alignment horizontal="right"/>
    </xf>
    <xf numFmtId="0" fontId="23" fillId="0" borderId="20" xfId="6" applyFont="1" applyBorder="1" applyAlignment="1">
      <alignment horizontal="left" indent="1"/>
    </xf>
    <xf numFmtId="0" fontId="24" fillId="0" borderId="24" xfId="6" applyFont="1" applyBorder="1" applyAlignment="1">
      <alignment horizontal="left" indent="2"/>
    </xf>
    <xf numFmtId="3" fontId="28" fillId="2" borderId="21" xfId="1" applyNumberFormat="1" applyFont="1" applyFill="1" applyBorder="1" applyAlignment="1">
      <alignment horizontal="right"/>
    </xf>
    <xf numFmtId="0" fontId="24" fillId="0" borderId="24" xfId="6" applyFont="1" applyBorder="1" applyAlignment="1">
      <alignment horizontal="left" indent="4"/>
    </xf>
    <xf numFmtId="0" fontId="24" fillId="2" borderId="20" xfId="1" applyFont="1" applyFill="1" applyBorder="1" applyAlignment="1">
      <alignment horizontal="left" indent="2"/>
    </xf>
    <xf numFmtId="0" fontId="24" fillId="2" borderId="24" xfId="1" applyFont="1" applyFill="1" applyBorder="1" applyAlignment="1">
      <alignment horizontal="left" indent="2"/>
    </xf>
    <xf numFmtId="0" fontId="23" fillId="0" borderId="20" xfId="6" applyFont="1" applyBorder="1" applyAlignment="1">
      <alignment horizontal="left" vertical="top" wrapText="1" indent="1"/>
    </xf>
    <xf numFmtId="3" fontId="28" fillId="2" borderId="25" xfId="1" applyNumberFormat="1" applyFont="1" applyFill="1" applyBorder="1" applyAlignment="1">
      <alignment horizontal="right"/>
    </xf>
    <xf numFmtId="0" fontId="23" fillId="0" borderId="26" xfId="6" applyFont="1" applyBorder="1" applyAlignment="1">
      <alignment horizontal="left" indent="1"/>
    </xf>
    <xf numFmtId="164" fontId="30" fillId="2" borderId="27" xfId="1" applyNumberFormat="1" applyFont="1" applyFill="1" applyBorder="1"/>
    <xf numFmtId="171" fontId="30" fillId="2" borderId="0" xfId="1" applyNumberFormat="1" applyFont="1" applyFill="1" applyBorder="1"/>
    <xf numFmtId="2" fontId="30" fillId="2" borderId="21" xfId="5" applyNumberFormat="1" applyFont="1" applyFill="1" applyBorder="1" applyAlignment="1">
      <alignment horizontal="right"/>
    </xf>
    <xf numFmtId="2" fontId="28" fillId="2" borderId="21" xfId="5" applyNumberFormat="1" applyFont="1" applyFill="1" applyBorder="1" applyAlignment="1">
      <alignment horizontal="right"/>
    </xf>
    <xf numFmtId="0" fontId="23" fillId="2" borderId="24" xfId="1" applyFont="1" applyFill="1" applyBorder="1"/>
    <xf numFmtId="0" fontId="24" fillId="0" borderId="24" xfId="6" applyFont="1" applyBorder="1" applyAlignment="1">
      <alignment horizontal="left" wrapText="1"/>
    </xf>
    <xf numFmtId="171" fontId="28" fillId="2" borderId="0" xfId="1" applyNumberFormat="1" applyFont="1" applyFill="1" applyBorder="1" applyAlignment="1">
      <alignment horizontal="left" vertical="center" wrapText="1"/>
    </xf>
    <xf numFmtId="0" fontId="23" fillId="0" borderId="28" xfId="6" applyFont="1" applyBorder="1" applyAlignment="1">
      <alignment horizontal="left"/>
    </xf>
    <xf numFmtId="171" fontId="30" fillId="2" borderId="29" xfId="5" applyNumberFormat="1" applyFont="1" applyFill="1" applyBorder="1"/>
    <xf numFmtId="171" fontId="30" fillId="2" borderId="30" xfId="5" applyNumberFormat="1" applyFont="1" applyFill="1" applyBorder="1"/>
    <xf numFmtId="171" fontId="30" fillId="2" borderId="31" xfId="5" applyNumberFormat="1" applyFont="1" applyFill="1" applyBorder="1"/>
    <xf numFmtId="171" fontId="30" fillId="2" borderId="32" xfId="5" applyNumberFormat="1" applyFont="1" applyFill="1" applyBorder="1" applyAlignment="1">
      <alignment horizontal="right"/>
    </xf>
    <xf numFmtId="0" fontId="24" fillId="2" borderId="33" xfId="1" applyFont="1" applyFill="1" applyBorder="1" applyAlignment="1">
      <alignment horizontal="center" vertical="center"/>
    </xf>
    <xf numFmtId="0" fontId="24" fillId="2" borderId="11" xfId="1" applyFont="1" applyFill="1" applyBorder="1" applyAlignment="1">
      <alignment horizontal="center" vertical="center"/>
    </xf>
    <xf numFmtId="0" fontId="24" fillId="2" borderId="34" xfId="1" applyFont="1" applyFill="1" applyBorder="1" applyAlignment="1">
      <alignment horizontal="center" vertical="center"/>
    </xf>
    <xf numFmtId="0" fontId="24" fillId="0" borderId="35" xfId="6" applyFont="1" applyBorder="1" applyAlignment="1">
      <alignment horizontal="center" vertical="center"/>
    </xf>
    <xf numFmtId="0" fontId="24" fillId="2" borderId="36" xfId="1" applyFont="1" applyFill="1" applyBorder="1" applyAlignment="1">
      <alignment horizontal="center" vertical="center"/>
    </xf>
    <xf numFmtId="0" fontId="24" fillId="2" borderId="37" xfId="1" applyFont="1" applyFill="1" applyBorder="1" applyAlignment="1">
      <alignment horizontal="center" vertical="center"/>
    </xf>
    <xf numFmtId="0" fontId="24" fillId="2" borderId="38" xfId="1" applyFont="1" applyFill="1" applyBorder="1" applyAlignment="1">
      <alignment horizontal="center" vertical="center"/>
    </xf>
    <xf numFmtId="0" fontId="9" fillId="2" borderId="0" xfId="3" applyFont="1" applyFill="1" applyBorder="1" applyAlignment="1">
      <alignment horizontal="right"/>
    </xf>
    <xf numFmtId="0" fontId="25" fillId="2" borderId="0" xfId="3" applyFont="1" applyFill="1" applyBorder="1" applyAlignment="1">
      <alignment horizontal="right"/>
    </xf>
    <xf numFmtId="0" fontId="28" fillId="0" borderId="18" xfId="3" applyFont="1" applyBorder="1" applyAlignment="1">
      <alignment horizontal="center" vertical="center" wrapText="1"/>
    </xf>
    <xf numFmtId="0" fontId="28" fillId="0" borderId="17" xfId="3" applyFont="1" applyBorder="1" applyAlignment="1">
      <alignment horizontal="center" vertical="center" wrapText="1"/>
    </xf>
    <xf numFmtId="0" fontId="28" fillId="2" borderId="17" xfId="3" applyFont="1" applyFill="1" applyBorder="1" applyAlignment="1">
      <alignment horizontal="center" vertical="center" wrapText="1"/>
    </xf>
    <xf numFmtId="0" fontId="33" fillId="2" borderId="18" xfId="3" applyFont="1" applyFill="1" applyBorder="1" applyAlignment="1">
      <alignment horizontal="center" vertical="center" wrapText="1"/>
    </xf>
    <xf numFmtId="0" fontId="33" fillId="2" borderId="19" xfId="3" applyFont="1" applyFill="1" applyBorder="1" applyAlignment="1">
      <alignment horizontal="center" vertical="center" wrapText="1"/>
    </xf>
    <xf numFmtId="3" fontId="28" fillId="0" borderId="37" xfId="3" applyNumberFormat="1" applyFont="1" applyBorder="1" applyAlignment="1">
      <alignment horizontal="right" vertical="center"/>
    </xf>
    <xf numFmtId="3" fontId="28" fillId="2" borderId="36" xfId="3" applyNumberFormat="1" applyFont="1" applyFill="1" applyBorder="1" applyAlignment="1">
      <alignment horizontal="right" vertical="center"/>
    </xf>
    <xf numFmtId="166" fontId="28" fillId="2" borderId="37" xfId="2" applyNumberFormat="1" applyFont="1" applyFill="1" applyBorder="1"/>
    <xf numFmtId="3" fontId="28" fillId="2" borderId="38" xfId="1" applyNumberFormat="1" applyFont="1" applyFill="1" applyBorder="1" applyAlignment="1">
      <alignment horizontal="right"/>
    </xf>
    <xf numFmtId="0" fontId="28" fillId="0" borderId="37" xfId="3" applyFont="1" applyBorder="1" applyAlignment="1">
      <alignment horizontal="center" vertical="center" wrapText="1"/>
    </xf>
    <xf numFmtId="0" fontId="28" fillId="0" borderId="36" xfId="3" applyFont="1" applyBorder="1" applyAlignment="1">
      <alignment horizontal="center" vertical="center" wrapText="1"/>
    </xf>
    <xf numFmtId="0" fontId="28" fillId="2" borderId="36" xfId="3" applyFont="1" applyFill="1" applyBorder="1" applyAlignment="1">
      <alignment horizontal="center" vertical="center" wrapText="1"/>
    </xf>
    <xf numFmtId="0" fontId="24" fillId="2" borderId="37" xfId="3" applyFont="1" applyFill="1" applyBorder="1" applyAlignment="1">
      <alignment horizontal="center" vertical="center" wrapText="1"/>
    </xf>
    <xf numFmtId="0" fontId="24" fillId="2" borderId="38" xfId="3" applyFont="1" applyFill="1" applyBorder="1" applyAlignment="1">
      <alignment horizontal="center" vertical="center" wrapText="1"/>
    </xf>
    <xf numFmtId="0" fontId="28" fillId="0" borderId="41" xfId="3" applyFont="1" applyBorder="1" applyAlignment="1">
      <alignment horizontal="center" vertical="center" wrapText="1"/>
    </xf>
    <xf numFmtId="0" fontId="28" fillId="0" borderId="42" xfId="3" applyFont="1" applyBorder="1" applyAlignment="1">
      <alignment horizontal="center" vertical="center" wrapText="1"/>
    </xf>
    <xf numFmtId="3" fontId="30" fillId="0" borderId="0" xfId="2" applyNumberFormat="1" applyFont="1" applyFill="1" applyBorder="1" applyAlignment="1">
      <alignment horizontal="right" vertical="center"/>
    </xf>
    <xf numFmtId="3" fontId="28" fillId="0" borderId="0" xfId="2" applyNumberFormat="1" applyFont="1" applyFill="1" applyBorder="1" applyAlignment="1">
      <alignment horizontal="right" vertical="center"/>
    </xf>
    <xf numFmtId="3" fontId="28" fillId="0" borderId="0" xfId="3" applyNumberFormat="1" applyFont="1" applyBorder="1" applyAlignment="1">
      <alignment horizontal="right" vertical="center"/>
    </xf>
    <xf numFmtId="3" fontId="30" fillId="0" borderId="0" xfId="3" applyNumberFormat="1" applyFont="1" applyBorder="1" applyAlignment="1">
      <alignment horizontal="right" vertical="center"/>
    </xf>
    <xf numFmtId="3" fontId="28" fillId="0" borderId="0" xfId="4" applyNumberFormat="1" applyFont="1" applyFill="1" applyBorder="1" applyAlignment="1">
      <alignment horizontal="right" vertical="center"/>
    </xf>
    <xf numFmtId="3" fontId="28" fillId="0" borderId="42" xfId="3" applyNumberFormat="1" applyFont="1" applyBorder="1" applyAlignment="1">
      <alignment horizontal="right" vertical="center"/>
    </xf>
    <xf numFmtId="0" fontId="24" fillId="0" borderId="43" xfId="3" applyFont="1" applyBorder="1" applyAlignment="1">
      <alignment horizontal="center" vertical="center" wrapText="1"/>
    </xf>
    <xf numFmtId="0" fontId="24" fillId="0" borderId="44" xfId="3" applyFont="1" applyBorder="1" applyAlignment="1">
      <alignment horizontal="center" vertical="center" wrapText="1"/>
    </xf>
    <xf numFmtId="0" fontId="23" fillId="0" borderId="45" xfId="3" applyFont="1" applyBorder="1"/>
    <xf numFmtId="0" fontId="24" fillId="0" borderId="45" xfId="3" applyFont="1" applyBorder="1" applyAlignment="1">
      <alignment horizontal="left" indent="1"/>
    </xf>
    <xf numFmtId="0" fontId="24" fillId="0" borderId="45" xfId="3" applyFont="1" applyBorder="1" applyAlignment="1">
      <alignment horizontal="left" indent="3"/>
    </xf>
    <xf numFmtId="0" fontId="24" fillId="0" borderId="45" xfId="3" applyFont="1" applyBorder="1" applyAlignment="1">
      <alignment horizontal="left" indent="5"/>
    </xf>
    <xf numFmtId="0" fontId="23" fillId="0" borderId="45" xfId="3" applyFont="1" applyBorder="1" applyAlignment="1">
      <alignment vertical="center"/>
    </xf>
    <xf numFmtId="0" fontId="24" fillId="0" borderId="44" xfId="3" applyFont="1" applyBorder="1" applyAlignment="1">
      <alignment horizontal="left" indent="1"/>
    </xf>
    <xf numFmtId="0" fontId="51" fillId="2" borderId="46" xfId="1" applyFont="1" applyFill="1" applyBorder="1" applyAlignment="1">
      <alignment horizontal="center" vertical="center"/>
    </xf>
    <xf numFmtId="0" fontId="30" fillId="2" borderId="17" xfId="1" applyFont="1" applyFill="1" applyBorder="1" applyAlignment="1">
      <alignment horizontal="center" vertical="center"/>
    </xf>
    <xf numFmtId="0" fontId="30" fillId="2" borderId="17" xfId="1" applyFont="1" applyFill="1" applyBorder="1" applyAlignment="1">
      <alignment horizontal="center" vertical="center" wrapText="1"/>
    </xf>
    <xf numFmtId="0" fontId="30" fillId="2" borderId="47" xfId="1" applyFont="1" applyFill="1" applyBorder="1" applyAlignment="1">
      <alignment horizontal="center" vertical="center" wrapText="1"/>
    </xf>
    <xf numFmtId="0" fontId="30" fillId="2" borderId="48" xfId="1" applyFont="1" applyFill="1" applyBorder="1" applyAlignment="1">
      <alignment horizontal="center" vertical="center" wrapText="1"/>
    </xf>
    <xf numFmtId="167" fontId="28" fillId="2" borderId="21" xfId="5" applyNumberFormat="1" applyFont="1" applyFill="1" applyBorder="1"/>
    <xf numFmtId="0" fontId="8" fillId="2" borderId="20" xfId="1" applyFont="1" applyFill="1" applyBorder="1" applyAlignment="1">
      <alignment horizontal="left" indent="1"/>
    </xf>
    <xf numFmtId="0" fontId="8" fillId="2" borderId="24" xfId="1" applyFont="1" applyFill="1" applyBorder="1" applyAlignment="1">
      <alignment horizontal="left" vertical="center"/>
    </xf>
    <xf numFmtId="0" fontId="8" fillId="2" borderId="20" xfId="1" applyFont="1" applyFill="1" applyBorder="1" applyAlignment="1">
      <alignment horizontal="left" indent="2"/>
    </xf>
    <xf numFmtId="0" fontId="8" fillId="2" borderId="40" xfId="1" applyFont="1" applyFill="1" applyBorder="1" applyAlignment="1">
      <alignment horizontal="left" vertical="center"/>
    </xf>
    <xf numFmtId="170" fontId="28" fillId="2" borderId="36" xfId="1" applyNumberFormat="1" applyFont="1" applyFill="1" applyBorder="1"/>
    <xf numFmtId="170" fontId="28" fillId="2" borderId="37" xfId="1" applyNumberFormat="1" applyFont="1" applyFill="1" applyBorder="1"/>
    <xf numFmtId="167" fontId="28" fillId="2" borderId="36" xfId="5" applyNumberFormat="1" applyFont="1" applyFill="1" applyBorder="1"/>
    <xf numFmtId="167" fontId="28" fillId="2" borderId="38" xfId="5" applyNumberFormat="1" applyFont="1" applyFill="1" applyBorder="1"/>
    <xf numFmtId="0" fontId="8" fillId="2" borderId="20" xfId="1" applyFont="1" applyFill="1" applyBorder="1" applyAlignment="1">
      <alignment horizontal="left" vertical="center"/>
    </xf>
    <xf numFmtId="0" fontId="51" fillId="2" borderId="28" xfId="1" applyFont="1" applyFill="1" applyBorder="1" applyAlignment="1">
      <alignment horizontal="center" vertical="center"/>
    </xf>
    <xf numFmtId="0" fontId="30" fillId="2" borderId="36" xfId="1" applyFont="1" applyFill="1" applyBorder="1" applyAlignment="1">
      <alignment horizontal="center" vertical="center"/>
    </xf>
    <xf numFmtId="0" fontId="30" fillId="2" borderId="36" xfId="1" applyFont="1" applyFill="1" applyBorder="1" applyAlignment="1">
      <alignment horizontal="center" vertical="center" wrapText="1"/>
    </xf>
    <xf numFmtId="0" fontId="30" fillId="2" borderId="31" xfId="1" applyFont="1" applyFill="1" applyBorder="1" applyAlignment="1">
      <alignment horizontal="center" vertical="center" wrapText="1"/>
    </xf>
    <xf numFmtId="0" fontId="30" fillId="2" borderId="32" xfId="1" applyFont="1" applyFill="1" applyBorder="1" applyAlignment="1">
      <alignment horizontal="center" vertical="center" wrapText="1"/>
    </xf>
    <xf numFmtId="0" fontId="30" fillId="2" borderId="46" xfId="1" applyFont="1" applyFill="1" applyBorder="1" applyAlignment="1">
      <alignment horizontal="center" vertical="center"/>
    </xf>
    <xf numFmtId="0" fontId="30" fillId="2" borderId="28" xfId="1" applyFont="1" applyFill="1" applyBorder="1" applyAlignment="1">
      <alignment horizontal="center" vertical="center"/>
    </xf>
    <xf numFmtId="3" fontId="28" fillId="2" borderId="0" xfId="1" applyNumberFormat="1" applyFont="1" applyFill="1" applyBorder="1" applyAlignment="1">
      <alignment horizontal="right"/>
    </xf>
    <xf numFmtId="3" fontId="30" fillId="0" borderId="53" xfId="1" applyNumberFormat="1" applyFont="1" applyBorder="1" applyAlignment="1">
      <alignment horizontal="right"/>
    </xf>
    <xf numFmtId="0" fontId="5" fillId="2" borderId="20" xfId="1" applyFont="1" applyFill="1" applyBorder="1" applyAlignment="1">
      <alignment horizontal="left"/>
    </xf>
    <xf numFmtId="3" fontId="30" fillId="4" borderId="53" xfId="1" applyNumberFormat="1" applyFont="1" applyFill="1" applyBorder="1" applyAlignment="1">
      <alignment horizontal="right"/>
    </xf>
    <xf numFmtId="3" fontId="30" fillId="2" borderId="53" xfId="1" applyNumberFormat="1" applyFont="1" applyFill="1" applyBorder="1" applyAlignment="1">
      <alignment horizontal="right"/>
    </xf>
    <xf numFmtId="3" fontId="28" fillId="2" borderId="53" xfId="1" applyNumberFormat="1" applyFont="1" applyFill="1" applyBorder="1" applyAlignment="1">
      <alignment horizontal="right"/>
    </xf>
    <xf numFmtId="0" fontId="5" fillId="2" borderId="22" xfId="1" applyFont="1" applyFill="1" applyBorder="1" applyAlignment="1">
      <alignment horizontal="left"/>
    </xf>
    <xf numFmtId="164" fontId="30" fillId="0" borderId="23" xfId="1" applyNumberFormat="1" applyFont="1" applyBorder="1" applyAlignment="1">
      <alignment horizontal="right"/>
    </xf>
    <xf numFmtId="0" fontId="30" fillId="2" borderId="22" xfId="1" applyFont="1" applyFill="1" applyBorder="1" applyAlignment="1">
      <alignment horizontal="center"/>
    </xf>
    <xf numFmtId="0" fontId="30" fillId="2" borderId="23" xfId="1" applyFont="1" applyFill="1" applyBorder="1" applyAlignment="1">
      <alignment horizontal="center"/>
    </xf>
    <xf numFmtId="0" fontId="28" fillId="2" borderId="20" xfId="1" applyFont="1" applyFill="1" applyBorder="1" applyAlignment="1">
      <alignment horizontal="left"/>
    </xf>
    <xf numFmtId="170" fontId="28" fillId="2" borderId="53" xfId="9" applyNumberFormat="1" applyFont="1" applyFill="1" applyBorder="1" applyAlignment="1">
      <alignment horizontal="right"/>
    </xf>
    <xf numFmtId="170" fontId="28" fillId="2" borderId="53" xfId="1" applyNumberFormat="1" applyFont="1" applyFill="1" applyBorder="1" applyAlignment="1">
      <alignment horizontal="right"/>
    </xf>
    <xf numFmtId="0" fontId="30" fillId="2" borderId="54" xfId="1" applyFont="1" applyFill="1" applyBorder="1" applyAlignment="1">
      <alignment horizontal="left"/>
    </xf>
    <xf numFmtId="170" fontId="30" fillId="2" borderId="31" xfId="1" applyNumberFormat="1" applyFont="1" applyFill="1" applyBorder="1" applyAlignment="1">
      <alignment horizontal="right"/>
    </xf>
    <xf numFmtId="170" fontId="30" fillId="2" borderId="29" xfId="1" applyNumberFormat="1" applyFont="1" applyFill="1" applyBorder="1" applyAlignment="1">
      <alignment horizontal="right"/>
    </xf>
    <xf numFmtId="170" fontId="30" fillId="2" borderId="32" xfId="1" applyNumberFormat="1" applyFont="1" applyFill="1" applyBorder="1" applyAlignment="1">
      <alignment horizontal="right"/>
    </xf>
    <xf numFmtId="0" fontId="5" fillId="2" borderId="20" xfId="1" applyFont="1" applyFill="1" applyBorder="1"/>
    <xf numFmtId="0" fontId="28" fillId="2" borderId="55" xfId="1" applyFont="1" applyFill="1" applyBorder="1" applyAlignment="1">
      <alignment horizontal="center" vertical="center" wrapText="1"/>
    </xf>
    <xf numFmtId="0" fontId="28" fillId="2" borderId="56" xfId="1" applyFont="1" applyFill="1" applyBorder="1" applyAlignment="1">
      <alignment horizontal="center" vertical="center" wrapText="1"/>
    </xf>
    <xf numFmtId="0" fontId="28" fillId="2" borderId="57" xfId="1" applyFont="1" applyFill="1" applyBorder="1" applyAlignment="1">
      <alignment horizontal="center" vertical="center" wrapText="1"/>
    </xf>
    <xf numFmtId="0" fontId="28" fillId="2" borderId="58" xfId="1" applyFont="1" applyFill="1" applyBorder="1" applyAlignment="1">
      <alignment horizontal="center" vertical="center" wrapText="1"/>
    </xf>
    <xf numFmtId="0" fontId="43" fillId="2" borderId="55" xfId="0" applyFont="1" applyFill="1" applyBorder="1" applyAlignment="1">
      <alignment horizontal="center" vertical="center"/>
    </xf>
    <xf numFmtId="0" fontId="41" fillId="2" borderId="60" xfId="0" applyFont="1" applyFill="1" applyBorder="1" applyAlignment="1">
      <alignment horizontal="center" vertical="center" wrapText="1"/>
    </xf>
    <xf numFmtId="0" fontId="44" fillId="2" borderId="20" xfId="0" applyFont="1" applyFill="1" applyBorder="1" applyAlignment="1">
      <alignment vertical="center"/>
    </xf>
    <xf numFmtId="0" fontId="43" fillId="2" borderId="20" xfId="0" applyFont="1" applyFill="1" applyBorder="1" applyAlignment="1">
      <alignment horizontal="left" vertical="center" indent="2"/>
    </xf>
    <xf numFmtId="0" fontId="44" fillId="2" borderId="28" xfId="0" applyFont="1" applyFill="1" applyBorder="1" applyAlignment="1">
      <alignment horizontal="center" vertical="center"/>
    </xf>
    <xf numFmtId="0" fontId="39" fillId="2" borderId="0" xfId="0" applyFont="1" applyFill="1" applyAlignment="1">
      <alignment horizontal="left" vertical="center" indent="6"/>
    </xf>
    <xf numFmtId="3" fontId="40" fillId="2" borderId="21" xfId="0" applyNumberFormat="1" applyFont="1" applyFill="1" applyBorder="1" applyAlignment="1">
      <alignment horizontal="center" vertical="center"/>
    </xf>
    <xf numFmtId="3" fontId="41" fillId="2" borderId="21" xfId="0" applyNumberFormat="1" applyFont="1" applyFill="1" applyBorder="1" applyAlignment="1">
      <alignment horizontal="center" vertical="center"/>
    </xf>
    <xf numFmtId="3" fontId="35" fillId="2" borderId="29" xfId="0" applyNumberFormat="1" applyFont="1" applyFill="1" applyBorder="1" applyAlignment="1">
      <alignment horizontal="center" vertical="center"/>
    </xf>
    <xf numFmtId="3" fontId="40" fillId="2" borderId="32" xfId="0" applyNumberFormat="1" applyFont="1" applyFill="1" applyBorder="1" applyAlignment="1">
      <alignment horizontal="center" vertical="center"/>
    </xf>
    <xf numFmtId="0" fontId="32" fillId="2" borderId="56" xfId="0" applyFont="1" applyFill="1" applyBorder="1" applyAlignment="1">
      <alignment horizontal="center" vertical="center"/>
    </xf>
    <xf numFmtId="0" fontId="32" fillId="2" borderId="56" xfId="0" applyFont="1" applyFill="1" applyBorder="1" applyAlignment="1">
      <alignment horizontal="center" vertical="center" wrapText="1"/>
    </xf>
    <xf numFmtId="0" fontId="32" fillId="2" borderId="57" xfId="0" applyFont="1" applyFill="1" applyBorder="1" applyAlignment="1">
      <alignment horizontal="center" vertical="center"/>
    </xf>
    <xf numFmtId="3" fontId="35" fillId="2" borderId="4" xfId="0" applyNumberFormat="1" applyFont="1" applyFill="1" applyBorder="1" applyAlignment="1">
      <alignment horizontal="center" vertical="center"/>
    </xf>
    <xf numFmtId="3" fontId="32" fillId="2" borderId="4" xfId="0" applyNumberFormat="1" applyFont="1" applyFill="1" applyBorder="1" applyAlignment="1">
      <alignment horizontal="center" vertical="center"/>
    </xf>
    <xf numFmtId="0" fontId="32" fillId="2" borderId="4" xfId="0" applyFont="1" applyFill="1" applyBorder="1" applyAlignment="1">
      <alignment horizontal="center" vertical="center"/>
    </xf>
    <xf numFmtId="0" fontId="0" fillId="2" borderId="4" xfId="0" applyFill="1" applyBorder="1"/>
    <xf numFmtId="3" fontId="35" fillId="2" borderId="61" xfId="0" applyNumberFormat="1" applyFont="1" applyFill="1" applyBorder="1" applyAlignment="1">
      <alignment horizontal="center" vertical="center"/>
    </xf>
    <xf numFmtId="0" fontId="39" fillId="2" borderId="15" xfId="0" applyFont="1" applyFill="1" applyBorder="1" applyAlignment="1">
      <alignment horizontal="center" vertical="center"/>
    </xf>
    <xf numFmtId="0" fontId="38" fillId="2" borderId="45" xfId="0" applyFont="1" applyFill="1" applyBorder="1" applyAlignment="1">
      <alignment vertical="center"/>
    </xf>
    <xf numFmtId="0" fontId="39" fillId="2" borderId="45" xfId="0" applyFont="1" applyFill="1" applyBorder="1" applyAlignment="1">
      <alignment horizontal="left" vertical="center" indent="2"/>
    </xf>
    <xf numFmtId="0" fontId="39" fillId="2" borderId="45" xfId="0" applyFont="1" applyFill="1" applyBorder="1" applyAlignment="1">
      <alignment horizontal="left" vertical="center" indent="3"/>
    </xf>
    <xf numFmtId="0" fontId="38" fillId="2" borderId="62" xfId="0" applyFont="1" applyFill="1" applyBorder="1" applyAlignment="1">
      <alignment horizontal="left" vertical="center" indent="1"/>
    </xf>
    <xf numFmtId="0" fontId="54" fillId="2" borderId="0" xfId="0" applyFont="1" applyFill="1"/>
    <xf numFmtId="0" fontId="59" fillId="2" borderId="0" xfId="0" applyFont="1" applyFill="1"/>
    <xf numFmtId="0" fontId="60" fillId="2" borderId="0" xfId="0" applyFont="1" applyFill="1" applyAlignment="1">
      <alignment horizontal="right" vertical="center"/>
    </xf>
    <xf numFmtId="0" fontId="61" fillId="2" borderId="0" xfId="10" applyFont="1" applyFill="1" applyAlignment="1">
      <alignment horizontal="right" vertical="center"/>
    </xf>
    <xf numFmtId="0" fontId="60" fillId="2" borderId="0" xfId="0" applyFont="1" applyFill="1" applyAlignment="1">
      <alignment horizontal="center" vertical="center"/>
    </xf>
    <xf numFmtId="0" fontId="62" fillId="2" borderId="0" xfId="1" applyFont="1" applyFill="1"/>
    <xf numFmtId="0" fontId="63" fillId="2" borderId="0" xfId="0" applyFont="1" applyFill="1"/>
    <xf numFmtId="0" fontId="64" fillId="2" borderId="0" xfId="0" applyFont="1" applyFill="1" applyAlignment="1">
      <alignment horizontal="right" vertical="center"/>
    </xf>
    <xf numFmtId="0" fontId="65" fillId="2" borderId="0" xfId="10" applyFont="1" applyFill="1" applyAlignment="1">
      <alignment horizontal="right" vertical="center"/>
    </xf>
    <xf numFmtId="0" fontId="64" fillId="2" borderId="0" xfId="0" applyFont="1" applyFill="1" applyAlignment="1">
      <alignment horizontal="center" vertical="center"/>
    </xf>
    <xf numFmtId="0" fontId="5" fillId="2" borderId="0" xfId="1" applyFont="1" applyFill="1"/>
    <xf numFmtId="0" fontId="43" fillId="2" borderId="59" xfId="0" applyFont="1" applyFill="1" applyBorder="1" applyAlignment="1">
      <alignment horizontal="center" vertical="center" wrapText="1"/>
    </xf>
    <xf numFmtId="0" fontId="43" fillId="2" borderId="56" xfId="0" applyFont="1" applyFill="1" applyBorder="1" applyAlignment="1">
      <alignment horizontal="center" vertical="center" wrapText="1"/>
    </xf>
    <xf numFmtId="0" fontId="43" fillId="2" borderId="60" xfId="0" applyFont="1" applyFill="1" applyBorder="1" applyAlignment="1">
      <alignment horizontal="center" vertical="center" wrapText="1"/>
    </xf>
    <xf numFmtId="3" fontId="44" fillId="2" borderId="6" xfId="0" applyNumberFormat="1" applyFont="1" applyFill="1" applyBorder="1" applyAlignment="1">
      <alignment horizontal="right" vertical="center"/>
    </xf>
    <xf numFmtId="3" fontId="44" fillId="2" borderId="5" xfId="0" applyNumberFormat="1" applyFont="1" applyFill="1" applyBorder="1" applyAlignment="1">
      <alignment horizontal="right" vertical="center"/>
    </xf>
    <xf numFmtId="3" fontId="44" fillId="2" borderId="21" xfId="0" applyNumberFormat="1" applyFont="1" applyFill="1" applyBorder="1" applyAlignment="1">
      <alignment horizontal="right" vertical="center"/>
    </xf>
    <xf numFmtId="3" fontId="43" fillId="2" borderId="6" xfId="0" applyNumberFormat="1" applyFont="1" applyFill="1" applyBorder="1" applyAlignment="1">
      <alignment horizontal="right" vertical="center"/>
    </xf>
    <xf numFmtId="3" fontId="43" fillId="2" borderId="5" xfId="0" applyNumberFormat="1" applyFont="1" applyFill="1" applyBorder="1" applyAlignment="1">
      <alignment horizontal="right" vertical="center"/>
    </xf>
    <xf numFmtId="3" fontId="43" fillId="2" borderId="21" xfId="0" applyNumberFormat="1" applyFont="1" applyFill="1" applyBorder="1" applyAlignment="1">
      <alignment horizontal="right" vertical="center"/>
    </xf>
    <xf numFmtId="0" fontId="43" fillId="2" borderId="5" xfId="0" applyFont="1" applyFill="1" applyBorder="1" applyAlignment="1">
      <alignment horizontal="right" vertical="center"/>
    </xf>
    <xf numFmtId="0" fontId="43" fillId="2" borderId="21" xfId="0" applyFont="1" applyFill="1" applyBorder="1" applyAlignment="1">
      <alignment horizontal="right" vertical="center"/>
    </xf>
    <xf numFmtId="0" fontId="43" fillId="2" borderId="6" xfId="0" applyFont="1" applyFill="1" applyBorder="1" applyAlignment="1">
      <alignment horizontal="right" vertical="center"/>
    </xf>
    <xf numFmtId="0" fontId="43" fillId="2" borderId="6" xfId="0" applyFont="1" applyFill="1" applyBorder="1" applyAlignment="1">
      <alignment vertical="center"/>
    </xf>
    <xf numFmtId="0" fontId="43" fillId="2" borderId="5" xfId="0" applyFont="1" applyFill="1" applyBorder="1" applyAlignment="1">
      <alignment vertical="center"/>
    </xf>
    <xf numFmtId="0" fontId="43" fillId="2" borderId="21" xfId="0" applyFont="1" applyFill="1" applyBorder="1" applyAlignment="1">
      <alignment vertical="center"/>
    </xf>
    <xf numFmtId="3" fontId="44" fillId="2" borderId="31" xfId="0" applyNumberFormat="1" applyFont="1" applyFill="1" applyBorder="1" applyAlignment="1">
      <alignment horizontal="right" vertical="center"/>
    </xf>
    <xf numFmtId="3" fontId="44" fillId="2" borderId="29" xfId="0" applyNumberFormat="1" applyFont="1" applyFill="1" applyBorder="1" applyAlignment="1">
      <alignment horizontal="right" vertical="center"/>
    </xf>
    <xf numFmtId="3" fontId="44" fillId="2" borderId="32" xfId="0" applyNumberFormat="1" applyFont="1" applyFill="1" applyBorder="1" applyAlignment="1">
      <alignment horizontal="right" vertical="center"/>
    </xf>
    <xf numFmtId="0" fontId="54" fillId="2" borderId="0" xfId="0" applyFont="1" applyFill="1"/>
    <xf numFmtId="0" fontId="28" fillId="0" borderId="17" xfId="1" applyFont="1" applyBorder="1" applyAlignment="1">
      <alignment horizontal="center" vertical="center"/>
    </xf>
    <xf numFmtId="0" fontId="28" fillId="2" borderId="63" xfId="1" applyFont="1" applyFill="1" applyBorder="1" applyAlignment="1">
      <alignment horizontal="center" vertical="center"/>
    </xf>
    <xf numFmtId="0" fontId="28" fillId="0" borderId="17" xfId="1" applyFont="1" applyBorder="1" applyAlignment="1">
      <alignment horizontal="center" vertical="center" wrapText="1"/>
    </xf>
    <xf numFmtId="0" fontId="28" fillId="0" borderId="19" xfId="1" applyFont="1" applyBorder="1" applyAlignment="1">
      <alignment horizontal="center" vertical="center" wrapText="1"/>
    </xf>
    <xf numFmtId="0" fontId="28" fillId="0" borderId="21" xfId="1" applyFont="1" applyBorder="1" applyAlignment="1">
      <alignment horizontal="center" vertical="center"/>
    </xf>
    <xf numFmtId="173" fontId="30" fillId="2" borderId="21" xfId="8" applyNumberFormat="1" applyFont="1" applyFill="1" applyBorder="1"/>
    <xf numFmtId="173" fontId="28" fillId="2" borderId="21" xfId="8" applyNumberFormat="1" applyFont="1" applyFill="1" applyBorder="1"/>
    <xf numFmtId="3" fontId="30" fillId="2" borderId="27" xfId="2" applyNumberFormat="1" applyFont="1" applyFill="1" applyBorder="1" applyAlignment="1">
      <alignment horizontal="right"/>
    </xf>
    <xf numFmtId="3" fontId="30" fillId="2" borderId="25" xfId="2" applyNumberFormat="1" applyFont="1" applyFill="1" applyBorder="1" applyAlignment="1">
      <alignment horizontal="right" vertical="top"/>
    </xf>
    <xf numFmtId="3" fontId="28" fillId="0" borderId="37" xfId="2" applyNumberFormat="1" applyFont="1" applyFill="1" applyBorder="1" applyAlignment="1">
      <alignment horizontal="right"/>
    </xf>
    <xf numFmtId="3" fontId="28" fillId="2" borderId="36" xfId="2" applyNumberFormat="1" applyFont="1" applyFill="1" applyBorder="1" applyAlignment="1">
      <alignment horizontal="right"/>
    </xf>
    <xf numFmtId="173" fontId="28" fillId="2" borderId="38" xfId="8" applyNumberFormat="1" applyFont="1" applyFill="1" applyBorder="1"/>
    <xf numFmtId="3" fontId="30" fillId="0" borderId="6" xfId="2" applyNumberFormat="1" applyFont="1" applyFill="1" applyBorder="1" applyAlignment="1"/>
    <xf numFmtId="3" fontId="30" fillId="2" borderId="5" xfId="2" applyNumberFormat="1" applyFont="1" applyFill="1" applyBorder="1" applyAlignment="1"/>
    <xf numFmtId="0" fontId="28" fillId="0" borderId="36" xfId="1" applyFont="1" applyBorder="1" applyAlignment="1">
      <alignment horizontal="center" vertical="center"/>
    </xf>
    <xf numFmtId="0" fontId="28" fillId="2" borderId="36" xfId="1" applyFont="1" applyFill="1" applyBorder="1" applyAlignment="1">
      <alignment horizontal="center" vertical="center"/>
    </xf>
    <xf numFmtId="0" fontId="28" fillId="0" borderId="38" xfId="1" applyFont="1" applyBorder="1" applyAlignment="1">
      <alignment horizontal="center" vertical="center"/>
    </xf>
    <xf numFmtId="0" fontId="28" fillId="0" borderId="63" xfId="1" applyFont="1" applyBorder="1" applyAlignment="1">
      <alignment horizontal="center" vertical="center"/>
    </xf>
    <xf numFmtId="0" fontId="28" fillId="0" borderId="4" xfId="1" applyFont="1" applyBorder="1" applyAlignment="1">
      <alignment horizontal="center" vertical="center"/>
    </xf>
    <xf numFmtId="0" fontId="28" fillId="0" borderId="64" xfId="1" applyFont="1" applyBorder="1" applyAlignment="1">
      <alignment horizontal="center" vertical="center"/>
    </xf>
    <xf numFmtId="3" fontId="30" fillId="0" borderId="0" xfId="2" applyNumberFormat="1" applyFont="1" applyFill="1" applyBorder="1" applyAlignment="1"/>
    <xf numFmtId="3" fontId="28" fillId="0" borderId="0" xfId="2" applyNumberFormat="1" applyFont="1" applyFill="1" applyBorder="1" applyAlignment="1"/>
    <xf numFmtId="3" fontId="28" fillId="0" borderId="0" xfId="2" applyNumberFormat="1" applyFont="1" applyFill="1" applyBorder="1" applyAlignment="1">
      <alignment horizontal="right"/>
    </xf>
    <xf numFmtId="3" fontId="30" fillId="0" borderId="0" xfId="1" applyNumberFormat="1" applyFont="1" applyBorder="1" applyAlignment="1">
      <alignment horizontal="right"/>
    </xf>
    <xf numFmtId="3" fontId="30" fillId="0" borderId="10" xfId="2" applyNumberFormat="1" applyFont="1" applyFill="1" applyBorder="1" applyAlignment="1">
      <alignment horizontal="right"/>
    </xf>
    <xf numFmtId="3" fontId="30" fillId="0" borderId="4" xfId="2" applyNumberFormat="1" applyFont="1" applyFill="1" applyBorder="1"/>
    <xf numFmtId="3" fontId="30" fillId="0" borderId="11" xfId="2" applyNumberFormat="1" applyFont="1" applyFill="1" applyBorder="1" applyAlignment="1">
      <alignment horizontal="right" vertical="top"/>
    </xf>
    <xf numFmtId="3" fontId="30" fillId="0" borderId="0" xfId="2" applyNumberFormat="1" applyFont="1" applyFill="1" applyBorder="1" applyAlignment="1">
      <alignment horizontal="right"/>
    </xf>
    <xf numFmtId="3" fontId="28" fillId="0" borderId="42" xfId="2" applyNumberFormat="1" applyFont="1" applyFill="1" applyBorder="1" applyAlignment="1">
      <alignment horizontal="right"/>
    </xf>
    <xf numFmtId="0" fontId="8" fillId="0" borderId="43" xfId="1" applyFont="1" applyBorder="1" applyAlignment="1">
      <alignment horizontal="center" vertical="center"/>
    </xf>
    <xf numFmtId="0" fontId="8" fillId="0" borderId="45" xfId="1" applyFont="1" applyBorder="1" applyAlignment="1">
      <alignment horizontal="center" vertical="center"/>
    </xf>
    <xf numFmtId="0" fontId="8" fillId="0" borderId="44" xfId="1" applyFont="1" applyBorder="1" applyAlignment="1">
      <alignment horizontal="center" vertical="center"/>
    </xf>
    <xf numFmtId="0" fontId="5" fillId="0" borderId="45" xfId="1" applyFont="1" applyBorder="1"/>
    <xf numFmtId="0" fontId="8" fillId="0" borderId="45" xfId="1" applyFont="1" applyBorder="1" applyAlignment="1">
      <alignment horizontal="left" indent="1"/>
    </xf>
    <xf numFmtId="0" fontId="8" fillId="0" borderId="45" xfId="1" applyFont="1" applyBorder="1" applyAlignment="1">
      <alignment horizontal="left" indent="3"/>
    </xf>
    <xf numFmtId="0" fontId="5" fillId="0" borderId="65" xfId="1" applyFont="1" applyBorder="1"/>
    <xf numFmtId="0" fontId="5" fillId="0" borderId="66" xfId="1" applyFont="1" applyBorder="1" applyAlignment="1">
      <alignment vertical="top"/>
    </xf>
    <xf numFmtId="0" fontId="8" fillId="0" borderId="44" xfId="1" applyFont="1" applyBorder="1" applyAlignment="1">
      <alignment horizontal="left" indent="1"/>
    </xf>
    <xf numFmtId="0" fontId="8" fillId="2" borderId="0" xfId="1" applyFont="1" applyFill="1" applyAlignment="1"/>
    <xf numFmtId="0" fontId="8" fillId="2" borderId="0" xfId="1" applyFont="1" applyFill="1" applyAlignment="1">
      <alignment horizontal="left" indent="5"/>
    </xf>
    <xf numFmtId="0" fontId="28" fillId="0" borderId="17" xfId="7" applyFont="1" applyBorder="1" applyAlignment="1">
      <alignment horizontal="center" vertical="center"/>
    </xf>
    <xf numFmtId="0" fontId="33" fillId="0" borderId="17" xfId="7" applyFont="1" applyBorder="1" applyAlignment="1">
      <alignment horizontal="center" vertical="center"/>
    </xf>
    <xf numFmtId="0" fontId="28" fillId="2" borderId="17" xfId="7" applyFont="1" applyFill="1" applyBorder="1" applyAlignment="1">
      <alignment horizontal="center" vertical="center"/>
    </xf>
    <xf numFmtId="0" fontId="28" fillId="0" borderId="18" xfId="7" applyFont="1" applyBorder="1" applyAlignment="1">
      <alignment horizontal="center" vertical="center"/>
    </xf>
    <xf numFmtId="0" fontId="33" fillId="0" borderId="19" xfId="7" applyFont="1" applyBorder="1" applyAlignment="1">
      <alignment horizontal="center" vertical="center"/>
    </xf>
    <xf numFmtId="3" fontId="30" fillId="2" borderId="21" xfId="7" applyNumberFormat="1" applyFont="1" applyFill="1" applyBorder="1" applyAlignment="1">
      <alignment horizontal="right"/>
    </xf>
    <xf numFmtId="3" fontId="28" fillId="2" borderId="21" xfId="7" applyNumberFormat="1" applyFont="1" applyFill="1" applyBorder="1" applyAlignment="1">
      <alignment horizontal="right"/>
    </xf>
    <xf numFmtId="164" fontId="28" fillId="2" borderId="21" xfId="5" applyNumberFormat="1" applyFont="1" applyFill="1" applyBorder="1" applyAlignment="1">
      <alignment horizontal="right"/>
    </xf>
    <xf numFmtId="0" fontId="5" fillId="0" borderId="45" xfId="7" applyFont="1" applyBorder="1"/>
    <xf numFmtId="0" fontId="33" fillId="0" borderId="45" xfId="7" applyFont="1" applyBorder="1" applyAlignment="1">
      <alignment horizontal="left" indent="1"/>
    </xf>
    <xf numFmtId="0" fontId="33" fillId="0" borderId="45" xfId="7" applyFont="1" applyBorder="1" applyAlignment="1">
      <alignment horizontal="left" wrapText="1" indent="1"/>
    </xf>
    <xf numFmtId="0" fontId="34" fillId="0" borderId="45" xfId="7" applyFont="1" applyBorder="1"/>
    <xf numFmtId="0" fontId="8" fillId="0" borderId="45" xfId="7" applyFont="1" applyBorder="1" applyAlignment="1">
      <alignment horizontal="left" indent="1"/>
    </xf>
    <xf numFmtId="0" fontId="28" fillId="0" borderId="36" xfId="7" applyFont="1" applyBorder="1" applyAlignment="1">
      <alignment horizontal="center" vertical="center"/>
    </xf>
    <xf numFmtId="0" fontId="28" fillId="2" borderId="36" xfId="7" applyFont="1" applyFill="1" applyBorder="1" applyAlignment="1">
      <alignment horizontal="center" vertical="center"/>
    </xf>
    <xf numFmtId="0" fontId="28" fillId="0" borderId="37" xfId="7" applyFont="1" applyBorder="1" applyAlignment="1">
      <alignment horizontal="center" vertical="center"/>
    </xf>
    <xf numFmtId="0" fontId="9" fillId="2" borderId="0" xfId="7" applyFont="1" applyFill="1" applyBorder="1" applyAlignment="1">
      <alignment horizontal="right"/>
    </xf>
    <xf numFmtId="0" fontId="28" fillId="2" borderId="18" xfId="7" applyFont="1" applyFill="1" applyBorder="1" applyAlignment="1">
      <alignment horizontal="center" vertical="center"/>
    </xf>
    <xf numFmtId="3" fontId="30" fillId="0" borderId="31" xfId="5" applyNumberFormat="1" applyFont="1" applyFill="1" applyBorder="1"/>
    <xf numFmtId="3" fontId="30" fillId="2" borderId="29" xfId="5" applyNumberFormat="1" applyFont="1" applyFill="1" applyBorder="1"/>
    <xf numFmtId="3" fontId="30" fillId="2" borderId="32" xfId="7" applyNumberFormat="1" applyFont="1" applyFill="1" applyBorder="1" applyAlignment="1">
      <alignment horizontal="right"/>
    </xf>
    <xf numFmtId="0" fontId="28" fillId="0" borderId="63" xfId="7" applyFont="1" applyBorder="1" applyAlignment="1">
      <alignment horizontal="center" vertical="center"/>
    </xf>
    <xf numFmtId="0" fontId="28" fillId="0" borderId="4" xfId="7" applyFont="1" applyBorder="1" applyAlignment="1">
      <alignment horizontal="center" vertical="center"/>
    </xf>
    <xf numFmtId="0" fontId="28" fillId="0" borderId="7" xfId="7" applyFont="1" applyBorder="1" applyAlignment="1">
      <alignment horizontal="center" vertical="center"/>
    </xf>
    <xf numFmtId="3" fontId="30" fillId="0" borderId="0" xfId="5" applyNumberFormat="1" applyFont="1" applyFill="1" applyBorder="1"/>
    <xf numFmtId="3" fontId="28" fillId="0" borderId="0" xfId="5" applyNumberFormat="1" applyFont="1" applyFill="1" applyBorder="1"/>
    <xf numFmtId="3" fontId="28" fillId="0" borderId="0" xfId="7" applyNumberFormat="1" applyFont="1" applyBorder="1"/>
    <xf numFmtId="3" fontId="28" fillId="0" borderId="0" xfId="7" applyNumberFormat="1" applyFont="1" applyBorder="1" applyAlignment="1">
      <alignment horizontal="right"/>
    </xf>
    <xf numFmtId="3" fontId="30" fillId="0" borderId="30" xfId="5" applyNumberFormat="1" applyFont="1" applyFill="1" applyBorder="1"/>
    <xf numFmtId="0" fontId="33" fillId="0" borderId="44" xfId="7" applyFont="1" applyBorder="1" applyAlignment="1">
      <alignment horizontal="left" indent="1"/>
    </xf>
    <xf numFmtId="3" fontId="28" fillId="0" borderId="42" xfId="5" applyNumberFormat="1" applyFont="1" applyFill="1" applyBorder="1" applyAlignment="1">
      <alignment horizontal="right"/>
    </xf>
    <xf numFmtId="3" fontId="28" fillId="0" borderId="37" xfId="5" applyNumberFormat="1" applyFont="1" applyFill="1" applyBorder="1" applyAlignment="1">
      <alignment horizontal="right"/>
    </xf>
    <xf numFmtId="3" fontId="28" fillId="0" borderId="37" xfId="5" applyNumberFormat="1" applyFont="1" applyFill="1" applyBorder="1"/>
    <xf numFmtId="3" fontId="28" fillId="2" borderId="36" xfId="5" applyNumberFormat="1" applyFont="1" applyFill="1" applyBorder="1"/>
    <xf numFmtId="3" fontId="28" fillId="2" borderId="38" xfId="7" applyNumberFormat="1" applyFont="1" applyFill="1" applyBorder="1" applyAlignment="1">
      <alignment horizontal="right"/>
    </xf>
    <xf numFmtId="0" fontId="28" fillId="2" borderId="11" xfId="0" applyFont="1" applyFill="1" applyBorder="1" applyAlignment="1">
      <alignment horizontal="center" vertical="center"/>
    </xf>
    <xf numFmtId="0" fontId="28" fillId="2" borderId="67" xfId="0" applyFont="1" applyFill="1" applyBorder="1" applyAlignment="1">
      <alignment horizontal="center" vertical="center"/>
    </xf>
    <xf numFmtId="0" fontId="28" fillId="2" borderId="18" xfId="0" applyFont="1" applyFill="1" applyBorder="1" applyAlignment="1">
      <alignment horizontal="center" vertical="center"/>
    </xf>
    <xf numFmtId="0" fontId="28" fillId="2" borderId="19" xfId="0" applyFont="1" applyFill="1" applyBorder="1" applyAlignment="1">
      <alignment horizontal="center" vertical="center"/>
    </xf>
    <xf numFmtId="0" fontId="28" fillId="2" borderId="24" xfId="0" applyFont="1" applyFill="1" applyBorder="1" applyAlignment="1">
      <alignment horizontal="center" vertical="center"/>
    </xf>
    <xf numFmtId="0" fontId="28" fillId="2" borderId="21" xfId="0" applyFont="1" applyFill="1" applyBorder="1" applyAlignment="1">
      <alignment horizontal="center" vertical="center"/>
    </xf>
    <xf numFmtId="0" fontId="28" fillId="2" borderId="40" xfId="0" applyFont="1" applyFill="1" applyBorder="1" applyAlignment="1">
      <alignment horizontal="center" vertical="center"/>
    </xf>
    <xf numFmtId="0" fontId="28" fillId="2" borderId="37" xfId="0" applyFont="1" applyFill="1" applyBorder="1" applyAlignment="1">
      <alignment horizontal="center" vertical="center"/>
    </xf>
    <xf numFmtId="0" fontId="28" fillId="2" borderId="38" xfId="0" applyFont="1" applyFill="1" applyBorder="1" applyAlignment="1">
      <alignment horizontal="center" vertical="center"/>
    </xf>
    <xf numFmtId="0" fontId="31" fillId="2" borderId="0" xfId="0" applyFont="1" applyFill="1" applyBorder="1" applyAlignment="1">
      <alignment horizontal="right"/>
    </xf>
    <xf numFmtId="0" fontId="28" fillId="2" borderId="33" xfId="0" applyFont="1" applyFill="1" applyBorder="1" applyAlignment="1">
      <alignment horizontal="center" vertical="center"/>
    </xf>
    <xf numFmtId="0" fontId="28" fillId="2" borderId="34" xfId="0" applyFont="1" applyFill="1" applyBorder="1" applyAlignment="1">
      <alignment horizontal="center" vertical="center"/>
    </xf>
    <xf numFmtId="0" fontId="30" fillId="2" borderId="24" xfId="0" applyFont="1" applyFill="1" applyBorder="1"/>
    <xf numFmtId="166" fontId="28" fillId="2" borderId="27" xfId="5" applyNumberFormat="1" applyFont="1" applyFill="1" applyBorder="1"/>
    <xf numFmtId="0" fontId="28" fillId="2" borderId="24" xfId="0" applyFont="1" applyFill="1" applyBorder="1" applyAlignment="1">
      <alignment horizontal="left" indent="1"/>
    </xf>
    <xf numFmtId="166" fontId="28" fillId="2" borderId="21" xfId="5" applyNumberFormat="1" applyFont="1" applyFill="1" applyBorder="1"/>
    <xf numFmtId="0" fontId="28" fillId="2" borderId="24" xfId="0" applyFont="1" applyFill="1" applyBorder="1" applyAlignment="1">
      <alignment horizontal="left" indent="4"/>
    </xf>
    <xf numFmtId="166" fontId="28" fillId="2" borderId="25" xfId="5" applyNumberFormat="1" applyFont="1" applyFill="1" applyBorder="1"/>
    <xf numFmtId="0" fontId="30" fillId="2" borderId="22" xfId="0" applyFont="1" applyFill="1" applyBorder="1" applyAlignment="1">
      <alignment horizontal="left"/>
    </xf>
    <xf numFmtId="3" fontId="30" fillId="2" borderId="49" xfId="0" applyNumberFormat="1" applyFont="1" applyFill="1" applyBorder="1" applyAlignment="1">
      <alignment horizontal="right"/>
    </xf>
    <xf numFmtId="0" fontId="30" fillId="2" borderId="22" xfId="0" applyFont="1" applyFill="1" applyBorder="1" applyAlignment="1">
      <alignment horizontal="center" vertical="center"/>
    </xf>
    <xf numFmtId="0" fontId="30" fillId="2" borderId="23" xfId="0" applyFont="1" applyFill="1" applyBorder="1" applyAlignment="1">
      <alignment horizontal="center" vertical="center"/>
    </xf>
    <xf numFmtId="171" fontId="28" fillId="2" borderId="53" xfId="0" applyNumberFormat="1" applyFont="1" applyFill="1" applyBorder="1"/>
    <xf numFmtId="0" fontId="28" fillId="2" borderId="24" xfId="0" applyFont="1" applyFill="1" applyBorder="1" applyAlignment="1">
      <alignment horizontal="left" indent="2"/>
    </xf>
    <xf numFmtId="0" fontId="30" fillId="2" borderId="28" xfId="0" applyFont="1" applyFill="1" applyBorder="1" applyAlignment="1">
      <alignment horizontal="left" vertical="center" indent="1"/>
    </xf>
    <xf numFmtId="171" fontId="30" fillId="2" borderId="29" xfId="5" applyNumberFormat="1" applyFont="1" applyFill="1" applyBorder="1" applyAlignment="1">
      <alignment vertical="center"/>
    </xf>
    <xf numFmtId="171" fontId="30" fillId="2" borderId="32" xfId="0" applyNumberFormat="1" applyFont="1" applyFill="1" applyBorder="1" applyAlignment="1">
      <alignment horizontal="right"/>
    </xf>
    <xf numFmtId="0" fontId="14" fillId="0" borderId="0" xfId="1" applyFont="1" applyBorder="1"/>
    <xf numFmtId="0" fontId="14" fillId="2" borderId="0" xfId="1" applyFont="1" applyFill="1" applyBorder="1" applyAlignment="1">
      <alignment horizontal="right"/>
    </xf>
    <xf numFmtId="0" fontId="14" fillId="0" borderId="16" xfId="1" applyFont="1" applyBorder="1" applyAlignment="1">
      <alignment horizontal="center" vertical="center"/>
    </xf>
    <xf numFmtId="0" fontId="14" fillId="0" borderId="50" xfId="1" applyFont="1" applyBorder="1" applyAlignment="1">
      <alignment horizontal="center" vertical="center"/>
    </xf>
    <xf numFmtId="0" fontId="14" fillId="0" borderId="47" xfId="1" applyFont="1" applyBorder="1" applyAlignment="1">
      <alignment horizontal="center" vertical="center"/>
    </xf>
    <xf numFmtId="0" fontId="14" fillId="0" borderId="68" xfId="1" applyFont="1" applyBorder="1" applyAlignment="1">
      <alignment horizontal="center" vertical="center"/>
    </xf>
    <xf numFmtId="0" fontId="14" fillId="0" borderId="52" xfId="1" applyFont="1" applyBorder="1" applyAlignment="1">
      <alignment horizontal="center" vertical="center"/>
    </xf>
    <xf numFmtId="0" fontId="14" fillId="0" borderId="20" xfId="1" applyFont="1" applyBorder="1" applyAlignment="1">
      <alignment horizontal="center" vertical="center"/>
    </xf>
    <xf numFmtId="0" fontId="14" fillId="2" borderId="49" xfId="1" applyFont="1" applyFill="1" applyBorder="1" applyAlignment="1">
      <alignment horizontal="center" vertical="center" wrapText="1"/>
    </xf>
    <xf numFmtId="0" fontId="14" fillId="0" borderId="39" xfId="1" applyFont="1" applyBorder="1" applyAlignment="1">
      <alignment horizontal="center" vertical="center"/>
    </xf>
    <xf numFmtId="170" fontId="32" fillId="2" borderId="21" xfId="1" applyNumberFormat="1" applyFont="1" applyFill="1" applyBorder="1"/>
    <xf numFmtId="0" fontId="14" fillId="0" borderId="24" xfId="1" applyFont="1" applyBorder="1" applyAlignment="1">
      <alignment horizontal="center" vertical="top"/>
    </xf>
    <xf numFmtId="0" fontId="14" fillId="0" borderId="24" xfId="1" applyFont="1" applyBorder="1" applyAlignment="1">
      <alignment horizontal="center" vertical="center"/>
    </xf>
    <xf numFmtId="170" fontId="32" fillId="2" borderId="21" xfId="1" applyNumberFormat="1" applyFont="1" applyFill="1" applyBorder="1" applyAlignment="1">
      <alignment vertical="center"/>
    </xf>
    <xf numFmtId="170" fontId="32" fillId="2" borderId="25" xfId="1" applyNumberFormat="1" applyFont="1" applyFill="1" applyBorder="1"/>
    <xf numFmtId="0" fontId="15" fillId="0" borderId="54" xfId="1" applyFont="1" applyBorder="1" applyAlignment="1">
      <alignment horizontal="left" indent="1"/>
    </xf>
    <xf numFmtId="3" fontId="30" fillId="0" borderId="29" xfId="5" applyNumberFormat="1" applyFont="1" applyFill="1" applyBorder="1"/>
    <xf numFmtId="170" fontId="30" fillId="0" borderId="29" xfId="5" applyNumberFormat="1" applyFont="1" applyFill="1" applyBorder="1"/>
    <xf numFmtId="170" fontId="30" fillId="0" borderId="32" xfId="5" applyNumberFormat="1" applyFont="1" applyFill="1" applyBorder="1"/>
    <xf numFmtId="0" fontId="14" fillId="0" borderId="51" xfId="1" applyFont="1" applyBorder="1" applyAlignment="1">
      <alignment horizontal="center" vertical="center"/>
    </xf>
    <xf numFmtId="0" fontId="14" fillId="0" borderId="7" xfId="1" applyFont="1" applyBorder="1" applyAlignment="1">
      <alignment horizontal="center" vertical="center" wrapText="1"/>
    </xf>
    <xf numFmtId="3" fontId="28" fillId="0" borderId="1" xfId="1" applyNumberFormat="1" applyFont="1" applyBorder="1" applyAlignment="1">
      <alignment wrapText="1"/>
    </xf>
    <xf numFmtId="3" fontId="28" fillId="0" borderId="4" xfId="1" applyNumberFormat="1" applyFont="1" applyBorder="1" applyAlignment="1">
      <alignment wrapText="1"/>
    </xf>
    <xf numFmtId="3" fontId="28" fillId="0" borderId="4" xfId="1" applyNumberFormat="1" applyFont="1" applyBorder="1" applyAlignment="1">
      <alignment vertical="center" wrapText="1"/>
    </xf>
    <xf numFmtId="3" fontId="30" fillId="0" borderId="61" xfId="5" applyNumberFormat="1" applyFont="1" applyFill="1" applyBorder="1"/>
    <xf numFmtId="0" fontId="14" fillId="0" borderId="19" xfId="1" applyFont="1" applyBorder="1" applyAlignment="1">
      <alignment horizontal="center" vertical="center"/>
    </xf>
    <xf numFmtId="0" fontId="14" fillId="0" borderId="21" xfId="1" applyFont="1" applyBorder="1" applyAlignment="1">
      <alignment horizontal="center" vertical="center"/>
    </xf>
    <xf numFmtId="0" fontId="14" fillId="2" borderId="69" xfId="1" applyFont="1" applyFill="1" applyBorder="1" applyAlignment="1">
      <alignment horizontal="left" vertical="center" wrapText="1"/>
    </xf>
    <xf numFmtId="0" fontId="14" fillId="2" borderId="53" xfId="1" applyFont="1" applyFill="1" applyBorder="1" applyAlignment="1">
      <alignment horizontal="left" vertical="center" wrapText="1"/>
    </xf>
    <xf numFmtId="0" fontId="15" fillId="0" borderId="70" xfId="1" applyFont="1" applyBorder="1" applyAlignment="1">
      <alignment horizontal="left"/>
    </xf>
    <xf numFmtId="0" fontId="14" fillId="2" borderId="0" xfId="1" applyFont="1" applyFill="1" applyBorder="1"/>
    <xf numFmtId="0" fontId="14" fillId="2" borderId="48" xfId="1" applyFont="1" applyFill="1" applyBorder="1" applyAlignment="1">
      <alignment horizontal="center" vertical="center"/>
    </xf>
    <xf numFmtId="0" fontId="14" fillId="2" borderId="24" xfId="1" applyFont="1" applyFill="1" applyBorder="1" applyAlignment="1">
      <alignment horizontal="right" vertical="center"/>
    </xf>
    <xf numFmtId="0" fontId="17" fillId="2" borderId="24" xfId="1" applyFont="1" applyFill="1" applyBorder="1" applyAlignment="1">
      <alignment horizontal="right" vertical="center"/>
    </xf>
    <xf numFmtId="3" fontId="32" fillId="0" borderId="21" xfId="1" applyNumberFormat="1" applyFont="1" applyBorder="1" applyAlignment="1">
      <alignment horizontal="right" vertical="center" wrapText="1"/>
    </xf>
    <xf numFmtId="3" fontId="28" fillId="0" borderId="21" xfId="1" applyNumberFormat="1" applyFont="1" applyBorder="1" applyAlignment="1">
      <alignment horizontal="right" vertical="center" wrapText="1"/>
    </xf>
    <xf numFmtId="0" fontId="14" fillId="2" borderId="33" xfId="1" applyFont="1" applyFill="1" applyBorder="1" applyAlignment="1">
      <alignment horizontal="right" vertical="center"/>
    </xf>
    <xf numFmtId="0" fontId="14" fillId="2" borderId="54" xfId="1" applyFont="1" applyFill="1" applyBorder="1"/>
    <xf numFmtId="3" fontId="30" fillId="2" borderId="32" xfId="5" applyNumberFormat="1" applyFont="1" applyFill="1" applyBorder="1"/>
    <xf numFmtId="0" fontId="14" fillId="2" borderId="51" xfId="1" applyFont="1" applyFill="1" applyBorder="1" applyAlignment="1">
      <alignment horizontal="center" vertical="center"/>
    </xf>
    <xf numFmtId="3" fontId="32" fillId="0" borderId="4" xfId="1" applyNumberFormat="1" applyFont="1" applyBorder="1" applyAlignment="1">
      <alignment horizontal="right" vertical="center" wrapText="1"/>
    </xf>
    <xf numFmtId="3" fontId="28" fillId="0" borderId="4" xfId="1" applyNumberFormat="1" applyFont="1" applyBorder="1" applyAlignment="1">
      <alignment horizontal="right" vertical="center" wrapText="1"/>
    </xf>
    <xf numFmtId="3" fontId="28" fillId="0" borderId="7" xfId="1" applyNumberFormat="1" applyFont="1" applyBorder="1" applyAlignment="1">
      <alignment horizontal="right" vertical="center" wrapText="1"/>
    </xf>
    <xf numFmtId="3" fontId="30" fillId="2" borderId="61" xfId="5" applyNumberFormat="1" applyFont="1" applyFill="1" applyBorder="1"/>
    <xf numFmtId="0" fontId="17" fillId="2" borderId="53" xfId="1" applyFont="1" applyFill="1" applyBorder="1" applyAlignment="1">
      <alignment horizontal="left" vertical="center" wrapText="1"/>
    </xf>
    <xf numFmtId="0" fontId="14" fillId="2" borderId="34" xfId="1" applyFont="1" applyFill="1" applyBorder="1" applyAlignment="1">
      <alignment horizontal="left" vertical="center" wrapText="1"/>
    </xf>
    <xf numFmtId="0" fontId="14" fillId="0" borderId="35" xfId="1" applyFont="1" applyBorder="1" applyAlignment="1">
      <alignment horizontal="center" vertical="center"/>
    </xf>
    <xf numFmtId="0" fontId="14" fillId="0" borderId="38" xfId="1" applyFont="1" applyBorder="1" applyAlignment="1">
      <alignment horizontal="center" vertical="center"/>
    </xf>
    <xf numFmtId="0" fontId="14" fillId="2" borderId="61" xfId="1" applyFont="1" applyFill="1" applyBorder="1" applyAlignment="1">
      <alignment horizontal="center" vertical="center" wrapText="1"/>
    </xf>
    <xf numFmtId="0" fontId="14" fillId="2" borderId="32" xfId="1" applyFont="1" applyFill="1" applyBorder="1" applyAlignment="1">
      <alignment horizontal="center" vertical="center" wrapText="1"/>
    </xf>
    <xf numFmtId="172" fontId="28" fillId="2" borderId="21" xfId="7" applyNumberFormat="1" applyFont="1" applyFill="1" applyBorder="1"/>
    <xf numFmtId="172" fontId="28" fillId="2" borderId="21" xfId="5" applyNumberFormat="1" applyFont="1" applyFill="1" applyBorder="1"/>
    <xf numFmtId="172" fontId="30" fillId="2" borderId="21" xfId="7" applyNumberFormat="1" applyFont="1" applyFill="1" applyBorder="1"/>
    <xf numFmtId="172" fontId="28" fillId="2" borderId="21" xfId="5" applyNumberFormat="1" applyFont="1" applyFill="1" applyBorder="1" applyAlignment="1">
      <alignment horizontal="right"/>
    </xf>
    <xf numFmtId="172" fontId="28" fillId="2" borderId="21" xfId="5" quotePrefix="1" applyNumberFormat="1" applyFont="1" applyFill="1" applyBorder="1" applyAlignment="1">
      <alignment horizontal="right"/>
    </xf>
    <xf numFmtId="172" fontId="30" fillId="2" borderId="29" xfId="5" applyNumberFormat="1" applyFont="1" applyFill="1" applyBorder="1" applyAlignment="1">
      <alignment horizontal="right"/>
    </xf>
    <xf numFmtId="172" fontId="30" fillId="2" borderId="29" xfId="5" applyNumberFormat="1" applyFont="1" applyFill="1" applyBorder="1"/>
    <xf numFmtId="172" fontId="30" fillId="2" borderId="31" xfId="5" applyNumberFormat="1" applyFont="1" applyFill="1" applyBorder="1"/>
    <xf numFmtId="172" fontId="30" fillId="2" borderId="32" xfId="5" applyNumberFormat="1" applyFont="1" applyFill="1" applyBorder="1"/>
    <xf numFmtId="172" fontId="30" fillId="2" borderId="4" xfId="7" applyNumberFormat="1" applyFont="1" applyFill="1" applyBorder="1" applyAlignment="1">
      <alignment horizontal="right"/>
    </xf>
    <xf numFmtId="172" fontId="28" fillId="2" borderId="4" xfId="7" applyNumberFormat="1" applyFont="1" applyFill="1" applyBorder="1" applyAlignment="1">
      <alignment horizontal="right"/>
    </xf>
    <xf numFmtId="172" fontId="28" fillId="2" borderId="4" xfId="5" applyNumberFormat="1" applyFont="1" applyFill="1" applyBorder="1" applyAlignment="1">
      <alignment horizontal="right"/>
    </xf>
    <xf numFmtId="172" fontId="28" fillId="2" borderId="4" xfId="5" quotePrefix="1" applyNumberFormat="1" applyFont="1" applyFill="1" applyBorder="1" applyAlignment="1">
      <alignment horizontal="right"/>
    </xf>
    <xf numFmtId="172" fontId="30" fillId="2" borderId="61" xfId="5" applyNumberFormat="1" applyFont="1" applyFill="1" applyBorder="1" applyAlignment="1">
      <alignment horizontal="right"/>
    </xf>
    <xf numFmtId="167" fontId="8" fillId="2" borderId="0" xfId="5" applyNumberFormat="1" applyFont="1" applyFill="1" applyBorder="1" applyAlignment="1">
      <alignment horizontal="left" wrapText="1"/>
    </xf>
    <xf numFmtId="0" fontId="8" fillId="0" borderId="0" xfId="7" applyFont="1" applyBorder="1" applyAlignment="1">
      <alignment vertical="top"/>
    </xf>
    <xf numFmtId="0" fontId="9" fillId="0" borderId="0" xfId="7" applyFont="1" applyBorder="1" applyAlignment="1">
      <alignment horizontal="right" vertical="top"/>
    </xf>
    <xf numFmtId="0" fontId="5" fillId="2" borderId="17" xfId="7" applyFont="1" applyFill="1" applyBorder="1" applyAlignment="1">
      <alignment horizontal="center" vertical="center"/>
    </xf>
    <xf numFmtId="0" fontId="21" fillId="2" borderId="17" xfId="7" applyFont="1" applyFill="1" applyBorder="1" applyAlignment="1">
      <alignment horizontal="center" vertical="center"/>
    </xf>
    <xf numFmtId="0" fontId="21" fillId="2" borderId="18" xfId="7" applyFont="1" applyFill="1" applyBorder="1" applyAlignment="1">
      <alignment horizontal="center" vertical="center"/>
    </xf>
    <xf numFmtId="0" fontId="21" fillId="2" borderId="19" xfId="7" applyFont="1" applyFill="1" applyBorder="1" applyAlignment="1">
      <alignment horizontal="center" vertical="center"/>
    </xf>
    <xf numFmtId="172" fontId="30" fillId="2" borderId="21" xfId="5" applyNumberFormat="1" applyFont="1" applyFill="1" applyBorder="1" applyAlignment="1">
      <alignment horizontal="right"/>
    </xf>
    <xf numFmtId="172" fontId="35" fillId="2" borderId="21" xfId="7" applyNumberFormat="1" applyFont="1" applyFill="1" applyBorder="1"/>
    <xf numFmtId="172" fontId="30" fillId="2" borderId="31" xfId="5" applyNumberFormat="1" applyFont="1" applyFill="1" applyBorder="1" applyAlignment="1">
      <alignment horizontal="right"/>
    </xf>
    <xf numFmtId="172" fontId="30" fillId="2" borderId="32" xfId="5" applyNumberFormat="1" applyFont="1" applyFill="1" applyBorder="1" applyAlignment="1">
      <alignment horizontal="right"/>
    </xf>
    <xf numFmtId="0" fontId="5" fillId="2" borderId="36" xfId="7" applyFont="1" applyFill="1" applyBorder="1" applyAlignment="1">
      <alignment horizontal="center" vertical="center"/>
    </xf>
    <xf numFmtId="0" fontId="21" fillId="2" borderId="36" xfId="7" applyFont="1" applyFill="1" applyBorder="1" applyAlignment="1">
      <alignment horizontal="center" vertical="center"/>
    </xf>
    <xf numFmtId="0" fontId="21" fillId="2" borderId="37" xfId="7" applyFont="1" applyFill="1" applyBorder="1" applyAlignment="1">
      <alignment horizontal="center" vertical="center"/>
    </xf>
    <xf numFmtId="0" fontId="21" fillId="2" borderId="38" xfId="7" applyFont="1" applyFill="1" applyBorder="1" applyAlignment="1">
      <alignment horizontal="center" vertical="center"/>
    </xf>
    <xf numFmtId="0" fontId="5" fillId="2" borderId="63" xfId="7" applyFont="1" applyFill="1" applyBorder="1" applyAlignment="1">
      <alignment horizontal="center" vertical="center"/>
    </xf>
    <xf numFmtId="0" fontId="5" fillId="2" borderId="64" xfId="7" applyFont="1" applyFill="1" applyBorder="1" applyAlignment="1">
      <alignment horizontal="center" vertical="center"/>
    </xf>
    <xf numFmtId="172" fontId="30" fillId="2" borderId="4" xfId="5" applyNumberFormat="1" applyFont="1" applyFill="1" applyBorder="1" applyAlignment="1">
      <alignment horizontal="right"/>
    </xf>
    <xf numFmtId="172" fontId="28" fillId="2" borderId="4" xfId="7" applyNumberFormat="1" applyFont="1" applyFill="1" applyBorder="1"/>
    <xf numFmtId="172" fontId="28" fillId="2" borderId="4" xfId="5" applyNumberFormat="1" applyFont="1" applyFill="1" applyBorder="1"/>
    <xf numFmtId="172" fontId="30" fillId="2" borderId="4" xfId="7" applyNumberFormat="1" applyFont="1" applyFill="1" applyBorder="1"/>
    <xf numFmtId="0" fontId="5" fillId="2" borderId="43" xfId="7" applyFont="1" applyFill="1" applyBorder="1" applyAlignment="1">
      <alignment horizontal="center" vertical="center"/>
    </xf>
    <xf numFmtId="0" fontId="5" fillId="2" borderId="44" xfId="7" applyFont="1" applyFill="1" applyBorder="1" applyAlignment="1">
      <alignment horizontal="center" vertical="center"/>
    </xf>
    <xf numFmtId="0" fontId="5" fillId="2" borderId="45" xfId="7" applyFont="1" applyFill="1" applyBorder="1"/>
    <xf numFmtId="0" fontId="8" fillId="2" borderId="45" xfId="7" applyFont="1" applyFill="1" applyBorder="1" applyAlignment="1">
      <alignment horizontal="left" indent="1"/>
    </xf>
    <xf numFmtId="167" fontId="5" fillId="2" borderId="45" xfId="5" applyNumberFormat="1" applyFont="1" applyFill="1" applyBorder="1"/>
    <xf numFmtId="167" fontId="8" fillId="2" borderId="45" xfId="5" applyNumberFormat="1" applyFont="1" applyFill="1" applyBorder="1" applyAlignment="1">
      <alignment horizontal="left" indent="1"/>
    </xf>
    <xf numFmtId="167" fontId="8" fillId="2" borderId="45" xfId="5" applyNumberFormat="1" applyFont="1" applyFill="1" applyBorder="1" applyAlignment="1">
      <alignment horizontal="left" wrapText="1" indent="1"/>
    </xf>
    <xf numFmtId="167" fontId="5" fillId="2" borderId="62" xfId="5" applyNumberFormat="1" applyFont="1" applyFill="1" applyBorder="1" applyAlignment="1">
      <alignment horizontal="left" indent="1"/>
    </xf>
    <xf numFmtId="0" fontId="32" fillId="2" borderId="71" xfId="1" applyFont="1" applyFill="1" applyBorder="1" applyAlignment="1">
      <alignment horizontal="center" vertical="center" wrapText="1"/>
    </xf>
    <xf numFmtId="164" fontId="32" fillId="2" borderId="0" xfId="1" applyNumberFormat="1" applyFont="1" applyFill="1" applyBorder="1" applyAlignment="1">
      <alignment horizontal="right"/>
    </xf>
    <xf numFmtId="0" fontId="28" fillId="2" borderId="0" xfId="1" applyFont="1" applyFill="1" applyBorder="1" applyAlignment="1">
      <alignment horizontal="right"/>
    </xf>
    <xf numFmtId="3" fontId="35" fillId="2" borderId="21" xfId="1" applyNumberFormat="1" applyFont="1" applyFill="1" applyBorder="1"/>
    <xf numFmtId="3" fontId="32" fillId="2" borderId="21" xfId="1" applyNumberFormat="1" applyFont="1" applyFill="1" applyBorder="1"/>
    <xf numFmtId="3" fontId="32" fillId="2" borderId="21" xfId="1" applyNumberFormat="1" applyFont="1" applyFill="1" applyBorder="1" applyAlignment="1">
      <alignment horizontal="right"/>
    </xf>
    <xf numFmtId="3" fontId="32" fillId="2" borderId="21" xfId="1" quotePrefix="1" applyNumberFormat="1" applyFont="1" applyFill="1" applyBorder="1" applyAlignment="1">
      <alignment horizontal="right"/>
    </xf>
    <xf numFmtId="3" fontId="35" fillId="2" borderId="21" xfId="1" applyNumberFormat="1" applyFont="1" applyFill="1" applyBorder="1" applyAlignment="1">
      <alignment vertical="center"/>
    </xf>
    <xf numFmtId="3" fontId="30" fillId="2" borderId="31" xfId="1" applyNumberFormat="1" applyFont="1" applyFill="1" applyBorder="1"/>
    <xf numFmtId="3" fontId="30" fillId="2" borderId="32" xfId="1" applyNumberFormat="1" applyFont="1" applyFill="1" applyBorder="1"/>
    <xf numFmtId="0" fontId="37" fillId="2" borderId="71" xfId="1" applyFont="1" applyFill="1" applyBorder="1" applyAlignment="1">
      <alignment horizontal="center" vertical="center" wrapText="1"/>
    </xf>
    <xf numFmtId="0" fontId="52" fillId="2" borderId="60" xfId="1" applyFont="1" applyFill="1" applyBorder="1" applyAlignment="1">
      <alignment horizontal="center" vertical="center" wrapText="1"/>
    </xf>
    <xf numFmtId="0" fontId="32" fillId="2" borderId="59" xfId="1" applyFont="1" applyFill="1" applyBorder="1" applyAlignment="1">
      <alignment horizontal="center" vertical="center" wrapText="1"/>
    </xf>
    <xf numFmtId="3" fontId="35" fillId="2" borderId="0" xfId="1" applyNumberFormat="1" applyFont="1" applyFill="1" applyBorder="1"/>
    <xf numFmtId="3" fontId="32" fillId="2" borderId="0" xfId="1" applyNumberFormat="1" applyFont="1" applyFill="1" applyBorder="1"/>
    <xf numFmtId="3" fontId="35" fillId="2" borderId="0" xfId="1" applyNumberFormat="1" applyFont="1" applyFill="1" applyBorder="1" applyAlignment="1">
      <alignment vertical="center"/>
    </xf>
    <xf numFmtId="3" fontId="30" fillId="2" borderId="30" xfId="1" applyNumberFormat="1" applyFont="1" applyFill="1" applyBorder="1"/>
    <xf numFmtId="0" fontId="32" fillId="2" borderId="15" xfId="1" applyFont="1" applyFill="1" applyBorder="1" applyAlignment="1">
      <alignment horizontal="center" vertical="center"/>
    </xf>
    <xf numFmtId="0" fontId="35" fillId="2" borderId="45" xfId="1" applyFont="1" applyFill="1" applyBorder="1"/>
    <xf numFmtId="0" fontId="39" fillId="2" borderId="45" xfId="1" applyFont="1" applyFill="1" applyBorder="1"/>
    <xf numFmtId="0" fontId="32" fillId="2" borderId="45" xfId="1" applyFont="1" applyFill="1" applyBorder="1"/>
    <xf numFmtId="0" fontId="32" fillId="2" borderId="45" xfId="1" applyFont="1" applyFill="1" applyBorder="1" applyAlignment="1">
      <alignment horizontal="left"/>
    </xf>
    <xf numFmtId="0" fontId="32" fillId="2" borderId="45" xfId="1" applyFont="1" applyFill="1" applyBorder="1" applyAlignment="1">
      <alignment horizontal="left" indent="3"/>
    </xf>
    <xf numFmtId="0" fontId="35" fillId="2" borderId="45" xfId="1" applyFont="1" applyFill="1" applyBorder="1" applyAlignment="1">
      <alignment vertical="center"/>
    </xf>
    <xf numFmtId="0" fontId="30" fillId="2" borderId="62" xfId="1" applyFont="1" applyFill="1" applyBorder="1" applyAlignment="1">
      <alignment horizontal="left"/>
    </xf>
    <xf numFmtId="0" fontId="39" fillId="2" borderId="45" xfId="0" applyFont="1" applyFill="1" applyBorder="1" applyAlignment="1">
      <alignment vertical="center"/>
    </xf>
    <xf numFmtId="0" fontId="39" fillId="2" borderId="57" xfId="0" applyFont="1" applyFill="1" applyBorder="1" applyAlignment="1">
      <alignment horizontal="center" vertical="center" wrapText="1"/>
    </xf>
    <xf numFmtId="0" fontId="39" fillId="2" borderId="56" xfId="0" applyFont="1" applyFill="1" applyBorder="1" applyAlignment="1">
      <alignment horizontal="center" vertical="center" wrapText="1"/>
    </xf>
    <xf numFmtId="0" fontId="39" fillId="2" borderId="60" xfId="0" applyFont="1" applyFill="1" applyBorder="1" applyAlignment="1">
      <alignment horizontal="center" vertical="center" wrapText="1"/>
    </xf>
    <xf numFmtId="3" fontId="38" fillId="2" borderId="4" xfId="0" applyNumberFormat="1" applyFont="1" applyFill="1" applyBorder="1" applyAlignment="1">
      <alignment horizontal="right" vertical="center"/>
    </xf>
    <xf numFmtId="3" fontId="38" fillId="2" borderId="5" xfId="0" applyNumberFormat="1" applyFont="1" applyFill="1" applyBorder="1" applyAlignment="1">
      <alignment horizontal="right" vertical="center"/>
    </xf>
    <xf numFmtId="0" fontId="44" fillId="2" borderId="21" xfId="0" applyFont="1" applyFill="1" applyBorder="1" applyAlignment="1">
      <alignment horizontal="right" vertical="center"/>
    </xf>
    <xf numFmtId="3" fontId="39" fillId="2" borderId="4" xfId="0" applyNumberFormat="1" applyFont="1" applyFill="1" applyBorder="1" applyAlignment="1">
      <alignment horizontal="right" vertical="center"/>
    </xf>
    <xf numFmtId="3" fontId="39" fillId="2" borderId="5" xfId="0" applyNumberFormat="1" applyFont="1" applyFill="1" applyBorder="1" applyAlignment="1">
      <alignment horizontal="right" vertical="center"/>
    </xf>
    <xf numFmtId="0" fontId="39" fillId="2" borderId="4" xfId="0" applyFont="1" applyFill="1" applyBorder="1" applyAlignment="1">
      <alignment horizontal="right" vertical="center"/>
    </xf>
    <xf numFmtId="0" fontId="39" fillId="2" borderId="5" xfId="0" applyFont="1" applyFill="1" applyBorder="1" applyAlignment="1">
      <alignment horizontal="right" vertical="center"/>
    </xf>
    <xf numFmtId="3" fontId="38" fillId="2" borderId="61" xfId="0" applyNumberFormat="1" applyFont="1" applyFill="1" applyBorder="1" applyAlignment="1">
      <alignment horizontal="right" vertical="center"/>
    </xf>
    <xf numFmtId="3" fontId="38" fillId="2" borderId="29" xfId="0" applyNumberFormat="1" applyFont="1" applyFill="1" applyBorder="1" applyAlignment="1">
      <alignment horizontal="right" vertical="center"/>
    </xf>
    <xf numFmtId="0" fontId="44" fillId="2" borderId="32" xfId="0" applyFont="1" applyFill="1" applyBorder="1" applyAlignment="1">
      <alignment horizontal="right" vertical="center"/>
    </xf>
    <xf numFmtId="0" fontId="22" fillId="0" borderId="0" xfId="1" applyFont="1" applyAlignment="1">
      <alignment horizontal="right"/>
    </xf>
    <xf numFmtId="0" fontId="66" fillId="0" borderId="0" xfId="1" applyFont="1" applyAlignment="1">
      <alignment horizontal="right"/>
    </xf>
    <xf numFmtId="0" fontId="39" fillId="2" borderId="15" xfId="1" applyFont="1" applyFill="1" applyBorder="1" applyAlignment="1">
      <alignment horizontal="center" vertical="center"/>
    </xf>
    <xf numFmtId="0" fontId="39" fillId="0" borderId="59" xfId="1" applyFont="1" applyBorder="1" applyAlignment="1">
      <alignment horizontal="center" vertical="center"/>
    </xf>
    <xf numFmtId="0" fontId="39" fillId="0" borderId="71" xfId="1" applyFont="1" applyBorder="1" applyAlignment="1">
      <alignment horizontal="center" vertical="center" wrapText="1"/>
    </xf>
    <xf numFmtId="0" fontId="39" fillId="0" borderId="60" xfId="1" applyFont="1" applyBorder="1" applyAlignment="1">
      <alignment horizontal="center" vertical="center" wrapText="1"/>
    </xf>
    <xf numFmtId="0" fontId="8" fillId="2" borderId="0" xfId="1" applyFont="1" applyFill="1" applyAlignment="1">
      <alignment vertical="center"/>
    </xf>
    <xf numFmtId="0" fontId="38" fillId="2" borderId="45" xfId="1" applyFont="1" applyFill="1" applyBorder="1"/>
    <xf numFmtId="3" fontId="38" fillId="0" borderId="0" xfId="1" applyNumberFormat="1" applyFont="1" applyBorder="1"/>
    <xf numFmtId="3" fontId="38" fillId="0" borderId="6" xfId="1" applyNumberFormat="1" applyFont="1" applyBorder="1"/>
    <xf numFmtId="3" fontId="38" fillId="0" borderId="21" xfId="1" applyNumberFormat="1" applyFont="1" applyBorder="1"/>
    <xf numFmtId="3" fontId="8" fillId="2" borderId="0" xfId="1" applyNumberFormat="1" applyFont="1" applyFill="1"/>
    <xf numFmtId="3" fontId="39" fillId="0" borderId="0" xfId="1" applyNumberFormat="1" applyFont="1" applyBorder="1"/>
    <xf numFmtId="3" fontId="39" fillId="0" borderId="6" xfId="1" applyNumberFormat="1" applyFont="1" applyBorder="1"/>
    <xf numFmtId="3" fontId="39" fillId="0" borderId="21" xfId="1" applyNumberFormat="1" applyFont="1" applyBorder="1"/>
    <xf numFmtId="0" fontId="39" fillId="2" borderId="45" xfId="1" applyFont="1" applyFill="1" applyBorder="1" applyAlignment="1">
      <alignment horizontal="left" indent="1"/>
    </xf>
    <xf numFmtId="3" fontId="38" fillId="0" borderId="6" xfId="1" applyNumberFormat="1" applyFont="1" applyBorder="1" applyAlignment="1">
      <alignment horizontal="right"/>
    </xf>
    <xf numFmtId="3" fontId="38" fillId="0" borderId="21" xfId="1" applyNumberFormat="1" applyFont="1" applyBorder="1" applyAlignment="1">
      <alignment horizontal="right"/>
    </xf>
    <xf numFmtId="3" fontId="5" fillId="2" borderId="0" xfId="1" applyNumberFormat="1" applyFont="1" applyFill="1"/>
    <xf numFmtId="0" fontId="38" fillId="2" borderId="62" xfId="1" applyFont="1" applyFill="1" applyBorder="1" applyAlignment="1">
      <alignment horizontal="left"/>
    </xf>
    <xf numFmtId="3" fontId="38" fillId="0" borderId="30" xfId="5" applyNumberFormat="1" applyFont="1" applyFill="1" applyBorder="1"/>
    <xf numFmtId="3" fontId="38" fillId="0" borderId="31" xfId="5" applyNumberFormat="1" applyFont="1" applyFill="1" applyBorder="1"/>
    <xf numFmtId="3" fontId="38" fillId="0" borderId="32" xfId="5" applyNumberFormat="1" applyFont="1" applyFill="1" applyBorder="1"/>
    <xf numFmtId="0" fontId="39" fillId="2" borderId="0" xfId="1" applyFont="1" applyFill="1"/>
    <xf numFmtId="0" fontId="22" fillId="2" borderId="0" xfId="1" applyFont="1" applyFill="1"/>
    <xf numFmtId="0" fontId="39" fillId="2" borderId="0" xfId="1" applyFont="1" applyFill="1" applyAlignment="1">
      <alignment horizontal="left" wrapText="1"/>
    </xf>
    <xf numFmtId="170" fontId="8" fillId="0" borderId="0" xfId="1" applyNumberFormat="1" applyFont="1"/>
    <xf numFmtId="0" fontId="67" fillId="0" borderId="0" xfId="1" applyFont="1"/>
    <xf numFmtId="0" fontId="67" fillId="2" borderId="0" xfId="1" applyFont="1" applyFill="1"/>
    <xf numFmtId="0" fontId="60" fillId="2" borderId="0" xfId="1" applyFont="1" applyFill="1" applyAlignment="1">
      <alignment horizontal="center"/>
    </xf>
    <xf numFmtId="0" fontId="39" fillId="0" borderId="0" xfId="1" applyFont="1"/>
    <xf numFmtId="0" fontId="39" fillId="0" borderId="71" xfId="1" applyFont="1" applyBorder="1" applyAlignment="1">
      <alignment horizontal="center" vertical="center"/>
    </xf>
    <xf numFmtId="0" fontId="39" fillId="0" borderId="56" xfId="1" applyFont="1" applyBorder="1" applyAlignment="1">
      <alignment horizontal="center" vertical="center" wrapText="1"/>
    </xf>
    <xf numFmtId="3" fontId="38" fillId="0" borderId="5" xfId="1" applyNumberFormat="1" applyFont="1" applyBorder="1"/>
    <xf numFmtId="3" fontId="39" fillId="0" borderId="5" xfId="1" applyNumberFormat="1" applyFont="1" applyBorder="1"/>
    <xf numFmtId="3" fontId="38" fillId="0" borderId="5" xfId="1" applyNumberFormat="1" applyFont="1" applyBorder="1" applyAlignment="1">
      <alignment horizontal="right"/>
    </xf>
    <xf numFmtId="3" fontId="38" fillId="2" borderId="21" xfId="1" quotePrefix="1" applyNumberFormat="1" applyFont="1" applyFill="1" applyBorder="1" applyAlignment="1">
      <alignment horizontal="right"/>
    </xf>
    <xf numFmtId="3" fontId="8" fillId="2" borderId="21" xfId="1" applyNumberFormat="1" applyFont="1" applyFill="1" applyBorder="1"/>
    <xf numFmtId="3" fontId="38" fillId="0" borderId="29" xfId="5" applyNumberFormat="1" applyFont="1" applyFill="1" applyBorder="1"/>
    <xf numFmtId="0" fontId="22" fillId="0" borderId="0" xfId="1" applyFont="1" applyAlignment="1">
      <alignment horizontal="left"/>
    </xf>
    <xf numFmtId="3" fontId="8" fillId="0" borderId="0" xfId="1" applyNumberFormat="1" applyFont="1"/>
    <xf numFmtId="0" fontId="8" fillId="2" borderId="0" xfId="1" applyFont="1" applyFill="1" applyAlignment="1">
      <alignment horizontal="right"/>
    </xf>
    <xf numFmtId="0" fontId="54" fillId="2" borderId="15" xfId="1" applyFont="1" applyFill="1" applyBorder="1" applyAlignment="1">
      <alignment horizontal="center" vertical="center"/>
    </xf>
    <xf numFmtId="0" fontId="39" fillId="2" borderId="59" xfId="1" applyFont="1" applyFill="1" applyBorder="1" applyAlignment="1">
      <alignment horizontal="center" vertical="center"/>
    </xf>
    <xf numFmtId="0" fontId="39" fillId="2" borderId="71" xfId="1" applyFont="1" applyFill="1" applyBorder="1" applyAlignment="1">
      <alignment horizontal="center" vertical="center" wrapText="1"/>
    </xf>
    <xf numFmtId="0" fontId="39" fillId="2" borderId="60" xfId="1" applyFont="1" applyFill="1" applyBorder="1" applyAlignment="1">
      <alignment horizontal="center" vertical="center" wrapText="1"/>
    </xf>
    <xf numFmtId="0" fontId="49" fillId="2" borderId="45" xfId="1" applyFont="1" applyFill="1" applyBorder="1"/>
    <xf numFmtId="164" fontId="38" fillId="2" borderId="0" xfId="5" applyNumberFormat="1" applyFont="1" applyFill="1" applyBorder="1" applyAlignment="1">
      <alignment horizontal="right"/>
    </xf>
    <xf numFmtId="164" fontId="38" fillId="2" borderId="6" xfId="5" applyNumberFormat="1" applyFont="1" applyFill="1" applyBorder="1" applyAlignment="1">
      <alignment horizontal="right"/>
    </xf>
    <xf numFmtId="166" fontId="38" fillId="2" borderId="6" xfId="5" applyNumberFormat="1" applyFont="1" applyFill="1" applyBorder="1" applyAlignment="1">
      <alignment horizontal="right"/>
    </xf>
    <xf numFmtId="166" fontId="38" fillId="2" borderId="21" xfId="5" applyNumberFormat="1" applyFont="1" applyFill="1" applyBorder="1" applyAlignment="1">
      <alignment horizontal="right"/>
    </xf>
    <xf numFmtId="164" fontId="8" fillId="2" borderId="0" xfId="1" applyNumberFormat="1" applyFont="1" applyFill="1"/>
    <xf numFmtId="0" fontId="54" fillId="2" borderId="45" xfId="1" applyFont="1" applyFill="1" applyBorder="1" applyAlignment="1">
      <alignment horizontal="left"/>
    </xf>
    <xf numFmtId="164" fontId="39" fillId="2" borderId="0" xfId="1" applyNumberFormat="1" applyFont="1" applyFill="1" applyBorder="1"/>
    <xf numFmtId="164" fontId="39" fillId="2" borderId="6" xfId="1" applyNumberFormat="1" applyFont="1" applyFill="1" applyBorder="1"/>
    <xf numFmtId="166" fontId="39" fillId="2" borderId="6" xfId="5" applyNumberFormat="1" applyFont="1" applyFill="1" applyBorder="1"/>
    <xf numFmtId="166" fontId="39" fillId="2" borderId="21" xfId="5" applyNumberFormat="1" applyFont="1" applyFill="1" applyBorder="1"/>
    <xf numFmtId="0" fontId="54" fillId="2" borderId="45" xfId="1" applyFont="1" applyFill="1" applyBorder="1"/>
    <xf numFmtId="164" fontId="38" fillId="2" borderId="0" xfId="5" applyNumberFormat="1" applyFont="1" applyFill="1" applyBorder="1"/>
    <xf numFmtId="164" fontId="38" fillId="2" borderId="6" xfId="5" applyNumberFormat="1" applyFont="1" applyFill="1" applyBorder="1"/>
    <xf numFmtId="166" fontId="38" fillId="2" borderId="6" xfId="5" applyNumberFormat="1" applyFont="1" applyFill="1" applyBorder="1"/>
    <xf numFmtId="166" fontId="38" fillId="2" borderId="21" xfId="5" applyNumberFormat="1" applyFont="1" applyFill="1" applyBorder="1"/>
    <xf numFmtId="0" fontId="54" fillId="2" borderId="45" xfId="1" applyFont="1" applyFill="1" applyBorder="1" applyAlignment="1">
      <alignment horizontal="left" indent="1"/>
    </xf>
    <xf numFmtId="164" fontId="39" fillId="2" borderId="0" xfId="5" applyNumberFormat="1" applyFont="1" applyFill="1" applyBorder="1"/>
    <xf numFmtId="164" fontId="39" fillId="2" borderId="6" xfId="5" applyNumberFormat="1" applyFont="1" applyFill="1" applyBorder="1"/>
    <xf numFmtId="164" fontId="39" fillId="2" borderId="0" xfId="1" applyNumberFormat="1" applyFont="1" applyFill="1" applyBorder="1" applyAlignment="1">
      <alignment horizontal="right"/>
    </xf>
    <xf numFmtId="164" fontId="39" fillId="2" borderId="6" xfId="1" applyNumberFormat="1" applyFont="1" applyFill="1" applyBorder="1" applyAlignment="1">
      <alignment horizontal="right"/>
    </xf>
    <xf numFmtId="166" fontId="39" fillId="2" borderId="6" xfId="5" applyNumberFormat="1" applyFont="1" applyFill="1" applyBorder="1" applyAlignment="1">
      <alignment horizontal="right"/>
    </xf>
    <xf numFmtId="166" fontId="39" fillId="2" borderId="21" xfId="5" applyNumberFormat="1" applyFont="1" applyFill="1" applyBorder="1" applyAlignment="1">
      <alignment horizontal="right"/>
    </xf>
    <xf numFmtId="0" fontId="54" fillId="2" borderId="45" xfId="1" applyFont="1" applyFill="1" applyBorder="1" applyAlignment="1">
      <alignment horizontal="left" vertical="top" indent="1"/>
    </xf>
    <xf numFmtId="164" fontId="39" fillId="2" borderId="0" xfId="1" applyNumberFormat="1" applyFont="1" applyFill="1" applyBorder="1" applyAlignment="1">
      <alignment vertical="top"/>
    </xf>
    <xf numFmtId="164" fontId="39" fillId="2" borderId="6" xfId="1" applyNumberFormat="1" applyFont="1" applyFill="1" applyBorder="1" applyAlignment="1">
      <alignment vertical="top"/>
    </xf>
    <xf numFmtId="166" fontId="39" fillId="2" borderId="6" xfId="5" applyNumberFormat="1" applyFont="1" applyFill="1" applyBorder="1" applyAlignment="1">
      <alignment vertical="top"/>
    </xf>
    <xf numFmtId="166" fontId="39" fillId="2" borderId="21" xfId="5" applyNumberFormat="1" applyFont="1" applyFill="1" applyBorder="1" applyAlignment="1">
      <alignment vertical="top"/>
    </xf>
    <xf numFmtId="0" fontId="8" fillId="2" borderId="0" xfId="1" applyFont="1" applyFill="1" applyAlignment="1">
      <alignment vertical="top"/>
    </xf>
    <xf numFmtId="0" fontId="49" fillId="2" borderId="62" xfId="1" applyFont="1" applyFill="1" applyBorder="1" applyAlignment="1">
      <alignment horizontal="left" vertical="center"/>
    </xf>
    <xf numFmtId="164" fontId="38" fillId="2" borderId="30" xfId="5" applyNumberFormat="1" applyFont="1" applyFill="1" applyBorder="1" applyAlignment="1">
      <alignment vertical="center"/>
    </xf>
    <xf numFmtId="164" fontId="38" fillId="2" borderId="31" xfId="5" applyNumberFormat="1" applyFont="1" applyFill="1" applyBorder="1" applyAlignment="1">
      <alignment vertical="center"/>
    </xf>
    <xf numFmtId="166" fontId="38" fillId="2" borderId="31" xfId="5" applyNumberFormat="1" applyFont="1" applyFill="1" applyBorder="1" applyAlignment="1">
      <alignment vertical="center"/>
    </xf>
    <xf numFmtId="166" fontId="38" fillId="2" borderId="32" xfId="5" applyNumberFormat="1" applyFont="1" applyFill="1" applyBorder="1" applyAlignment="1">
      <alignment vertical="center"/>
    </xf>
    <xf numFmtId="164" fontId="8" fillId="2" borderId="0" xfId="1" applyNumberFormat="1" applyFont="1" applyFill="1" applyAlignment="1">
      <alignment vertical="center"/>
    </xf>
    <xf numFmtId="0" fontId="9" fillId="2" borderId="0" xfId="1" applyFont="1" applyFill="1" applyAlignment="1">
      <alignment horizontal="right"/>
    </xf>
    <xf numFmtId="0" fontId="7" fillId="2" borderId="0" xfId="1" applyFont="1" applyFill="1" applyAlignment="1">
      <alignment horizontal="right"/>
    </xf>
    <xf numFmtId="49" fontId="8" fillId="2" borderId="0" xfId="7" applyNumberFormat="1" applyFont="1" applyFill="1"/>
    <xf numFmtId="0" fontId="67" fillId="2" borderId="0" xfId="7" applyFont="1" applyFill="1"/>
    <xf numFmtId="170" fontId="67" fillId="2" borderId="0" xfId="7" applyNumberFormat="1" applyFont="1" applyFill="1" applyAlignment="1">
      <alignment horizontal="right"/>
    </xf>
    <xf numFmtId="0" fontId="69" fillId="2" borderId="0" xfId="10" applyFont="1" applyFill="1" applyAlignment="1">
      <alignment horizontal="right" vertical="center"/>
    </xf>
    <xf numFmtId="0" fontId="5" fillId="2" borderId="62" xfId="7" applyFont="1" applyFill="1" applyBorder="1" applyAlignment="1">
      <alignment horizontal="left"/>
    </xf>
    <xf numFmtId="0" fontId="8" fillId="2" borderId="0" xfId="7" applyFont="1" applyFill="1" applyBorder="1" applyAlignment="1">
      <alignment horizontal="left" vertical="top" wrapText="1"/>
    </xf>
    <xf numFmtId="0" fontId="8" fillId="2" borderId="0" xfId="7" applyFont="1" applyFill="1" applyBorder="1" applyAlignment="1">
      <alignment horizontal="right" vertical="top"/>
    </xf>
    <xf numFmtId="0" fontId="70" fillId="2" borderId="0" xfId="7" applyFont="1" applyFill="1" applyAlignment="1">
      <alignment horizontal="right"/>
    </xf>
    <xf numFmtId="0" fontId="71" fillId="2" borderId="0" xfId="7" applyFont="1" applyFill="1"/>
    <xf numFmtId="0" fontId="7" fillId="2" borderId="0" xfId="7" applyFont="1" applyFill="1" applyAlignment="1">
      <alignment horizontal="center"/>
    </xf>
    <xf numFmtId="3" fontId="1" fillId="0" borderId="0" xfId="1" applyNumberFormat="1" applyFont="1" applyAlignment="1">
      <alignment wrapText="1"/>
    </xf>
    <xf numFmtId="0" fontId="72" fillId="2" borderId="0" xfId="1" applyFont="1" applyFill="1"/>
    <xf numFmtId="0" fontId="71" fillId="2" borderId="0" xfId="1" applyFont="1" applyFill="1"/>
    <xf numFmtId="0" fontId="70" fillId="2" borderId="0" xfId="1" applyFont="1" applyFill="1" applyAlignment="1">
      <alignment horizontal="center"/>
    </xf>
    <xf numFmtId="0" fontId="72" fillId="0" borderId="0" xfId="1" applyFont="1"/>
    <xf numFmtId="0" fontId="71" fillId="0" borderId="0" xfId="1" applyFont="1"/>
    <xf numFmtId="0" fontId="72" fillId="0" borderId="0" xfId="1" applyFont="1" applyAlignment="1">
      <alignment vertical="top"/>
    </xf>
    <xf numFmtId="0" fontId="30" fillId="2" borderId="0" xfId="0" applyFont="1" applyFill="1" applyAlignment="1">
      <alignment horizontal="center"/>
    </xf>
    <xf numFmtId="3" fontId="29" fillId="2" borderId="0" xfId="0" applyNumberFormat="1" applyFont="1" applyFill="1" applyAlignment="1">
      <alignment horizontal="right"/>
    </xf>
    <xf numFmtId="0" fontId="73" fillId="2" borderId="0" xfId="0" applyFont="1" applyFill="1"/>
    <xf numFmtId="0" fontId="7" fillId="2" borderId="0" xfId="0" applyFont="1" applyFill="1" applyAlignment="1">
      <alignment horizontal="center"/>
    </xf>
    <xf numFmtId="0" fontId="73" fillId="2" borderId="0" xfId="0" applyFont="1" applyFill="1" applyAlignment="1">
      <alignment horizontal="right"/>
    </xf>
    <xf numFmtId="0" fontId="8" fillId="0" borderId="0" xfId="7" applyFont="1" applyAlignment="1">
      <alignment horizontal="right"/>
    </xf>
    <xf numFmtId="0" fontId="8" fillId="0" borderId="43" xfId="7" applyFont="1" applyBorder="1" applyAlignment="1">
      <alignment horizontal="center" vertical="center"/>
    </xf>
    <xf numFmtId="0" fontId="8" fillId="0" borderId="45" xfId="7" applyFont="1" applyBorder="1" applyAlignment="1">
      <alignment horizontal="center" vertical="center"/>
    </xf>
    <xf numFmtId="0" fontId="8" fillId="0" borderId="5" xfId="7" applyFont="1" applyBorder="1" applyAlignment="1">
      <alignment horizontal="center" vertical="center"/>
    </xf>
    <xf numFmtId="0" fontId="8" fillId="0" borderId="21" xfId="7" applyFont="1" applyBorder="1" applyAlignment="1">
      <alignment horizontal="center" vertical="center"/>
    </xf>
    <xf numFmtId="0" fontId="8" fillId="0" borderId="66" xfId="7" applyFont="1" applyBorder="1" applyAlignment="1">
      <alignment horizontal="center" vertical="center"/>
    </xf>
    <xf numFmtId="0" fontId="8" fillId="0" borderId="8" xfId="7" applyFont="1" applyBorder="1" applyAlignment="1">
      <alignment horizontal="center" vertical="center"/>
    </xf>
    <xf numFmtId="0" fontId="8" fillId="0" borderId="25" xfId="7" applyFont="1" applyBorder="1" applyAlignment="1">
      <alignment horizontal="center" vertical="center"/>
    </xf>
    <xf numFmtId="3" fontId="8" fillId="0" borderId="0" xfId="7" applyNumberFormat="1" applyFont="1"/>
    <xf numFmtId="0" fontId="8" fillId="0" borderId="45" xfId="7" applyFont="1" applyBorder="1" applyAlignment="1">
      <alignment horizontal="left" indent="4"/>
    </xf>
    <xf numFmtId="0" fontId="8" fillId="0" borderId="45" xfId="7" applyFont="1" applyBorder="1" applyAlignment="1">
      <alignment horizontal="left" indent="6"/>
    </xf>
    <xf numFmtId="0" fontId="5" fillId="0" borderId="45" xfId="7" applyFont="1" applyBorder="1" applyAlignment="1">
      <alignment horizontal="left" vertical="center" wrapText="1"/>
    </xf>
    <xf numFmtId="0" fontId="5" fillId="0" borderId="62" xfId="7" applyFont="1" applyBorder="1" applyAlignment="1">
      <alignment horizontal="left"/>
    </xf>
    <xf numFmtId="170" fontId="8" fillId="0" borderId="0" xfId="7" applyNumberFormat="1" applyFont="1" applyAlignment="1">
      <alignment horizontal="right"/>
    </xf>
    <xf numFmtId="171" fontId="8" fillId="0" borderId="0" xfId="7" applyNumberFormat="1" applyFont="1"/>
    <xf numFmtId="0" fontId="67" fillId="0" borderId="0" xfId="7" applyFont="1"/>
    <xf numFmtId="0" fontId="7" fillId="0" borderId="0" xfId="7" applyFont="1" applyAlignment="1">
      <alignment horizontal="center"/>
    </xf>
    <xf numFmtId="0" fontId="67" fillId="0" borderId="0" xfId="7" applyFont="1" applyAlignment="1">
      <alignment horizontal="right"/>
    </xf>
    <xf numFmtId="0" fontId="8" fillId="0" borderId="43" xfId="7" applyFont="1" applyBorder="1"/>
    <xf numFmtId="0" fontId="8" fillId="0" borderId="63" xfId="7" applyFont="1" applyBorder="1" applyAlignment="1">
      <alignment horizontal="center" vertical="center"/>
    </xf>
    <xf numFmtId="0" fontId="8" fillId="0" borderId="45" xfId="7" applyFont="1" applyBorder="1" applyAlignment="1">
      <alignment horizontal="center"/>
    </xf>
    <xf numFmtId="0" fontId="8" fillId="0" borderId="4" xfId="7" applyFont="1" applyBorder="1" applyAlignment="1">
      <alignment horizontal="center" vertical="center"/>
    </xf>
    <xf numFmtId="0" fontId="8" fillId="0" borderId="44" xfId="7" applyFont="1" applyBorder="1"/>
    <xf numFmtId="0" fontId="8" fillId="0" borderId="64" xfId="7" applyFont="1" applyBorder="1" applyAlignment="1">
      <alignment horizontal="center" vertical="center"/>
    </xf>
    <xf numFmtId="0" fontId="8" fillId="0" borderId="36" xfId="7" applyFont="1" applyBorder="1" applyAlignment="1">
      <alignment horizontal="center" vertical="center"/>
    </xf>
    <xf numFmtId="0" fontId="8" fillId="0" borderId="38" xfId="7" applyFont="1" applyBorder="1" applyAlignment="1">
      <alignment horizontal="center" vertical="center"/>
    </xf>
    <xf numFmtId="3" fontId="5" fillId="0" borderId="0" xfId="5" applyNumberFormat="1" applyFont="1" applyFill="1" applyBorder="1" applyAlignment="1">
      <alignment horizontal="right"/>
    </xf>
    <xf numFmtId="3" fontId="8" fillId="0" borderId="4" xfId="5" applyNumberFormat="1" applyFont="1" applyFill="1" applyBorder="1" applyAlignment="1">
      <alignment horizontal="right"/>
    </xf>
    <xf numFmtId="0" fontId="8" fillId="0" borderId="45" xfId="7" applyFont="1" applyBorder="1" applyAlignment="1">
      <alignment horizontal="left" wrapText="1" indent="4"/>
    </xf>
    <xf numFmtId="3" fontId="8" fillId="0" borderId="0" xfId="5" applyNumberFormat="1" applyFont="1" applyFill="1" applyBorder="1" applyAlignment="1">
      <alignment horizontal="right"/>
    </xf>
    <xf numFmtId="0" fontId="8" fillId="0" borderId="45" xfId="7" applyFont="1" applyBorder="1" applyAlignment="1">
      <alignment horizontal="left" indent="5"/>
    </xf>
    <xf numFmtId="0" fontId="8" fillId="2" borderId="45" xfId="7" applyFont="1" applyFill="1" applyBorder="1" applyAlignment="1">
      <alignment horizontal="left" wrapText="1" indent="4"/>
    </xf>
    <xf numFmtId="3" fontId="8" fillId="2" borderId="0" xfId="5" applyNumberFormat="1" applyFont="1" applyFill="1" applyBorder="1" applyAlignment="1">
      <alignment horizontal="right"/>
    </xf>
    <xf numFmtId="164" fontId="8" fillId="0" borderId="0" xfId="5" applyNumberFormat="1" applyFont="1" applyFill="1" applyBorder="1" applyAlignment="1">
      <alignment horizontal="right"/>
    </xf>
    <xf numFmtId="0" fontId="5" fillId="0" borderId="62" xfId="7" applyFont="1" applyBorder="1" applyAlignment="1">
      <alignment horizontal="left" indent="1"/>
    </xf>
    <xf numFmtId="3" fontId="5" fillId="0" borderId="30" xfId="5" applyNumberFormat="1" applyFont="1" applyFill="1" applyBorder="1" applyAlignment="1">
      <alignment horizontal="right"/>
    </xf>
    <xf numFmtId="3" fontId="5" fillId="0" borderId="31" xfId="5" applyNumberFormat="1" applyFont="1" applyFill="1" applyBorder="1" applyAlignment="1">
      <alignment horizontal="right"/>
    </xf>
    <xf numFmtId="3" fontId="5" fillId="0" borderId="29" xfId="5" applyNumberFormat="1" applyFont="1" applyFill="1" applyBorder="1" applyAlignment="1">
      <alignment horizontal="right"/>
    </xf>
    <xf numFmtId="164" fontId="5" fillId="0" borderId="31" xfId="5" applyNumberFormat="1" applyFont="1" applyFill="1" applyBorder="1" applyAlignment="1">
      <alignment horizontal="right"/>
    </xf>
    <xf numFmtId="164" fontId="5" fillId="2" borderId="31" xfId="5" applyNumberFormat="1" applyFont="1" applyFill="1" applyBorder="1" applyAlignment="1">
      <alignment horizontal="right"/>
    </xf>
    <xf numFmtId="3" fontId="5" fillId="2" borderId="32" xfId="7" applyNumberFormat="1" applyFont="1" applyFill="1" applyBorder="1" applyAlignment="1">
      <alignment horizontal="right"/>
    </xf>
    <xf numFmtId="0" fontId="9" fillId="2" borderId="0" xfId="7" applyFont="1" applyFill="1" applyBorder="1" applyAlignment="1">
      <alignment horizontal="right"/>
    </xf>
    <xf numFmtId="3" fontId="8" fillId="2" borderId="0" xfId="7" applyNumberFormat="1" applyFont="1" applyFill="1" applyAlignment="1">
      <alignment horizontal="left"/>
    </xf>
    <xf numFmtId="164" fontId="5" fillId="0" borderId="0" xfId="5" applyNumberFormat="1" applyFont="1" applyFill="1" applyBorder="1" applyAlignment="1">
      <alignment horizontal="right"/>
    </xf>
    <xf numFmtId="3" fontId="8" fillId="0" borderId="0" xfId="7" applyNumberFormat="1" applyFont="1" applyAlignment="1">
      <alignment horizontal="right"/>
    </xf>
    <xf numFmtId="0" fontId="9" fillId="0" borderId="0" xfId="7" applyFont="1" applyAlignment="1">
      <alignment horizontal="right"/>
    </xf>
    <xf numFmtId="0" fontId="8" fillId="0" borderId="0" xfId="7" applyFont="1" applyAlignment="1">
      <alignment horizontal="left" wrapText="1" indent="3"/>
    </xf>
    <xf numFmtId="0" fontId="7" fillId="0" borderId="0" xfId="7" applyFont="1" applyAlignment="1">
      <alignment horizontal="right"/>
    </xf>
    <xf numFmtId="0" fontId="7" fillId="0" borderId="0" xfId="7" applyFont="1" applyAlignment="1">
      <alignment horizontal="center" vertical="center" wrapText="1"/>
    </xf>
    <xf numFmtId="0" fontId="8" fillId="0" borderId="5" xfId="1" applyFont="1" applyBorder="1" applyAlignment="1">
      <alignment horizontal="left" indent="6"/>
    </xf>
    <xf numFmtId="3" fontId="8" fillId="0" borderId="6" xfId="2" applyNumberFormat="1" applyFont="1" applyFill="1" applyBorder="1" applyAlignment="1">
      <alignment horizontal="right"/>
    </xf>
    <xf numFmtId="3" fontId="8" fillId="2" borderId="5" xfId="2" applyNumberFormat="1" applyFont="1" applyFill="1" applyBorder="1" applyAlignment="1">
      <alignment horizontal="right"/>
    </xf>
    <xf numFmtId="3" fontId="8" fillId="0" borderId="5" xfId="2" applyNumberFormat="1" applyFont="1" applyFill="1" applyBorder="1" applyAlignment="1">
      <alignment horizontal="right"/>
    </xf>
    <xf numFmtId="0" fontId="8" fillId="0" borderId="5" xfId="1" applyFont="1" applyBorder="1" applyAlignment="1">
      <alignment horizontal="left" indent="8"/>
    </xf>
    <xf numFmtId="0" fontId="8" fillId="0" borderId="5" xfId="1" applyFont="1" applyBorder="1" applyAlignment="1">
      <alignment horizontal="left" indent="10"/>
    </xf>
    <xf numFmtId="0" fontId="8" fillId="0" borderId="8" xfId="1" applyFont="1" applyBorder="1" applyAlignment="1">
      <alignment horizontal="left" indent="6"/>
    </xf>
    <xf numFmtId="3" fontId="8" fillId="0" borderId="9" xfId="2" applyNumberFormat="1" applyFont="1" applyFill="1" applyBorder="1" applyAlignment="1">
      <alignment horizontal="right"/>
    </xf>
    <xf numFmtId="3" fontId="8" fillId="2" borderId="8" xfId="2" applyNumberFormat="1" applyFont="1" applyFill="1" applyBorder="1" applyAlignment="1">
      <alignment horizontal="right"/>
    </xf>
    <xf numFmtId="3" fontId="8" fillId="0" borderId="8" xfId="2" applyNumberFormat="1" applyFont="1" applyFill="1" applyBorder="1" applyAlignment="1">
      <alignment horizontal="right"/>
    </xf>
  </cellXfs>
  <cellStyles count="11">
    <cellStyle name="Comma" xfId="8" builtinId="3"/>
    <cellStyle name="Comma 2" xfId="2"/>
    <cellStyle name="Comma 3" xfId="5"/>
    <cellStyle name="Comma_Sheet1" xfId="4"/>
    <cellStyle name="Hyperlink" xfId="10" builtinId="8"/>
    <cellStyle name="Normal" xfId="0" builtinId="0"/>
    <cellStyle name="Normal 2" xfId="1"/>
    <cellStyle name="Normal 3" xfId="3"/>
    <cellStyle name="Normal 3 2" xfId="6"/>
    <cellStyle name="Normal 4" xfId="7"/>
    <cellStyle name="Percent 2" xfId="9"/>
  </cellStyles>
  <dxfs count="50">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blk-my.sharepoint.com/ERD_PUBLIC_FINANCE/07.%20Annual%20Report/AR%202021/2C/2C%20-%202021%20Economic%20Format_21.03.2022%20-%20Co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RD_PUBLIC_FINANCE/07.%20Annual%20Report/AR%202021/2C/2C%20-%202021%20Economic%20Format_21.03.2022%20-%20Cop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tdserver\Na\Dammika\N.A%20Data\GDP%20data%20ar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rd-archive\DIV-Industry\Industry%20Division%20-%202012\Industry-Annual%20Report%20work\Appendix%20Tables\Appendix%20tables-Industry%20(for%20A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Rev"/>
      <sheetName val="NontaxRev"/>
      <sheetName val="Grants"/>
      <sheetName val="Revenue WS"/>
      <sheetName val="2c_2021"/>
      <sheetName val="Public Institutions"/>
      <sheetName val="Budget Outurn from MOF"/>
      <sheetName val="PC"/>
      <sheetName val="PSDG"/>
      <sheetName val="PC-Recurrent"/>
      <sheetName val="FinancingBudQ&amp;DSP"/>
      <sheetName val="AR6.1T"/>
      <sheetName val="AR6.2T"/>
      <sheetName val="AR6.3T"/>
      <sheetName val="AR6.4T"/>
      <sheetName val="AR6.2C old"/>
      <sheetName val="AR6.2C"/>
      <sheetName val="AR6.3C old"/>
      <sheetName val="AR6.3C"/>
      <sheetName val="AR6.4C old"/>
      <sheetName val="AR6.4C"/>
      <sheetName val="AR6.5C"/>
      <sheetName val="T98-deleted"/>
      <sheetName val="T99-deleted"/>
      <sheetName val="T100-deleted"/>
      <sheetName val="T105-deleted"/>
      <sheetName val="T106-deleted"/>
      <sheetName val="GFS-Table1"/>
      <sheetName val="T97-New"/>
      <sheetName val="GFS-Table2"/>
      <sheetName val="T98-New"/>
      <sheetName val="GFS-Table3"/>
      <sheetName val="T96-New"/>
      <sheetName val="Mins"/>
      <sheetName val="T99-New"/>
      <sheetName val="T100-New"/>
      <sheetName val="T101-New"/>
      <sheetName val="T102-New"/>
      <sheetName val="GFS-Table7"/>
      <sheetName val="Head wise Expenditure"/>
      <sheetName val="T106 Workings"/>
      <sheetName val="Exp WS"/>
      <sheetName val="2008"/>
      <sheetName val="M7 P"/>
      <sheetName val="M_7"/>
      <sheetName val="Ed"/>
      <sheetName val="Hou"/>
      <sheetName val="Health"/>
      <sheetName val="Fee"/>
      <sheetName val="Debt"/>
      <sheetName val="Reb"/>
      <sheetName val="Agri"/>
      <sheetName val="Ene"/>
      <sheetName val="PCs"/>
      <sheetName val="Eco oth"/>
      <sheetName val="dev ass"/>
      <sheetName val="Trans "/>
      <sheetName val="Ins"/>
      <sheetName val="Sheet1"/>
      <sheetName val="Wel_"/>
      <sheetName val="Sheet2"/>
      <sheetName val="Sheet3"/>
      <sheetName val="Sheet4"/>
      <sheetName val="Bud-IMF"/>
      <sheetName val="AR1.7C"/>
      <sheetName val="2012P"/>
      <sheetName val="2012E"/>
      <sheetName val="2013E"/>
      <sheetName val="2014 E"/>
      <sheetName val="2015E"/>
      <sheetName val="Ch-260314 "/>
      <sheetName val="Sheet5"/>
      <sheetName val="EMPLOYMENT "/>
      <sheetName val="6.5"/>
      <sheetName val="6.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Rev"/>
      <sheetName val="NontaxRev"/>
      <sheetName val="Grants"/>
      <sheetName val="Revenue WS"/>
      <sheetName val="2c_2021"/>
      <sheetName val="Public Institutions"/>
      <sheetName val="Budget Outurn from MOF"/>
      <sheetName val="PC"/>
      <sheetName val="PSDG"/>
      <sheetName val="PC-Recurrent"/>
      <sheetName val="FinancingBudQ&amp;DSP"/>
      <sheetName val="AR6.1T"/>
      <sheetName val="AR6.2T"/>
      <sheetName val="AR6.3T"/>
      <sheetName val="AR6.4T"/>
      <sheetName val="AR6.2C old"/>
      <sheetName val="AR6.2C"/>
      <sheetName val="AR6.3C old"/>
      <sheetName val="AR6.3C"/>
      <sheetName val="AR6.4C old"/>
      <sheetName val="AR6.4C"/>
      <sheetName val="AR6.5C"/>
      <sheetName val="T98-deleted"/>
      <sheetName val="T99-deleted"/>
      <sheetName val="T100-deleted"/>
      <sheetName val="T105-deleted"/>
      <sheetName val="T106-deleted"/>
      <sheetName val="GFS-Table1"/>
      <sheetName val="T97-New"/>
      <sheetName val="GFS-Table2"/>
      <sheetName val="T98-New"/>
      <sheetName val="GFS-Table3"/>
      <sheetName val="T96-New"/>
      <sheetName val="Mins"/>
      <sheetName val="T99-New"/>
      <sheetName val="T100-New"/>
      <sheetName val="T101-New"/>
      <sheetName val="T102-New"/>
      <sheetName val="GFS-Table7"/>
      <sheetName val="Head wise Expenditure"/>
      <sheetName val="T106 Workings"/>
      <sheetName val="Exp WS"/>
      <sheetName val="2008"/>
      <sheetName val="M7 P"/>
      <sheetName val="M_7"/>
      <sheetName val="Ed"/>
      <sheetName val="Hou"/>
      <sheetName val="Health"/>
      <sheetName val="Fee"/>
      <sheetName val="Debt"/>
      <sheetName val="Reb"/>
      <sheetName val="Agri"/>
      <sheetName val="Ene"/>
      <sheetName val="PCs"/>
      <sheetName val="Eco oth"/>
      <sheetName val="dev ass"/>
      <sheetName val="Trans "/>
      <sheetName val="Ins"/>
      <sheetName val="Sheet1"/>
      <sheetName val="Wel_"/>
      <sheetName val="Sheet2"/>
      <sheetName val="Sheet3"/>
      <sheetName val="Sheet4"/>
      <sheetName val="Bud-IMF"/>
      <sheetName val="AR1.7C"/>
      <sheetName val="2012P"/>
      <sheetName val="2012E"/>
      <sheetName val="2013E"/>
      <sheetName val="2014 E"/>
      <sheetName val="2015E"/>
      <sheetName val="Ch-260314 "/>
      <sheetName val="Sheet5"/>
      <sheetName val="EMPLOYMENT "/>
      <sheetName val="6.5"/>
      <sheetName val="6.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_Annual"/>
      <sheetName val="Annual"/>
      <sheetName val="R_Indicators"/>
      <sheetName val="R_All Qtrs"/>
      <sheetName val="R_Q 1"/>
      <sheetName val="R_Q 2"/>
      <sheetName val="R_Q 3"/>
      <sheetName val="R_Q 4"/>
      <sheetName val="R_QtrTrends"/>
      <sheetName val="R_1st Half"/>
      <sheetName val="R_Q 1+Q 2+Q 3"/>
      <sheetName val="R_2nd Half"/>
      <sheetName val="Indicators"/>
      <sheetName val="All Qtrs"/>
      <sheetName val="Q 1"/>
      <sheetName val="Q 2"/>
      <sheetName val="Q 3"/>
      <sheetName val="Q 4"/>
      <sheetName val="QtrTrends"/>
      <sheetName val="1st Half"/>
      <sheetName val="Q 1+Q 2+Q 3"/>
      <sheetName val="2nd Half"/>
      <sheetName val="Deflator"/>
      <sheetName val="BOP "/>
      <sheetName val=" FISCAL "/>
      <sheetName val="P C Exp."/>
      <sheetName val="T.T effect"/>
      <sheetName val="Exp.Tabls"/>
      <sheetName val="Agg.Demand"/>
      <sheetName val="Appendix"/>
      <sheetName val="Key Econ"/>
      <sheetName val="Text tab."/>
      <sheetName val="Charts"/>
      <sheetName val="Indus&amp;Trad"/>
      <sheetName val="CCPI"/>
      <sheetName val="SLCPI"/>
      <sheetName val="CDCPI"/>
      <sheetName val="IMF"/>
      <sheetName val="IMF-2004"/>
    </sheetNames>
    <sheetDataSet>
      <sheetData sheetId="0">
        <row r="3">
          <cell r="L3" t="str">
            <v>(Rs.Mn)</v>
          </cell>
        </row>
        <row r="4">
          <cell r="A4" t="str">
            <v xml:space="preserve">                        SECTOR</v>
          </cell>
          <cell r="B4">
            <v>1996</v>
          </cell>
          <cell r="C4">
            <v>1997</v>
          </cell>
          <cell r="D4">
            <v>1998</v>
          </cell>
          <cell r="E4">
            <v>1999</v>
          </cell>
          <cell r="F4">
            <v>2000</v>
          </cell>
          <cell r="G4">
            <v>2001</v>
          </cell>
          <cell r="H4">
            <v>2002</v>
          </cell>
          <cell r="I4" t="str">
            <v>2003(a)</v>
          </cell>
          <cell r="J4" t="str">
            <v>2004(b)</v>
          </cell>
          <cell r="K4" t="str">
            <v>2005(b)</v>
          </cell>
          <cell r="L4" t="str">
            <v>2005(c )</v>
          </cell>
        </row>
        <row r="5">
          <cell r="M5" t="str">
            <v>97/96</v>
          </cell>
          <cell r="N5" t="str">
            <v>98/97</v>
          </cell>
        </row>
        <row r="7">
          <cell r="A7" t="str">
            <v>Agriculture</v>
          </cell>
          <cell r="B7">
            <v>156108</v>
          </cell>
          <cell r="C7">
            <v>160753</v>
          </cell>
          <cell r="D7">
            <v>164804</v>
          </cell>
          <cell r="E7">
            <v>172238</v>
          </cell>
          <cell r="F7">
            <v>175317</v>
          </cell>
          <cell r="G7">
            <v>169376.83280000003</v>
          </cell>
          <cell r="H7">
            <v>173622.97322554002</v>
          </cell>
          <cell r="I7">
            <v>176449.56158525005</v>
          </cell>
          <cell r="J7">
            <v>175182.35209445556</v>
          </cell>
          <cell r="K7">
            <v>180285.3989639701</v>
          </cell>
          <cell r="L7">
            <v>172851.76507321946</v>
          </cell>
          <cell r="M7">
            <v>2.9755041381607672</v>
          </cell>
          <cell r="N7">
            <v>2.520015178565882</v>
          </cell>
        </row>
        <row r="8">
          <cell r="A8" t="str">
            <v>1.  Agriculture, forestry &amp; fishing</v>
          </cell>
          <cell r="B8">
            <v>156108</v>
          </cell>
          <cell r="C8">
            <v>160753</v>
          </cell>
          <cell r="D8">
            <v>164804</v>
          </cell>
          <cell r="E8">
            <v>172238</v>
          </cell>
          <cell r="F8">
            <v>175317</v>
          </cell>
          <cell r="G8">
            <v>169376.83280000003</v>
          </cell>
          <cell r="H8">
            <v>173622.97322554002</v>
          </cell>
          <cell r="I8">
            <v>176449.56158525005</v>
          </cell>
          <cell r="J8">
            <v>175182.35209445556</v>
          </cell>
          <cell r="K8">
            <v>180285.3989639701</v>
          </cell>
          <cell r="L8">
            <v>172851.76507321946</v>
          </cell>
          <cell r="M8">
            <v>2.9755041381607672</v>
          </cell>
          <cell r="N8">
            <v>2.520015178565882</v>
          </cell>
        </row>
        <row r="9">
          <cell r="A9" t="str">
            <v xml:space="preserve">          1.1  Agriculture</v>
          </cell>
          <cell r="B9">
            <v>122594</v>
          </cell>
          <cell r="C9">
            <v>126107</v>
          </cell>
          <cell r="D9">
            <v>128337</v>
          </cell>
          <cell r="E9">
            <v>133952</v>
          </cell>
          <cell r="F9">
            <v>136212</v>
          </cell>
          <cell r="G9">
            <v>130406.75560000002</v>
          </cell>
          <cell r="H9">
            <v>132902.65934666002</v>
          </cell>
          <cell r="I9">
            <v>137150.13506524113</v>
          </cell>
          <cell r="J9">
            <v>135296.71272425613</v>
          </cell>
          <cell r="K9">
            <v>139374.25571258337</v>
          </cell>
          <cell r="L9">
            <v>138318.77244776528</v>
          </cell>
          <cell r="M9">
            <v>2.8655562262427159</v>
          </cell>
          <cell r="N9">
            <v>1.7683395846384453</v>
          </cell>
        </row>
        <row r="10">
          <cell r="A10" t="str">
            <v xml:space="preserve">                             Tea</v>
          </cell>
          <cell r="B10">
            <v>10332</v>
          </cell>
          <cell r="C10">
            <v>11069</v>
          </cell>
          <cell r="D10">
            <v>11195</v>
          </cell>
          <cell r="E10">
            <v>11341</v>
          </cell>
          <cell r="F10">
            <v>12226</v>
          </cell>
          <cell r="G10">
            <v>11802.9804</v>
          </cell>
          <cell r="H10">
            <v>12403.75210236</v>
          </cell>
          <cell r="I10">
            <v>12133.497888553051</v>
          </cell>
          <cell r="J10">
            <v>12324.868084432868</v>
          </cell>
          <cell r="K10">
            <v>12448.116765277196</v>
          </cell>
          <cell r="L10">
            <v>12571.365446121526</v>
          </cell>
          <cell r="M10">
            <v>7.1331784746418991</v>
          </cell>
          <cell r="N10">
            <v>1.1383142108591482</v>
          </cell>
        </row>
        <row r="11">
          <cell r="A11" t="str">
            <v xml:space="preserve">                             Rubber</v>
          </cell>
          <cell r="B11">
            <v>4011</v>
          </cell>
          <cell r="C11">
            <v>3795</v>
          </cell>
          <cell r="D11">
            <v>3452</v>
          </cell>
          <cell r="E11">
            <v>3487</v>
          </cell>
          <cell r="F11">
            <v>3149</v>
          </cell>
          <cell r="G11">
            <v>3102.0798999999997</v>
          </cell>
          <cell r="H11">
            <v>3255.6328550500002</v>
          </cell>
          <cell r="I11">
            <v>3264.4672814768251</v>
          </cell>
          <cell r="J11">
            <v>3370.9662847025461</v>
          </cell>
          <cell r="K11">
            <v>3610.3048909164268</v>
          </cell>
          <cell r="L11">
            <v>3556.369430361186</v>
          </cell>
          <cell r="M11">
            <v>-5.385190725504863</v>
          </cell>
          <cell r="N11">
            <v>-9.0382081686429476</v>
          </cell>
        </row>
        <row r="12">
          <cell r="A12" t="str">
            <v xml:space="preserve">                             Coconut</v>
          </cell>
          <cell r="B12">
            <v>12838</v>
          </cell>
          <cell r="C12">
            <v>13258</v>
          </cell>
          <cell r="D12">
            <v>12829</v>
          </cell>
          <cell r="E12">
            <v>13996</v>
          </cell>
          <cell r="F12">
            <v>15116</v>
          </cell>
          <cell r="G12">
            <v>13073.8284</v>
          </cell>
          <cell r="H12">
            <v>11293.172971920001</v>
          </cell>
          <cell r="I12">
            <v>12196.66085666827</v>
          </cell>
          <cell r="J12">
            <v>11998.441950097791</v>
          </cell>
          <cell r="K12">
            <v>11518.504272093878</v>
          </cell>
          <cell r="L12">
            <v>12010.440392047887</v>
          </cell>
          <cell r="M12">
            <v>3.2715376226826631</v>
          </cell>
          <cell r="N12">
            <v>-3.235782169256296</v>
          </cell>
        </row>
        <row r="13">
          <cell r="A13" t="str">
            <v xml:space="preserve">                             Paddy</v>
          </cell>
          <cell r="B13">
            <v>19892</v>
          </cell>
          <cell r="C13">
            <v>22122</v>
          </cell>
          <cell r="D13">
            <v>26165</v>
          </cell>
          <cell r="E13">
            <v>27892</v>
          </cell>
          <cell r="F13">
            <v>27808</v>
          </cell>
          <cell r="G13">
            <v>26222.944</v>
          </cell>
          <cell r="H13">
            <v>27553.225669120002</v>
          </cell>
          <cell r="I13">
            <v>29633.217385072559</v>
          </cell>
          <cell r="J13">
            <v>25152.169477602522</v>
          </cell>
          <cell r="K13">
            <v>28522.560187601255</v>
          </cell>
          <cell r="L13">
            <v>26988.277849467504</v>
          </cell>
          <cell r="M13">
            <v>11.210536899255974</v>
          </cell>
          <cell r="N13">
            <v>18.275924419130284</v>
          </cell>
        </row>
        <row r="14">
          <cell r="A14" t="str">
            <v xml:space="preserve">                            Other</v>
          </cell>
          <cell r="B14">
            <v>75521</v>
          </cell>
          <cell r="C14">
            <v>75863</v>
          </cell>
          <cell r="D14">
            <v>74696</v>
          </cell>
          <cell r="E14">
            <v>77236</v>
          </cell>
          <cell r="F14">
            <v>77913</v>
          </cell>
          <cell r="G14">
            <v>76204.92290000002</v>
          </cell>
          <cell r="H14">
            <v>78396.875748210005</v>
          </cell>
          <cell r="I14">
            <v>79922.291653470427</v>
          </cell>
          <cell r="J14">
            <v>82450.266927420394</v>
          </cell>
          <cell r="K14">
            <v>83274.769596694605</v>
          </cell>
          <cell r="L14">
            <v>83192.319329767168</v>
          </cell>
          <cell r="M14">
            <v>0.45285417301148545</v>
          </cell>
          <cell r="N14">
            <v>-1.5382993026903713</v>
          </cell>
        </row>
        <row r="15">
          <cell r="A15" t="str">
            <v xml:space="preserve">                                          Vegetables</v>
          </cell>
          <cell r="B15">
            <v>31189</v>
          </cell>
          <cell r="C15">
            <v>31676</v>
          </cell>
          <cell r="D15">
            <v>33126</v>
          </cell>
          <cell r="E15">
            <v>35235</v>
          </cell>
          <cell r="F15">
            <v>36426</v>
          </cell>
          <cell r="G15">
            <v>35165.660400000001</v>
          </cell>
          <cell r="H15">
            <v>34155.464364449996</v>
          </cell>
          <cell r="I15">
            <v>35912.97000678398</v>
          </cell>
          <cell r="J15">
            <v>37430.178109901019</v>
          </cell>
          <cell r="M15">
            <v>1.5614479463913478</v>
          </cell>
          <cell r="N15">
            <v>4.5775981815885824</v>
          </cell>
        </row>
        <row r="16">
          <cell r="A16" t="str">
            <v xml:space="preserve">                                          Subsidiary food crops</v>
          </cell>
          <cell r="B16">
            <v>19712</v>
          </cell>
          <cell r="C16">
            <v>18501</v>
          </cell>
          <cell r="D16">
            <v>15577</v>
          </cell>
          <cell r="E16">
            <v>15781</v>
          </cell>
          <cell r="F16">
            <v>16032</v>
          </cell>
          <cell r="G16">
            <v>15312.163199999999</v>
          </cell>
          <cell r="H16">
            <v>17125.782354809999</v>
          </cell>
          <cell r="I16">
            <v>16247.881501705386</v>
          </cell>
          <cell r="J16">
            <v>16900.517849650045</v>
          </cell>
          <cell r="M16">
            <v>-6.1434659090909065</v>
          </cell>
          <cell r="N16">
            <v>-15.804551105345654</v>
          </cell>
        </row>
        <row r="17">
          <cell r="A17" t="str">
            <v xml:space="preserve">                                          Minor export crops</v>
          </cell>
          <cell r="B17">
            <v>7137</v>
          </cell>
          <cell r="C17">
            <v>7874</v>
          </cell>
          <cell r="D17">
            <v>7825</v>
          </cell>
          <cell r="E17">
            <v>7666</v>
          </cell>
          <cell r="F17">
            <v>6960</v>
          </cell>
          <cell r="G17">
            <v>6297.4080000000013</v>
          </cell>
          <cell r="H17">
            <v>7116.0710399999998</v>
          </cell>
          <cell r="I17">
            <v>7522.4229405839988</v>
          </cell>
          <cell r="J17">
            <v>6601.8490095571788</v>
          </cell>
          <cell r="M17">
            <v>10.326467703516883</v>
          </cell>
          <cell r="N17">
            <v>-0.62230124460248559</v>
          </cell>
        </row>
        <row r="18">
          <cell r="A18" t="str">
            <v xml:space="preserve">                                         Sugarcane</v>
          </cell>
          <cell r="B18">
            <v>1260</v>
          </cell>
          <cell r="C18">
            <v>1203</v>
          </cell>
          <cell r="D18">
            <v>1202</v>
          </cell>
          <cell r="E18">
            <v>1281</v>
          </cell>
          <cell r="F18">
            <v>1345</v>
          </cell>
          <cell r="G18">
            <v>1047.7578000000001</v>
          </cell>
          <cell r="H18">
            <v>1058.2353780000001</v>
          </cell>
          <cell r="I18">
            <v>1217.2305070365601</v>
          </cell>
          <cell r="J18">
            <v>1201.4065104450847</v>
          </cell>
          <cell r="M18">
            <v>-4.5238095238095184</v>
          </cell>
          <cell r="N18">
            <v>-8.3125519534499315E-2</v>
          </cell>
        </row>
        <row r="19">
          <cell r="A19" t="str">
            <v xml:space="preserve">                                         Tobacco</v>
          </cell>
          <cell r="B19">
            <v>1496</v>
          </cell>
          <cell r="C19">
            <v>1553</v>
          </cell>
          <cell r="D19">
            <v>1569</v>
          </cell>
          <cell r="E19">
            <v>1484</v>
          </cell>
          <cell r="F19">
            <v>1325</v>
          </cell>
          <cell r="G19">
            <v>1297.0425</v>
          </cell>
          <cell r="H19">
            <v>1486.5404092499998</v>
          </cell>
          <cell r="I19">
            <v>1290.0311659553279</v>
          </cell>
          <cell r="J19">
            <v>1080.8387882509742</v>
          </cell>
          <cell r="M19">
            <v>3.8101604278074852</v>
          </cell>
          <cell r="N19">
            <v>1.0302640051513157</v>
          </cell>
        </row>
        <row r="20">
          <cell r="A20" t="str">
            <v xml:space="preserve">                                         Animal husbandry</v>
          </cell>
          <cell r="B20">
            <v>6065</v>
          </cell>
          <cell r="C20">
            <v>6293</v>
          </cell>
          <cell r="D20">
            <v>6560</v>
          </cell>
          <cell r="E20">
            <v>6597</v>
          </cell>
          <cell r="F20">
            <v>6630</v>
          </cell>
          <cell r="G20">
            <v>7376.8099999999995</v>
          </cell>
          <cell r="H20">
            <v>7303.0418999999993</v>
          </cell>
          <cell r="I20">
            <v>7437.57446043648</v>
          </cell>
          <cell r="J20">
            <v>7974.9284035033161</v>
          </cell>
          <cell r="M20">
            <v>3.75927452596867</v>
          </cell>
          <cell r="N20">
            <v>4.2428094708406139</v>
          </cell>
        </row>
        <row r="21">
          <cell r="A21" t="str">
            <v xml:space="preserve">                                        Other</v>
          </cell>
          <cell r="B21">
            <v>8662</v>
          </cell>
          <cell r="C21">
            <v>8763</v>
          </cell>
          <cell r="D21">
            <v>8837</v>
          </cell>
          <cell r="E21">
            <v>9192</v>
          </cell>
          <cell r="F21">
            <v>9195</v>
          </cell>
          <cell r="G21">
            <v>9708.0810000000001</v>
          </cell>
          <cell r="H21">
            <v>10151.740301700002</v>
          </cell>
          <cell r="I21">
            <v>10294.181070968702</v>
          </cell>
          <cell r="J21">
            <v>11260.548256112766</v>
          </cell>
          <cell r="M21">
            <v>1.1660124682521422</v>
          </cell>
          <cell r="N21">
            <v>0.84445965993380501</v>
          </cell>
        </row>
        <row r="22">
          <cell r="A22" t="str">
            <v xml:space="preserve">        1.2  Forestry</v>
          </cell>
          <cell r="B22">
            <v>14751</v>
          </cell>
          <cell r="C22">
            <v>14942</v>
          </cell>
          <cell r="D22">
            <v>15122</v>
          </cell>
          <cell r="E22">
            <v>15319</v>
          </cell>
          <cell r="F22">
            <v>15564</v>
          </cell>
          <cell r="G22">
            <v>16342.468000000001</v>
          </cell>
          <cell r="H22">
            <v>16657.580892400001</v>
          </cell>
          <cell r="I22">
            <v>16887.06572847944</v>
          </cell>
          <cell r="J22">
            <v>17106.529991868851</v>
          </cell>
          <cell r="K22">
            <v>17448.66059170623</v>
          </cell>
          <cell r="L22">
            <v>17448.66059170623</v>
          </cell>
          <cell r="M22">
            <v>1.2948274693241224</v>
          </cell>
          <cell r="N22">
            <v>1.2046580109757787</v>
          </cell>
        </row>
        <row r="23">
          <cell r="A23" t="str">
            <v xml:space="preserve">        1.3  Fishing</v>
          </cell>
          <cell r="B23">
            <v>18763</v>
          </cell>
          <cell r="C23">
            <v>19704</v>
          </cell>
          <cell r="D23">
            <v>21345</v>
          </cell>
          <cell r="E23">
            <v>22967</v>
          </cell>
          <cell r="F23">
            <v>23541</v>
          </cell>
          <cell r="G23">
            <v>22627.609200000003</v>
          </cell>
          <cell r="H23">
            <v>24062.732986479998</v>
          </cell>
          <cell r="I23">
            <v>22412.360791529463</v>
          </cell>
          <cell r="J23">
            <v>22779.109378330599</v>
          </cell>
          <cell r="K23">
            <v>23462.482659680518</v>
          </cell>
          <cell r="L23">
            <v>17084.332033747949</v>
          </cell>
          <cell r="M23">
            <v>5.015189468635084</v>
          </cell>
          <cell r="N23">
            <v>8.3282582216808834</v>
          </cell>
        </row>
        <row r="24">
          <cell r="A24" t="str">
            <v>Industry</v>
          </cell>
          <cell r="B24">
            <v>184054</v>
          </cell>
          <cell r="C24">
            <v>198149</v>
          </cell>
          <cell r="D24">
            <v>209761</v>
          </cell>
          <cell r="E24">
            <v>219769</v>
          </cell>
          <cell r="F24">
            <v>236347</v>
          </cell>
          <cell r="G24">
            <v>231350.33677970961</v>
          </cell>
          <cell r="H24">
            <v>233562.36584964575</v>
          </cell>
          <cell r="I24">
            <v>246416.54835371781</v>
          </cell>
          <cell r="J24">
            <v>259256.04649053051</v>
          </cell>
          <cell r="K24">
            <v>273235.20584219787</v>
          </cell>
          <cell r="L24">
            <v>275288.40462300967</v>
          </cell>
          <cell r="M24">
            <v>7.6580786073652263</v>
          </cell>
          <cell r="N24">
            <v>5.8602364887029523</v>
          </cell>
        </row>
        <row r="25">
          <cell r="A25" t="str">
            <v>2.  Mining &amp; quarrying</v>
          </cell>
          <cell r="B25">
            <v>13926</v>
          </cell>
          <cell r="C25">
            <v>14460</v>
          </cell>
          <cell r="D25">
            <v>13677</v>
          </cell>
          <cell r="E25">
            <v>14238</v>
          </cell>
          <cell r="F25">
            <v>14921</v>
          </cell>
          <cell r="G25">
            <v>15018.856125455764</v>
          </cell>
          <cell r="H25">
            <v>14858.015653761893</v>
          </cell>
          <cell r="I25">
            <v>15699.374087039936</v>
          </cell>
          <cell r="J25">
            <v>16946.256298066895</v>
          </cell>
          <cell r="K25">
            <v>18116.747210378202</v>
          </cell>
          <cell r="L25">
            <v>18548.902923957638</v>
          </cell>
          <cell r="M25">
            <v>3.8345540715208903</v>
          </cell>
          <cell r="N25">
            <v>-5.4149377593361026</v>
          </cell>
        </row>
        <row r="26">
          <cell r="A26" t="str">
            <v xml:space="preserve">       2.1  Mining</v>
          </cell>
          <cell r="B26">
            <v>5239</v>
          </cell>
          <cell r="C26">
            <v>5316</v>
          </cell>
          <cell r="D26">
            <v>3863</v>
          </cell>
          <cell r="E26">
            <v>3925</v>
          </cell>
          <cell r="F26">
            <v>4113</v>
          </cell>
          <cell r="G26">
            <v>3943.6697778581001</v>
          </cell>
          <cell r="H26">
            <v>3872.5137876402041</v>
          </cell>
          <cell r="I26">
            <v>4114.0638190280042</v>
          </cell>
          <cell r="J26">
            <v>4598.9501957973744</v>
          </cell>
          <cell r="K26">
            <v>4966.8662114611643</v>
          </cell>
          <cell r="L26">
            <v>4966.8662114611643</v>
          </cell>
          <cell r="M26">
            <v>1.4697461347585428</v>
          </cell>
          <cell r="N26">
            <v>-27.332580887885626</v>
          </cell>
        </row>
        <row r="27">
          <cell r="A27" t="str">
            <v xml:space="preserve">       2.2  Quarrying</v>
          </cell>
          <cell r="B27">
            <v>8687</v>
          </cell>
          <cell r="C27">
            <v>9144</v>
          </cell>
          <cell r="D27">
            <v>9814</v>
          </cell>
          <cell r="E27">
            <v>10313</v>
          </cell>
          <cell r="F27">
            <v>10808</v>
          </cell>
          <cell r="G27">
            <v>11075.186347597664</v>
          </cell>
          <cell r="H27">
            <v>10985.501866121689</v>
          </cell>
          <cell r="I27">
            <v>11585.310268011932</v>
          </cell>
          <cell r="J27">
            <v>12347.30610226952</v>
          </cell>
          <cell r="K27">
            <v>13149.880998917037</v>
          </cell>
          <cell r="L27">
            <v>13582.036712496472</v>
          </cell>
          <cell r="M27">
            <v>5.2607344307586068</v>
          </cell>
          <cell r="N27">
            <v>7.3272090988626415</v>
          </cell>
        </row>
        <row r="28">
          <cell r="A28" t="str">
            <v>3.  Manufacturing</v>
          </cell>
          <cell r="B28">
            <v>112724</v>
          </cell>
          <cell r="C28">
            <v>122929</v>
          </cell>
          <cell r="D28">
            <v>130702</v>
          </cell>
          <cell r="E28">
            <v>136498</v>
          </cell>
          <cell r="F28">
            <v>149115</v>
          </cell>
          <cell r="G28">
            <v>142909.06902320709</v>
          </cell>
          <cell r="H28">
            <v>145864.2491964573</v>
          </cell>
          <cell r="I28">
            <v>151950.81213110249</v>
          </cell>
          <cell r="J28">
            <v>159695.82717449224</v>
          </cell>
          <cell r="K28">
            <v>167615.42587547356</v>
          </cell>
          <cell r="L28">
            <v>166885.77626661118</v>
          </cell>
          <cell r="M28">
            <v>9.0530854121571238</v>
          </cell>
          <cell r="N28">
            <v>6.3231621505096536</v>
          </cell>
        </row>
        <row r="29">
          <cell r="A29" t="str">
            <v xml:space="preserve">      3.1     Processing    of  tea,     rubber    &amp;         coconut  kernel   products</v>
          </cell>
          <cell r="B29">
            <v>16203</v>
          </cell>
          <cell r="C29">
            <v>16771</v>
          </cell>
          <cell r="D29">
            <v>16575</v>
          </cell>
          <cell r="E29">
            <v>17204</v>
          </cell>
          <cell r="F29">
            <v>17928</v>
          </cell>
          <cell r="G29">
            <v>16735.548023207106</v>
          </cell>
          <cell r="H29">
            <v>16578.983291457327</v>
          </cell>
          <cell r="I29">
            <v>16555.345586272513</v>
          </cell>
          <cell r="J29">
            <v>16759.425633930619</v>
          </cell>
          <cell r="K29">
            <v>17161.651849144953</v>
          </cell>
          <cell r="L29">
            <v>16729.346029995813</v>
          </cell>
          <cell r="M29">
            <v>3.5055236684564672</v>
          </cell>
          <cell r="N29">
            <v>-1.1686840379226071</v>
          </cell>
        </row>
        <row r="30">
          <cell r="A30" t="str">
            <v xml:space="preserve">       3.2  Factory industry</v>
          </cell>
          <cell r="B30">
            <v>87771</v>
          </cell>
          <cell r="C30">
            <v>96795</v>
          </cell>
          <cell r="D30">
            <v>104151</v>
          </cell>
          <cell r="E30">
            <v>108839</v>
          </cell>
          <cell r="F30">
            <v>120157</v>
          </cell>
          <cell r="G30">
            <v>115525.24099999999</v>
          </cell>
          <cell r="H30">
            <v>118413.37202499999</v>
          </cell>
          <cell r="I30">
            <v>123860.38713814999</v>
          </cell>
          <cell r="J30">
            <v>131465.4149084324</v>
          </cell>
          <cell r="K30">
            <v>138696.01272839616</v>
          </cell>
          <cell r="L30">
            <v>138433.08189857932</v>
          </cell>
          <cell r="M30">
            <v>10.281300201661136</v>
          </cell>
          <cell r="N30">
            <v>7.5995660932899334</v>
          </cell>
        </row>
        <row r="31">
          <cell r="A31" t="str">
            <v xml:space="preserve">       3.3  Small industry</v>
          </cell>
          <cell r="B31">
            <v>8750</v>
          </cell>
          <cell r="C31">
            <v>9363</v>
          </cell>
          <cell r="D31">
            <v>9976</v>
          </cell>
          <cell r="E31">
            <v>10455</v>
          </cell>
          <cell r="F31">
            <v>11030</v>
          </cell>
          <cell r="G31">
            <v>10648.279999999999</v>
          </cell>
          <cell r="H31">
            <v>10871.893879999998</v>
          </cell>
          <cell r="I31">
            <v>11535.079406679997</v>
          </cell>
          <cell r="J31">
            <v>11470.986632129207</v>
          </cell>
          <cell r="K31">
            <v>11757.761297932435</v>
          </cell>
          <cell r="L31">
            <v>11723.348338036049</v>
          </cell>
          <cell r="M31">
            <v>7.0057142857142818</v>
          </cell>
          <cell r="N31">
            <v>6.5470468866816178</v>
          </cell>
        </row>
        <row r="32">
          <cell r="A32" t="str">
            <v>4.  Construction</v>
          </cell>
          <cell r="B32">
            <v>48234</v>
          </cell>
          <cell r="C32">
            <v>50842</v>
          </cell>
          <cell r="D32">
            <v>54461</v>
          </cell>
          <cell r="E32">
            <v>57075</v>
          </cell>
          <cell r="F32">
            <v>59815</v>
          </cell>
          <cell r="G32">
            <v>61292.015200000002</v>
          </cell>
          <cell r="H32">
            <v>60795.953106000001</v>
          </cell>
          <cell r="I32">
            <v>64115.412145587601</v>
          </cell>
          <cell r="J32">
            <v>68332.44870623466</v>
          </cell>
          <cell r="K32">
            <v>72774.057872139907</v>
          </cell>
          <cell r="L32">
            <v>75165.693576858132</v>
          </cell>
          <cell r="M32">
            <v>5.4069743334577369</v>
          </cell>
          <cell r="N32">
            <v>7.11813067935958</v>
          </cell>
        </row>
        <row r="33">
          <cell r="A33" t="str">
            <v>5.  Electricity,gas,water and Sanitary Services</v>
          </cell>
          <cell r="B33">
            <v>9170</v>
          </cell>
          <cell r="C33">
            <v>9918</v>
          </cell>
          <cell r="D33">
            <v>10921</v>
          </cell>
          <cell r="E33">
            <v>11958</v>
          </cell>
          <cell r="F33">
            <v>12496</v>
          </cell>
          <cell r="G33">
            <v>12130.396431046767</v>
          </cell>
          <cell r="H33">
            <v>12044.147893426547</v>
          </cell>
          <cell r="I33">
            <v>14650.949989987805</v>
          </cell>
          <cell r="J33">
            <v>14281.51431173671</v>
          </cell>
          <cell r="K33">
            <v>14728.974884206178</v>
          </cell>
          <cell r="L33">
            <v>14688.031855582703</v>
          </cell>
          <cell r="M33">
            <v>8.1570338058887693</v>
          </cell>
          <cell r="N33">
            <v>10.112925993143772</v>
          </cell>
        </row>
        <row r="34">
          <cell r="A34" t="str">
            <v xml:space="preserve">       5.1  Electricity</v>
          </cell>
          <cell r="B34">
            <v>7973</v>
          </cell>
          <cell r="C34">
            <v>8648</v>
          </cell>
          <cell r="D34">
            <v>9498</v>
          </cell>
          <cell r="E34">
            <v>10340</v>
          </cell>
          <cell r="F34">
            <v>10805</v>
          </cell>
          <cell r="G34">
            <v>10403.278999999999</v>
          </cell>
          <cell r="H34">
            <v>10251.4</v>
          </cell>
          <cell r="I34">
            <v>12834</v>
          </cell>
          <cell r="J34">
            <v>12380</v>
          </cell>
          <cell r="K34">
            <v>12751.4</v>
          </cell>
          <cell r="L34">
            <v>12714.259999999998</v>
          </cell>
          <cell r="M34">
            <v>8.4660729963627279</v>
          </cell>
          <cell r="N34">
            <v>9.8288621646623433</v>
          </cell>
        </row>
        <row r="35">
          <cell r="A35" t="str">
            <v xml:space="preserve">       5.2  Water and gas</v>
          </cell>
          <cell r="B35">
            <v>1197</v>
          </cell>
          <cell r="C35">
            <v>1270</v>
          </cell>
          <cell r="D35">
            <v>1423</v>
          </cell>
          <cell r="E35">
            <v>1618</v>
          </cell>
          <cell r="F35">
            <v>1691</v>
          </cell>
          <cell r="G35">
            <v>1727.1174310467691</v>
          </cell>
          <cell r="H35">
            <v>1792.7478934265464</v>
          </cell>
          <cell r="I35">
            <v>1816.9499899878049</v>
          </cell>
          <cell r="J35">
            <v>1901.5143117367093</v>
          </cell>
          <cell r="K35">
            <v>1977.5748842061778</v>
          </cell>
          <cell r="L35">
            <v>1973.7718555827043</v>
          </cell>
          <cell r="M35">
            <v>6.0985797827903143</v>
          </cell>
          <cell r="N35">
            <v>12.047244094488185</v>
          </cell>
        </row>
        <row r="36">
          <cell r="A36" t="str">
            <v>Services</v>
          </cell>
          <cell r="B36">
            <v>355772</v>
          </cell>
          <cell r="C36">
            <v>380861</v>
          </cell>
          <cell r="D36">
            <v>400231</v>
          </cell>
          <cell r="E36">
            <v>416333</v>
          </cell>
          <cell r="F36">
            <v>445371</v>
          </cell>
          <cell r="G36">
            <v>443067.32714357489</v>
          </cell>
          <cell r="H36">
            <v>470062.82153840724</v>
          </cell>
          <cell r="I36">
            <v>507191.23996037757</v>
          </cell>
          <cell r="J36">
            <v>545486.29175361502</v>
          </cell>
          <cell r="K36">
            <v>584687.93015227269</v>
          </cell>
          <cell r="L36">
            <v>582708.80177642743</v>
          </cell>
          <cell r="M36">
            <v>7.0519883520906657</v>
          </cell>
          <cell r="N36">
            <v>5.0858449670614814</v>
          </cell>
        </row>
        <row r="37">
          <cell r="A37" t="str">
            <v>6.  Transport, storage and communication</v>
          </cell>
          <cell r="B37">
            <v>73785</v>
          </cell>
          <cell r="C37">
            <v>80268</v>
          </cell>
          <cell r="D37">
            <v>86442</v>
          </cell>
          <cell r="E37">
            <v>93444</v>
          </cell>
          <cell r="F37">
            <v>100706</v>
          </cell>
          <cell r="G37">
            <v>104510.30366362155</v>
          </cell>
          <cell r="H37">
            <v>112472.03681470887</v>
          </cell>
          <cell r="I37">
            <v>124415.07602679323</v>
          </cell>
          <cell r="J37">
            <v>141465.75574454141</v>
          </cell>
          <cell r="K37">
            <v>159223.94041593606</v>
          </cell>
          <cell r="L37">
            <v>156272.47889139567</v>
          </cell>
          <cell r="M37">
            <v>8.7863386867249371</v>
          </cell>
          <cell r="N37">
            <v>7.6917326954701659</v>
          </cell>
        </row>
        <row r="38">
          <cell r="A38" t="str">
            <v xml:space="preserve">      6.1  Port services</v>
          </cell>
          <cell r="B38">
            <v>5347</v>
          </cell>
          <cell r="C38">
            <v>6247</v>
          </cell>
          <cell r="D38">
            <v>6402</v>
          </cell>
          <cell r="E38">
            <v>6478</v>
          </cell>
          <cell r="F38">
            <v>6504</v>
          </cell>
          <cell r="G38">
            <v>6506.0442828323467</v>
          </cell>
          <cell r="H38">
            <v>6664.1411589051722</v>
          </cell>
          <cell r="I38">
            <v>7383.8684040669314</v>
          </cell>
          <cell r="J38">
            <v>8371.3939094040252</v>
          </cell>
          <cell r="K38">
            <v>9041.1054221563481</v>
          </cell>
          <cell r="L38">
            <v>9375.9611785325087</v>
          </cell>
          <cell r="M38">
            <v>16.831868337385458</v>
          </cell>
          <cell r="N38">
            <v>2.4811909716663916</v>
          </cell>
        </row>
        <row r="39">
          <cell r="A39" t="str">
            <v xml:space="preserve">      6.2  Telecommunications</v>
          </cell>
          <cell r="B39">
            <v>6558</v>
          </cell>
          <cell r="C39">
            <v>8630</v>
          </cell>
          <cell r="D39">
            <v>12584</v>
          </cell>
          <cell r="E39">
            <v>17520</v>
          </cell>
          <cell r="F39">
            <v>21911</v>
          </cell>
          <cell r="G39">
            <v>26981.205400000003</v>
          </cell>
          <cell r="H39">
            <v>32199.370524360005</v>
          </cell>
          <cell r="I39">
            <v>40088.216302828208</v>
          </cell>
          <cell r="J39">
            <v>52894.342529414942</v>
          </cell>
          <cell r="K39">
            <v>67175.815012356979</v>
          </cell>
          <cell r="L39">
            <v>64531.097885886229</v>
          </cell>
          <cell r="M39">
            <v>31.594998475144862</v>
          </cell>
          <cell r="N39">
            <v>45.816917728852836</v>
          </cell>
        </row>
        <row r="40">
          <cell r="A40" t="str">
            <v xml:space="preserve">      6.3  Transport</v>
          </cell>
          <cell r="B40">
            <v>61880</v>
          </cell>
          <cell r="C40">
            <v>65391</v>
          </cell>
          <cell r="D40">
            <v>67456</v>
          </cell>
          <cell r="E40">
            <v>69446</v>
          </cell>
          <cell r="F40">
            <v>72291</v>
          </cell>
          <cell r="G40">
            <v>71023.053980789206</v>
          </cell>
          <cell r="H40">
            <v>73608.525131443705</v>
          </cell>
          <cell r="I40">
            <v>76942.991319898094</v>
          </cell>
          <cell r="J40">
            <v>80200.019305722439</v>
          </cell>
          <cell r="K40">
            <v>83007.019981422724</v>
          </cell>
          <cell r="L40">
            <v>82365.41982697694</v>
          </cell>
          <cell r="M40">
            <v>5.673884938590823</v>
          </cell>
          <cell r="N40">
            <v>3.1579269318407821</v>
          </cell>
        </row>
        <row r="41">
          <cell r="A41" t="str">
            <v>7.  Wholesale and retail trade</v>
          </cell>
          <cell r="B41">
            <v>155317</v>
          </cell>
          <cell r="C41">
            <v>165132</v>
          </cell>
          <cell r="D41">
            <v>172486</v>
          </cell>
          <cell r="E41">
            <v>174160</v>
          </cell>
          <cell r="F41">
            <v>189366</v>
          </cell>
          <cell r="G41">
            <v>176762.41087995336</v>
          </cell>
          <cell r="H41">
            <v>186637.44167489832</v>
          </cell>
          <cell r="I41">
            <v>200353.92675360152</v>
          </cell>
          <cell r="J41">
            <v>211793.83962153093</v>
          </cell>
          <cell r="K41">
            <v>223166.90797313914</v>
          </cell>
          <cell r="L41">
            <v>227894.15393230307</v>
          </cell>
          <cell r="M41">
            <v>6.3193340072239312</v>
          </cell>
          <cell r="N41">
            <v>4.4534069713925817</v>
          </cell>
        </row>
        <row r="42">
          <cell r="A42" t="str">
            <v xml:space="preserve">      7.1  Imports</v>
          </cell>
          <cell r="B42">
            <v>64629</v>
          </cell>
          <cell r="C42">
            <v>70833</v>
          </cell>
          <cell r="D42">
            <v>76609</v>
          </cell>
          <cell r="E42">
            <v>75536</v>
          </cell>
          <cell r="F42">
            <v>85280</v>
          </cell>
          <cell r="G42">
            <v>76154.975605636137</v>
          </cell>
          <cell r="H42">
            <v>82530.11497283823</v>
          </cell>
          <cell r="I42">
            <v>91773.487849796118</v>
          </cell>
          <cell r="J42">
            <v>100052.2932267978</v>
          </cell>
          <cell r="K42">
            <v>107156.00604590045</v>
          </cell>
          <cell r="L42">
            <v>112058.56841401356</v>
          </cell>
          <cell r="M42">
            <v>9.599405839483822</v>
          </cell>
          <cell r="N42">
            <v>8.1543913147826608</v>
          </cell>
        </row>
        <row r="43">
          <cell r="A43" t="str">
            <v xml:space="preserve">      7.2  Exports</v>
          </cell>
          <cell r="B43">
            <v>16365</v>
          </cell>
          <cell r="C43">
            <v>18323</v>
          </cell>
          <cell r="D43">
            <v>18346</v>
          </cell>
          <cell r="E43">
            <v>19465</v>
          </cell>
          <cell r="F43">
            <v>23027</v>
          </cell>
          <cell r="G43">
            <v>21184.65263265929</v>
          </cell>
          <cell r="H43">
            <v>21608.345685312477</v>
          </cell>
          <cell r="I43">
            <v>22364.637784298411</v>
          </cell>
          <cell r="J43">
            <v>24083.341920149578</v>
          </cell>
          <cell r="K43">
            <v>25985.925931841393</v>
          </cell>
          <cell r="L43">
            <v>25985.925931841393</v>
          </cell>
          <cell r="M43">
            <v>11.964558509013145</v>
          </cell>
          <cell r="N43">
            <v>0.12552529607596785</v>
          </cell>
        </row>
        <row r="44">
          <cell r="A44" t="str">
            <v xml:space="preserve">      7.3  Domestic</v>
          </cell>
          <cell r="B44">
            <v>74323</v>
          </cell>
          <cell r="C44">
            <v>75976</v>
          </cell>
          <cell r="D44">
            <v>77531</v>
          </cell>
          <cell r="E44">
            <v>79159</v>
          </cell>
          <cell r="F44">
            <v>81059</v>
          </cell>
          <cell r="G44">
            <v>79422.782641657948</v>
          </cell>
          <cell r="H44">
            <v>82498.98101674761</v>
          </cell>
          <cell r="I44">
            <v>86215.801119507014</v>
          </cell>
          <cell r="J44">
            <v>87658.204474583559</v>
          </cell>
          <cell r="K44">
            <v>90024.975995397312</v>
          </cell>
          <cell r="L44">
            <v>89849.659586448135</v>
          </cell>
          <cell r="M44">
            <v>2.2240759926267728</v>
          </cell>
          <cell r="N44">
            <v>2.0466989575655514</v>
          </cell>
        </row>
        <row r="45">
          <cell r="A45" t="str">
            <v>8.  Banking, insurance and real estate</v>
          </cell>
          <cell r="B45">
            <v>49675</v>
          </cell>
          <cell r="C45">
            <v>54767</v>
          </cell>
          <cell r="D45">
            <v>58247</v>
          </cell>
          <cell r="E45">
            <v>60926</v>
          </cell>
          <cell r="F45">
            <v>64810</v>
          </cell>
          <cell r="G45">
            <v>69948.628599999996</v>
          </cell>
          <cell r="H45">
            <v>77695.364788800012</v>
          </cell>
          <cell r="I45">
            <v>85931.073456412822</v>
          </cell>
          <cell r="J45">
            <v>91613.112922252796</v>
          </cell>
          <cell r="K45">
            <v>97830.440826810489</v>
          </cell>
          <cell r="L45">
            <v>96584.948568365449</v>
          </cell>
          <cell r="M45">
            <v>10.250629089079011</v>
          </cell>
          <cell r="N45">
            <v>6.35419139262694</v>
          </cell>
        </row>
        <row r="46">
          <cell r="A46" t="str">
            <v xml:space="preserve">       8.1   Banking</v>
          </cell>
          <cell r="B46">
            <v>17019.744875008037</v>
          </cell>
          <cell r="C46">
            <v>18738.605745427245</v>
          </cell>
          <cell r="D46">
            <v>20522.581235352282</v>
          </cell>
          <cell r="E46">
            <v>22272.01015664763</v>
          </cell>
          <cell r="F46">
            <v>23926.168256148638</v>
          </cell>
          <cell r="G46">
            <v>28095.61422588108</v>
          </cell>
          <cell r="H46">
            <v>33072.794222509598</v>
          </cell>
          <cell r="I46">
            <v>38121.316696619753</v>
          </cell>
          <cell r="J46">
            <v>39118</v>
          </cell>
          <cell r="K46">
            <v>41660.67</v>
          </cell>
          <cell r="L46">
            <v>41465.08</v>
          </cell>
          <cell r="M46">
            <v>10.099216427992408</v>
          </cell>
          <cell r="N46">
            <v>9.5203213844251788</v>
          </cell>
        </row>
        <row r="47">
          <cell r="A47" t="str">
            <v xml:space="preserve">       8.2   Insurance, real estate and other financial services</v>
          </cell>
          <cell r="B47">
            <v>32655.255124991963</v>
          </cell>
          <cell r="C47">
            <v>36028.394254572762</v>
          </cell>
          <cell r="D47">
            <v>37724.418764647722</v>
          </cell>
          <cell r="E47">
            <v>38653.98984335237</v>
          </cell>
          <cell r="F47">
            <v>40883.831743851362</v>
          </cell>
          <cell r="G47">
            <v>41853.014374118924</v>
          </cell>
          <cell r="H47">
            <v>44622.570566290415</v>
          </cell>
          <cell r="I47">
            <v>47809.756759793068</v>
          </cell>
          <cell r="J47">
            <v>52495.112922252796</v>
          </cell>
          <cell r="K47">
            <v>56169.770826810498</v>
          </cell>
          <cell r="L47">
            <v>55119.86856836544</v>
          </cell>
          <cell r="M47">
            <v>10.329544560805592</v>
          </cell>
          <cell r="N47">
            <v>4.7074662781000809</v>
          </cell>
        </row>
        <row r="48">
          <cell r="A48" t="str">
            <v>9.  Ownership of dwellings</v>
          </cell>
          <cell r="B48">
            <v>14232</v>
          </cell>
          <cell r="C48">
            <v>14416</v>
          </cell>
          <cell r="D48">
            <v>14592</v>
          </cell>
          <cell r="E48">
            <v>14767</v>
          </cell>
          <cell r="F48">
            <v>15018</v>
          </cell>
          <cell r="G48">
            <v>15228.252</v>
          </cell>
          <cell r="H48">
            <v>15456.67578</v>
          </cell>
          <cell r="I48">
            <v>15657.612565139998</v>
          </cell>
          <cell r="J48">
            <v>15845.503915921678</v>
          </cell>
          <cell r="K48">
            <v>16067.340970744581</v>
          </cell>
          <cell r="L48">
            <v>16051.495466828657</v>
          </cell>
          <cell r="M48">
            <v>1.2928611579539062</v>
          </cell>
          <cell r="N48">
            <v>1.2208657047724669</v>
          </cell>
        </row>
        <row r="49">
          <cell r="A49" t="str">
            <v>10. Public admninstration and defence</v>
          </cell>
          <cell r="B49">
            <v>35215</v>
          </cell>
          <cell r="C49">
            <v>37055</v>
          </cell>
          <cell r="D49">
            <v>38170</v>
          </cell>
          <cell r="E49">
            <v>39773</v>
          </cell>
          <cell r="F49">
            <v>41443</v>
          </cell>
          <cell r="G49">
            <v>41857.154999999999</v>
          </cell>
          <cell r="H49">
            <v>41869.112479999996</v>
          </cell>
          <cell r="I49">
            <v>42125.281462759995</v>
          </cell>
          <cell r="J49">
            <v>42987.104989012958</v>
          </cell>
          <cell r="K49">
            <v>44276.718138683347</v>
          </cell>
          <cell r="L49">
            <v>44276.718138683347</v>
          </cell>
          <cell r="M49">
            <v>5.2250461451086139</v>
          </cell>
          <cell r="N49">
            <v>3.0090406153015836</v>
          </cell>
        </row>
        <row r="50">
          <cell r="A50" t="str">
            <v>11. Services (n.e.s.)</v>
          </cell>
          <cell r="B50">
            <v>27548</v>
          </cell>
          <cell r="C50">
            <v>29223</v>
          </cell>
          <cell r="D50">
            <v>30294</v>
          </cell>
          <cell r="E50">
            <v>33263</v>
          </cell>
          <cell r="F50">
            <v>34028</v>
          </cell>
          <cell r="G50">
            <v>34760.577000000005</v>
          </cell>
          <cell r="H50">
            <v>35932.19</v>
          </cell>
          <cell r="I50">
            <v>38708.269695670002</v>
          </cell>
          <cell r="J50">
            <v>41780.9745603552</v>
          </cell>
          <cell r="K50">
            <v>44122.581826959111</v>
          </cell>
          <cell r="L50">
            <v>41629.006778851261</v>
          </cell>
          <cell r="M50">
            <v>6.0802962102511904</v>
          </cell>
          <cell r="N50">
            <v>3.6649214659685958</v>
          </cell>
        </row>
        <row r="51">
          <cell r="A51" t="str">
            <v xml:space="preserve">       11.1  Hotels and restaurants</v>
          </cell>
          <cell r="B51">
            <v>4434.4548950270655</v>
          </cell>
          <cell r="C51">
            <v>5015.915540470116</v>
          </cell>
          <cell r="D51">
            <v>5124.5003515917215</v>
          </cell>
          <cell r="E51">
            <v>5780.4899290464782</v>
          </cell>
          <cell r="F51">
            <v>5866.5147730310373</v>
          </cell>
          <cell r="G51">
            <v>4970.4647001409112</v>
          </cell>
          <cell r="H51">
            <v>4867.6332146247078</v>
          </cell>
          <cell r="I51">
            <v>6152.9065924349024</v>
          </cell>
          <cell r="J51">
            <v>7130.2162691927169</v>
          </cell>
          <cell r="K51">
            <v>7843.2378961119894</v>
          </cell>
          <cell r="L51">
            <v>5418.9643645864653</v>
          </cell>
          <cell r="M51">
            <v>13.112336447375261</v>
          </cell>
          <cell r="N51">
            <v>2.1648054128006411</v>
          </cell>
        </row>
        <row r="52">
          <cell r="A52" t="str">
            <v xml:space="preserve">       11.2  Other</v>
          </cell>
          <cell r="B52">
            <v>23113.545104972938</v>
          </cell>
          <cell r="C52">
            <v>24207.084459529884</v>
          </cell>
          <cell r="D52">
            <v>25169.499648408277</v>
          </cell>
          <cell r="E52">
            <v>27482.510070953522</v>
          </cell>
          <cell r="F52">
            <v>28161.485226968965</v>
          </cell>
          <cell r="G52">
            <v>29790.112299859087</v>
          </cell>
          <cell r="H52">
            <v>31064.556785375295</v>
          </cell>
          <cell r="I52">
            <v>32555.3631032351</v>
          </cell>
          <cell r="J52">
            <v>34650.758291162485</v>
          </cell>
          <cell r="K52">
            <v>36279.343930847121</v>
          </cell>
          <cell r="L52">
            <v>36210.042414264797</v>
          </cell>
          <cell r="M52">
            <v>4.7311623967267069</v>
          </cell>
          <cell r="N52">
            <v>3.9757583796899976</v>
          </cell>
        </row>
        <row r="53">
          <cell r="A53" t="str">
            <v>12. Gross domestic product</v>
          </cell>
          <cell r="B53">
            <v>695934</v>
          </cell>
          <cell r="C53">
            <v>739763</v>
          </cell>
          <cell r="D53">
            <v>774796</v>
          </cell>
          <cell r="E53">
            <v>808340</v>
          </cell>
          <cell r="F53">
            <v>857035</v>
          </cell>
          <cell r="G53">
            <v>843794.4967232846</v>
          </cell>
          <cell r="H53">
            <v>877248.16061359306</v>
          </cell>
          <cell r="I53">
            <v>930057.34989934543</v>
          </cell>
          <cell r="J53">
            <v>979924.69033860113</v>
          </cell>
          <cell r="K53">
            <v>1038208.5349584407</v>
          </cell>
          <cell r="L53">
            <v>1030848.9714726566</v>
          </cell>
          <cell r="M53">
            <v>6.2978673264993512</v>
          </cell>
          <cell r="N53">
            <v>4.7357058949961006</v>
          </cell>
        </row>
        <row r="54">
          <cell r="A54" t="str">
            <v>13. Net factor income from abroad</v>
          </cell>
          <cell r="B54">
            <v>-11258</v>
          </cell>
          <cell r="C54">
            <v>-8816</v>
          </cell>
          <cell r="D54">
            <v>-9888</v>
          </cell>
          <cell r="E54">
            <v>-14000</v>
          </cell>
          <cell r="F54">
            <v>-16835.242000000009</v>
          </cell>
          <cell r="G54">
            <v>-14738.850900000005</v>
          </cell>
          <cell r="H54">
            <v>-13966.729000000007</v>
          </cell>
          <cell r="I54">
            <v>-9468.2490838771773</v>
          </cell>
          <cell r="J54">
            <v>-11299.735477814022</v>
          </cell>
          <cell r="K54">
            <v>-13485.88000000001</v>
          </cell>
          <cell r="M54">
            <v>21.691241783620534</v>
          </cell>
          <cell r="N54">
            <v>-12.159709618874773</v>
          </cell>
        </row>
        <row r="55">
          <cell r="A55" t="str">
            <v>14. Gross national product</v>
          </cell>
          <cell r="B55">
            <v>684676</v>
          </cell>
          <cell r="C55">
            <v>730947</v>
          </cell>
          <cell r="D55">
            <v>764908</v>
          </cell>
          <cell r="E55">
            <v>794340</v>
          </cell>
          <cell r="F55">
            <v>840199.75800000003</v>
          </cell>
          <cell r="G55">
            <v>829055.64582328452</v>
          </cell>
          <cell r="H55">
            <v>863281.43161359301</v>
          </cell>
          <cell r="I55">
            <v>920589.10081546823</v>
          </cell>
          <cell r="J55">
            <v>968624.95486078714</v>
          </cell>
          <cell r="M55">
            <v>6.7580870367881962</v>
          </cell>
          <cell r="N55">
            <v>4.6461644961946602</v>
          </cell>
        </row>
        <row r="57">
          <cell r="A57" t="str">
            <v xml:space="preserve">  (a)  Revised                      </v>
          </cell>
        </row>
        <row r="58">
          <cell r="A58" t="str">
            <v xml:space="preserve">  (b)  Provisional                             </v>
          </cell>
        </row>
      </sheetData>
      <sheetData sheetId="1">
        <row r="2">
          <cell r="A2" t="str">
            <v xml:space="preserve">       GrossDdomestic Product at Current Factor Cost Prices - Annual Estimates</v>
          </cell>
        </row>
        <row r="3">
          <cell r="J3" t="str">
            <v>(Rs.Mn)</v>
          </cell>
        </row>
        <row r="4">
          <cell r="A4" t="str">
            <v xml:space="preserve">                        SECTOR</v>
          </cell>
          <cell r="B4">
            <v>1996</v>
          </cell>
          <cell r="C4">
            <v>1997</v>
          </cell>
          <cell r="D4">
            <v>1998</v>
          </cell>
          <cell r="E4">
            <v>1999</v>
          </cell>
          <cell r="F4">
            <v>2000</v>
          </cell>
          <cell r="G4">
            <v>2001</v>
          </cell>
          <cell r="H4" t="str">
            <v>2002(a)</v>
          </cell>
          <cell r="I4" t="str">
            <v>2003(a)</v>
          </cell>
          <cell r="J4" t="str">
            <v>2004(b)</v>
          </cell>
          <cell r="K4" t="str">
            <v>2005(b)</v>
          </cell>
        </row>
        <row r="5">
          <cell r="L5" t="str">
            <v>97/96</v>
          </cell>
          <cell r="M5" t="str">
            <v>98/97</v>
          </cell>
          <cell r="N5" t="str">
            <v>99/98</v>
          </cell>
          <cell r="O5" t="str">
            <v>00/99</v>
          </cell>
          <cell r="P5" t="str">
            <v>01/00</v>
          </cell>
        </row>
        <row r="7">
          <cell r="A7" t="str">
            <v>Agriculture</v>
          </cell>
          <cell r="B7">
            <v>156108</v>
          </cell>
          <cell r="C7">
            <v>175774</v>
          </cell>
          <cell r="D7">
            <v>192665</v>
          </cell>
          <cell r="E7">
            <v>205599</v>
          </cell>
          <cell r="F7">
            <v>223926</v>
          </cell>
          <cell r="G7">
            <v>249790.10553291213</v>
          </cell>
          <cell r="H7">
            <v>287840.48660951667</v>
          </cell>
          <cell r="I7">
            <v>297342.0929316745</v>
          </cell>
          <cell r="J7">
            <v>320200.73952637013</v>
          </cell>
          <cell r="K7">
            <v>346622.308408788</v>
          </cell>
          <cell r="L7">
            <v>12.597688779562866</v>
          </cell>
          <cell r="M7">
            <v>9.6094985606517405</v>
          </cell>
          <cell r="N7">
            <v>6.7132068616510443</v>
          </cell>
          <cell r="O7">
            <v>8.9139538616432858</v>
          </cell>
          <cell r="P7">
            <v>11.550291405603685</v>
          </cell>
        </row>
        <row r="8">
          <cell r="A8" t="str">
            <v>1.  Agriculture, forestry &amp; fishing</v>
          </cell>
          <cell r="B8">
            <v>156108</v>
          </cell>
          <cell r="C8">
            <v>175774</v>
          </cell>
          <cell r="D8">
            <v>192665</v>
          </cell>
          <cell r="E8">
            <v>205599</v>
          </cell>
          <cell r="F8">
            <v>223926</v>
          </cell>
          <cell r="G8">
            <v>249790.10553291213</v>
          </cell>
          <cell r="H8">
            <v>287840.48660951667</v>
          </cell>
          <cell r="I8">
            <v>297342.0929316745</v>
          </cell>
          <cell r="J8">
            <v>320200.73952637013</v>
          </cell>
          <cell r="K8">
            <v>346622.308408788</v>
          </cell>
          <cell r="L8">
            <v>12.597688779562866</v>
          </cell>
          <cell r="M8">
            <v>9.6094985606517405</v>
          </cell>
          <cell r="N8">
            <v>6.7132068616510443</v>
          </cell>
          <cell r="O8">
            <v>8.9139538616432858</v>
          </cell>
          <cell r="P8">
            <v>11.550291405603685</v>
          </cell>
        </row>
        <row r="9">
          <cell r="A9" t="str">
            <v xml:space="preserve">          1.1  Agriculture</v>
          </cell>
          <cell r="B9">
            <v>122594</v>
          </cell>
          <cell r="C9">
            <v>138999</v>
          </cell>
          <cell r="D9">
            <v>153335</v>
          </cell>
          <cell r="E9">
            <v>163481</v>
          </cell>
          <cell r="F9">
            <v>177396</v>
          </cell>
          <cell r="G9">
            <v>199584.47759856304</v>
          </cell>
          <cell r="H9">
            <v>232852.79121496974</v>
          </cell>
          <cell r="I9">
            <v>238240.2341172235</v>
          </cell>
          <cell r="J9">
            <v>257411.47675463252</v>
          </cell>
          <cell r="K9">
            <v>281991.29065903078</v>
          </cell>
          <cell r="L9">
            <v>13.381568429123769</v>
          </cell>
          <cell r="M9">
            <v>10.313743264340026</v>
          </cell>
          <cell r="N9">
            <v>6.6168845990804526</v>
          </cell>
          <cell r="O9">
            <v>8.5116924902588043</v>
          </cell>
          <cell r="P9">
            <v>12.507879320031478</v>
          </cell>
        </row>
        <row r="10">
          <cell r="A10" t="str">
            <v xml:space="preserve">                             Tea</v>
          </cell>
          <cell r="B10">
            <v>10332</v>
          </cell>
          <cell r="C10">
            <v>12685</v>
          </cell>
          <cell r="D10">
            <v>14448</v>
          </cell>
          <cell r="E10">
            <v>12295</v>
          </cell>
          <cell r="F10">
            <v>15551</v>
          </cell>
          <cell r="G10">
            <v>15883.685653200002</v>
          </cell>
          <cell r="H10">
            <v>17314.78301688284</v>
          </cell>
          <cell r="I10">
            <v>16886.714181164683</v>
          </cell>
          <cell r="J10">
            <v>20820.374961578262</v>
          </cell>
          <cell r="K10">
            <v>23785.196356107008</v>
          </cell>
          <cell r="L10">
            <v>22.773906310491675</v>
          </cell>
          <cell r="M10">
            <v>13.898305084745765</v>
          </cell>
          <cell r="N10">
            <v>-14.901716500553707</v>
          </cell>
          <cell r="O10">
            <v>26.482309882065881</v>
          </cell>
          <cell r="P10">
            <v>2.1393200000000112</v>
          </cell>
        </row>
        <row r="11">
          <cell r="A11" t="str">
            <v xml:space="preserve">                             Rubber</v>
          </cell>
          <cell r="B11">
            <v>4011</v>
          </cell>
          <cell r="C11">
            <v>3132</v>
          </cell>
          <cell r="D11">
            <v>2462</v>
          </cell>
          <cell r="E11">
            <v>2253</v>
          </cell>
          <cell r="F11">
            <v>2506</v>
          </cell>
          <cell r="G11">
            <v>2487.4224205599999</v>
          </cell>
          <cell r="H11">
            <v>3243.6081642443169</v>
          </cell>
          <cell r="I11">
            <v>4925.4496444654169</v>
          </cell>
          <cell r="J11">
            <v>6330.2049141536691</v>
          </cell>
          <cell r="K11">
            <v>8014.0394213185446</v>
          </cell>
          <cell r="L11">
            <v>-21.914734480179511</v>
          </cell>
          <cell r="M11">
            <v>-21.392081736909319</v>
          </cell>
          <cell r="N11">
            <v>-8.4890333062550773</v>
          </cell>
          <cell r="O11">
            <v>11.229471815357295</v>
          </cell>
          <cell r="P11">
            <v>-0.74132400000000986</v>
          </cell>
        </row>
        <row r="12">
          <cell r="A12" t="str">
            <v xml:space="preserve">                             Coconut</v>
          </cell>
          <cell r="B12">
            <v>12838</v>
          </cell>
          <cell r="C12">
            <v>14960</v>
          </cell>
          <cell r="D12">
            <v>15573</v>
          </cell>
          <cell r="E12">
            <v>17675</v>
          </cell>
          <cell r="F12">
            <v>13249</v>
          </cell>
          <cell r="G12">
            <v>13250.111193630002</v>
          </cell>
          <cell r="H12">
            <v>20182.899562908166</v>
          </cell>
          <cell r="I12">
            <v>19269.071660338323</v>
          </cell>
          <cell r="J12">
            <v>19062.06575491737</v>
          </cell>
          <cell r="K12">
            <v>20989.240602739515</v>
          </cell>
          <cell r="L12">
            <v>16.529054369839535</v>
          </cell>
          <cell r="M12">
            <v>4.0975935828877041</v>
          </cell>
          <cell r="N12">
            <v>13.497720413536252</v>
          </cell>
          <cell r="O12">
            <v>-25.041018387553038</v>
          </cell>
          <cell r="P12">
            <v>8.3870000000096923E-3</v>
          </cell>
        </row>
        <row r="13">
          <cell r="A13" t="str">
            <v xml:space="preserve">                             Paddy</v>
          </cell>
          <cell r="B13">
            <v>19892</v>
          </cell>
          <cell r="C13">
            <v>24469</v>
          </cell>
          <cell r="D13">
            <v>26842</v>
          </cell>
          <cell r="E13">
            <v>30197</v>
          </cell>
          <cell r="F13">
            <v>32063</v>
          </cell>
          <cell r="G13">
            <v>34731.414318299998</v>
          </cell>
          <cell r="H13">
            <v>41767.463871853608</v>
          </cell>
          <cell r="I13">
            <v>40961.06505607711</v>
          </cell>
          <cell r="J13">
            <v>45082.43810146254</v>
          </cell>
          <cell r="K13">
            <v>53210.801691156244</v>
          </cell>
          <cell r="L13">
            <v>23.009249949728527</v>
          </cell>
          <cell r="M13">
            <v>9.6979852057705642</v>
          </cell>
          <cell r="N13">
            <v>12.499068623798525</v>
          </cell>
          <cell r="O13">
            <v>6.1794217968672349</v>
          </cell>
          <cell r="P13">
            <v>8.3224100000000014</v>
          </cell>
        </row>
        <row r="14">
          <cell r="A14" t="str">
            <v xml:space="preserve">                            Other</v>
          </cell>
          <cell r="B14">
            <v>75521</v>
          </cell>
          <cell r="C14">
            <v>83753</v>
          </cell>
          <cell r="D14">
            <v>94010</v>
          </cell>
          <cell r="E14">
            <v>101061</v>
          </cell>
          <cell r="F14">
            <v>114027</v>
          </cell>
          <cell r="G14">
            <v>133231.84401287304</v>
          </cell>
          <cell r="H14">
            <v>150344.03659908081</v>
          </cell>
          <cell r="I14">
            <v>156197.93357517797</v>
          </cell>
          <cell r="J14">
            <v>166116.39302252067</v>
          </cell>
          <cell r="K14">
            <v>175992.0125877095</v>
          </cell>
          <cell r="L14">
            <v>10.900279392486855</v>
          </cell>
          <cell r="M14">
            <v>12.246725490430199</v>
          </cell>
          <cell r="N14">
            <v>7.5002659291564688</v>
          </cell>
          <cell r="O14">
            <v>12.829875025974413</v>
          </cell>
          <cell r="P14">
            <v>16.842365415974324</v>
          </cell>
        </row>
        <row r="15">
          <cell r="A15" t="str">
            <v xml:space="preserve">                                          Vegetables</v>
          </cell>
          <cell r="B15">
            <v>31189</v>
          </cell>
          <cell r="C15">
            <v>37135</v>
          </cell>
          <cell r="D15">
            <v>43575</v>
          </cell>
          <cell r="E15">
            <v>55616</v>
          </cell>
          <cell r="F15">
            <v>65637</v>
          </cell>
          <cell r="G15">
            <v>77743.696078620007</v>
          </cell>
          <cell r="H15">
            <v>85645.78466077242</v>
          </cell>
          <cell r="I15">
            <v>93532.419715684679</v>
          </cell>
          <cell r="J15">
            <v>101351.7300039159</v>
          </cell>
          <cell r="L15">
            <v>19.064413735611918</v>
          </cell>
          <cell r="M15">
            <v>17.342130065975493</v>
          </cell>
          <cell r="N15">
            <v>27.632816982214582</v>
          </cell>
          <cell r="O15">
            <v>18.018196202531644</v>
          </cell>
          <cell r="P15">
            <v>18.444926000000006</v>
          </cell>
        </row>
        <row r="16">
          <cell r="A16" t="str">
            <v xml:space="preserve">                                          Subsidiary food crops</v>
          </cell>
          <cell r="B16">
            <v>19712</v>
          </cell>
          <cell r="C16">
            <v>18484</v>
          </cell>
          <cell r="D16">
            <v>20810</v>
          </cell>
          <cell r="E16">
            <v>12833</v>
          </cell>
          <cell r="F16">
            <v>13342</v>
          </cell>
          <cell r="G16">
            <v>14713.003373320002</v>
          </cell>
          <cell r="H16">
            <v>16213.894414929757</v>
          </cell>
          <cell r="I16">
            <v>15725.078734279421</v>
          </cell>
          <cell r="J16">
            <v>16545.927844208807</v>
          </cell>
          <cell r="L16">
            <v>-6.2297077922077948</v>
          </cell>
          <cell r="M16">
            <v>12.583856308158413</v>
          </cell>
          <cell r="N16">
            <v>-38.332532436328691</v>
          </cell>
          <cell r="O16">
            <v>3.9663367879685163</v>
          </cell>
          <cell r="P16">
            <v>10.275846000000023</v>
          </cell>
        </row>
        <row r="17">
          <cell r="A17" t="str">
            <v xml:space="preserve">                                          Minor export crops</v>
          </cell>
          <cell r="B17">
            <v>7137</v>
          </cell>
          <cell r="C17">
            <v>8588</v>
          </cell>
          <cell r="D17">
            <v>10681</v>
          </cell>
          <cell r="E17">
            <v>11382</v>
          </cell>
          <cell r="F17">
            <v>11484</v>
          </cell>
          <cell r="G17">
            <v>10694.132317439999</v>
          </cell>
          <cell r="H17">
            <v>14707.597399645962</v>
          </cell>
          <cell r="I17">
            <v>10313.261448579742</v>
          </cell>
          <cell r="J17">
            <v>11344.587593437718</v>
          </cell>
          <cell r="L17">
            <v>20.330671150343282</v>
          </cell>
          <cell r="M17">
            <v>24.371215649743828</v>
          </cell>
          <cell r="N17">
            <v>6.5630558936429217</v>
          </cell>
          <cell r="O17">
            <v>0.89615181866105065</v>
          </cell>
          <cell r="P17">
            <v>-6.8779840000000148</v>
          </cell>
        </row>
        <row r="18">
          <cell r="A18" t="str">
            <v xml:space="preserve">                                         Sugarcane</v>
          </cell>
          <cell r="B18">
            <v>1260</v>
          </cell>
          <cell r="C18">
            <v>1203</v>
          </cell>
          <cell r="D18">
            <v>1306</v>
          </cell>
          <cell r="E18">
            <v>1530</v>
          </cell>
          <cell r="F18">
            <v>2253</v>
          </cell>
          <cell r="G18">
            <v>2106.1100283122682</v>
          </cell>
          <cell r="H18">
            <v>1476.5976868700077</v>
          </cell>
          <cell r="I18">
            <v>1150.272672029746</v>
          </cell>
          <cell r="J18">
            <v>1396.2009693097057</v>
          </cell>
          <cell r="L18">
            <v>-4.5238095238095184</v>
          </cell>
          <cell r="M18">
            <v>8.5619285120531963</v>
          </cell>
          <cell r="N18">
            <v>17.151607963246551</v>
          </cell>
          <cell r="O18">
            <v>47.254901960784323</v>
          </cell>
          <cell r="P18">
            <v>-6.5197501858735851</v>
          </cell>
        </row>
        <row r="19">
          <cell r="A19" t="str">
            <v xml:space="preserve">                                         Tobacco</v>
          </cell>
          <cell r="B19">
            <v>1496</v>
          </cell>
          <cell r="C19">
            <v>1576</v>
          </cell>
          <cell r="D19">
            <v>1507</v>
          </cell>
          <cell r="E19">
            <v>1700</v>
          </cell>
          <cell r="F19">
            <v>1695</v>
          </cell>
          <cell r="G19">
            <v>1827.9797503499999</v>
          </cell>
          <cell r="H19">
            <v>2035.6321079777986</v>
          </cell>
          <cell r="I19">
            <v>1995.8685589322663</v>
          </cell>
          <cell r="J19">
            <v>2095.6619868788798</v>
          </cell>
          <cell r="L19">
            <v>5.3475935828876997</v>
          </cell>
          <cell r="M19">
            <v>-4.3781725888324852</v>
          </cell>
          <cell r="N19">
            <v>12.806901128069015</v>
          </cell>
          <cell r="O19">
            <v>-0.29411764705882248</v>
          </cell>
          <cell r="P19">
            <v>7.84541299999999</v>
          </cell>
        </row>
        <row r="20">
          <cell r="A20" t="str">
            <v xml:space="preserve">                                         Animal husbandry</v>
          </cell>
          <cell r="B20">
            <v>6065</v>
          </cell>
          <cell r="C20">
            <v>7017</v>
          </cell>
          <cell r="D20">
            <v>7055</v>
          </cell>
          <cell r="E20">
            <v>8300</v>
          </cell>
          <cell r="F20">
            <v>10206</v>
          </cell>
          <cell r="G20">
            <v>13626.737169230768</v>
          </cell>
          <cell r="H20">
            <v>15948.557328077504</v>
          </cell>
          <cell r="I20">
            <v>18387.388877431695</v>
          </cell>
          <cell r="J20">
            <v>19858.379987626231</v>
          </cell>
          <cell r="L20">
            <v>15.696619950535862</v>
          </cell>
          <cell r="M20">
            <v>0.54154196950264577</v>
          </cell>
          <cell r="N20">
            <v>17.647058823529417</v>
          </cell>
          <cell r="O20">
            <v>22.963855421686752</v>
          </cell>
          <cell r="P20">
            <v>33.516923076923064</v>
          </cell>
        </row>
        <row r="21">
          <cell r="A21" t="str">
            <v xml:space="preserve">                                        Other</v>
          </cell>
          <cell r="B21">
            <v>8662</v>
          </cell>
          <cell r="C21">
            <v>9750</v>
          </cell>
          <cell r="D21">
            <v>9076</v>
          </cell>
          <cell r="E21">
            <v>9700</v>
          </cell>
          <cell r="F21">
            <v>9410</v>
          </cell>
          <cell r="G21">
            <v>12520.185295600002</v>
          </cell>
          <cell r="H21">
            <v>14315.973000807326</v>
          </cell>
          <cell r="I21">
            <v>15093.643568240423</v>
          </cell>
          <cell r="J21">
            <v>13523.90463714342</v>
          </cell>
          <cell r="L21">
            <v>12.560609558993296</v>
          </cell>
          <cell r="M21">
            <v>-6.9128205128205167</v>
          </cell>
          <cell r="N21">
            <v>6.8752754517408476</v>
          </cell>
          <cell r="O21">
            <v>-2.989690721649485</v>
          </cell>
          <cell r="P21">
            <v>33.051916000000013</v>
          </cell>
        </row>
        <row r="22">
          <cell r="A22" t="str">
            <v xml:space="preserve">        1.2  Forestry</v>
          </cell>
          <cell r="B22">
            <v>14751</v>
          </cell>
          <cell r="C22">
            <v>15362</v>
          </cell>
          <cell r="D22">
            <v>15669</v>
          </cell>
          <cell r="E22">
            <v>16280</v>
          </cell>
          <cell r="F22">
            <v>17144</v>
          </cell>
          <cell r="G22">
            <v>19061.783274029091</v>
          </cell>
          <cell r="H22">
            <v>20567.01630882734</v>
          </cell>
          <cell r="I22">
            <v>24659.914267823704</v>
          </cell>
          <cell r="J22">
            <v>28977.257563301551</v>
          </cell>
          <cell r="K22">
            <v>35468.163257481101</v>
          </cell>
          <cell r="L22">
            <v>4.1420920615551582</v>
          </cell>
          <cell r="M22">
            <v>1.9984377034240275</v>
          </cell>
          <cell r="N22">
            <v>3.8994192354330215</v>
          </cell>
          <cell r="O22">
            <v>5.3071253071253155</v>
          </cell>
          <cell r="P22">
            <v>11.186323343613447</v>
          </cell>
        </row>
        <row r="23">
          <cell r="A23" t="str">
            <v xml:space="preserve">        1.3  Fishing</v>
          </cell>
          <cell r="B23">
            <v>18763</v>
          </cell>
          <cell r="C23">
            <v>21413</v>
          </cell>
          <cell r="D23">
            <v>23661</v>
          </cell>
          <cell r="E23">
            <v>25838</v>
          </cell>
          <cell r="F23">
            <v>29386</v>
          </cell>
          <cell r="G23">
            <v>31143.844660320006</v>
          </cell>
          <cell r="H23">
            <v>34420.679085719545</v>
          </cell>
          <cell r="I23">
            <v>34441.944546627274</v>
          </cell>
          <cell r="J23">
            <v>33812.00520843605</v>
          </cell>
          <cell r="K23">
            <v>29162.854492276092</v>
          </cell>
          <cell r="L23">
            <v>14.123541011565322</v>
          </cell>
          <cell r="M23">
            <v>10.498295428011017</v>
          </cell>
          <cell r="N23">
            <v>9.2007945564430926</v>
          </cell>
          <cell r="O23">
            <v>13.731712980880872</v>
          </cell>
          <cell r="P23">
            <v>5.9819120000000225</v>
          </cell>
        </row>
        <row r="24">
          <cell r="A24" t="str">
            <v>Industry</v>
          </cell>
          <cell r="B24">
            <v>184056</v>
          </cell>
          <cell r="C24">
            <v>216177</v>
          </cell>
          <cell r="D24">
            <v>251401</v>
          </cell>
          <cell r="E24">
            <v>271388</v>
          </cell>
          <cell r="F24">
            <v>306977</v>
          </cell>
          <cell r="G24">
            <v>333864.20568834175</v>
          </cell>
          <cell r="H24">
            <v>368695.35036580765</v>
          </cell>
          <cell r="I24">
            <v>412774.3331077827</v>
          </cell>
          <cell r="J24">
            <v>481692.88873330987</v>
          </cell>
          <cell r="K24">
            <v>565714.4352850127</v>
          </cell>
          <cell r="L24">
            <v>17.451753814056591</v>
          </cell>
          <cell r="M24">
            <v>16.294055334286249</v>
          </cell>
          <cell r="N24">
            <v>7.9502468168384466</v>
          </cell>
          <cell r="O24">
            <v>13.113696994708679</v>
          </cell>
          <cell r="P24">
            <v>8.7587036450098132</v>
          </cell>
        </row>
        <row r="25">
          <cell r="A25" t="str">
            <v>2.  Mining &amp; quarrying</v>
          </cell>
          <cell r="B25">
            <v>13927</v>
          </cell>
          <cell r="C25">
            <v>16587</v>
          </cell>
          <cell r="D25">
            <v>17433</v>
          </cell>
          <cell r="E25">
            <v>18322</v>
          </cell>
          <cell r="F25">
            <v>21547</v>
          </cell>
          <cell r="G25">
            <v>23959.034864120134</v>
          </cell>
          <cell r="H25">
            <v>25821.069051023573</v>
          </cell>
          <cell r="I25">
            <v>27489.138708208793</v>
          </cell>
          <cell r="J25">
            <v>35964.881265835065</v>
          </cell>
          <cell r="K25">
            <v>42606.621597907055</v>
          </cell>
          <cell r="L25">
            <v>19.099590723055936</v>
          </cell>
          <cell r="M25">
            <v>5.1003798155181856</v>
          </cell>
          <cell r="N25">
            <v>5.0995238914701924</v>
          </cell>
          <cell r="O25">
            <v>17.601790197576683</v>
          </cell>
          <cell r="P25">
            <v>11.194295559103985</v>
          </cell>
        </row>
        <row r="26">
          <cell r="A26" t="str">
            <v xml:space="preserve">       2.1  Mining</v>
          </cell>
          <cell r="B26">
            <v>5306</v>
          </cell>
          <cell r="C26">
            <v>5714</v>
          </cell>
          <cell r="D26">
            <v>4372</v>
          </cell>
          <cell r="E26">
            <v>4711</v>
          </cell>
          <cell r="F26">
            <v>6983</v>
          </cell>
          <cell r="G26">
            <v>7215.6577461636662</v>
          </cell>
          <cell r="H26">
            <v>8103.1836489417974</v>
          </cell>
          <cell r="I26">
            <v>7535.2661926476067</v>
          </cell>
          <cell r="J26">
            <v>10877.231024351226</v>
          </cell>
          <cell r="K26">
            <v>12332.07320523035</v>
          </cell>
          <cell r="L26">
            <v>7.6894082171127032</v>
          </cell>
          <cell r="M26">
            <v>-23.486174308715434</v>
          </cell>
          <cell r="N26">
            <v>7.7538883806038461</v>
          </cell>
          <cell r="O26">
            <v>48.227552536616436</v>
          </cell>
          <cell r="P26">
            <v>3.3317735380734126</v>
          </cell>
        </row>
        <row r="27">
          <cell r="A27" t="str">
            <v xml:space="preserve">       2.2  Quarrying</v>
          </cell>
          <cell r="B27">
            <v>8621</v>
          </cell>
          <cell r="C27">
            <v>10873</v>
          </cell>
          <cell r="D27">
            <v>13061</v>
          </cell>
          <cell r="E27">
            <v>13611</v>
          </cell>
          <cell r="F27">
            <v>14564</v>
          </cell>
          <cell r="G27">
            <v>16743.377117956468</v>
          </cell>
          <cell r="H27">
            <v>17717.885402081774</v>
          </cell>
          <cell r="I27">
            <v>19953.872515561186</v>
          </cell>
          <cell r="J27">
            <v>25087.650241483843</v>
          </cell>
          <cell r="K27">
            <v>30274.548392676705</v>
          </cell>
          <cell r="L27">
            <v>26.122259598654441</v>
          </cell>
          <cell r="M27">
            <v>20.123241055826369</v>
          </cell>
          <cell r="N27">
            <v>4.2110098767322635</v>
          </cell>
          <cell r="O27">
            <v>7.0016898097127411</v>
          </cell>
          <cell r="P27">
            <v>14.964138409478632</v>
          </cell>
        </row>
        <row r="28">
          <cell r="A28" t="str">
            <v>3.  Manufacturing</v>
          </cell>
          <cell r="B28">
            <v>112724</v>
          </cell>
          <cell r="C28">
            <v>131876</v>
          </cell>
          <cell r="D28">
            <v>151007</v>
          </cell>
          <cell r="E28">
            <v>163103</v>
          </cell>
          <cell r="F28">
            <v>189331</v>
          </cell>
          <cell r="G28">
            <v>198721.45383855081</v>
          </cell>
          <cell r="H28">
            <v>221970.49929499536</v>
          </cell>
          <cell r="I28">
            <v>243596.46807434398</v>
          </cell>
          <cell r="J28">
            <v>275629.94164937036</v>
          </cell>
          <cell r="K28">
            <v>317798.30294719094</v>
          </cell>
          <cell r="L28">
            <v>16.99017068237465</v>
          </cell>
          <cell r="M28">
            <v>14.506809427037526</v>
          </cell>
          <cell r="N28">
            <v>8.010224691570599</v>
          </cell>
          <cell r="O28">
            <v>16.080636162424966</v>
          </cell>
          <cell r="P28">
            <v>4.9598078701062143</v>
          </cell>
        </row>
        <row r="29">
          <cell r="A29" t="str">
            <v>3.1     Processing    of  tea,     rubber    &amp;         coconut  kernel   product</v>
          </cell>
          <cell r="B29">
            <v>16203</v>
          </cell>
          <cell r="C29">
            <v>19476</v>
          </cell>
          <cell r="D29">
            <v>23176</v>
          </cell>
          <cell r="E29">
            <v>24821</v>
          </cell>
          <cell r="F29">
            <v>28197</v>
          </cell>
          <cell r="G29">
            <v>28556.482669983725</v>
          </cell>
          <cell r="H29">
            <v>35015.439321836326</v>
          </cell>
          <cell r="I29">
            <v>35925.798277842587</v>
          </cell>
          <cell r="J29">
            <v>41906.344217398291</v>
          </cell>
          <cell r="K29">
            <v>48317.965271713285</v>
          </cell>
          <cell r="L29">
            <v>20.199962969820405</v>
          </cell>
          <cell r="M29">
            <v>18.997740809201069</v>
          </cell>
          <cell r="N29">
            <v>7.0978598550224481</v>
          </cell>
          <cell r="O29">
            <v>13.601385923210184</v>
          </cell>
          <cell r="P29">
            <v>1.2748968684034745</v>
          </cell>
        </row>
        <row r="30">
          <cell r="A30" t="str">
            <v xml:space="preserve">       3.2  Factory industry</v>
          </cell>
          <cell r="B30">
            <v>87771</v>
          </cell>
          <cell r="C30">
            <v>102253</v>
          </cell>
          <cell r="D30">
            <v>116568</v>
          </cell>
          <cell r="E30">
            <v>125892</v>
          </cell>
          <cell r="F30">
            <v>147295</v>
          </cell>
          <cell r="G30">
            <v>155495.61681515275</v>
          </cell>
          <cell r="H30">
            <v>170539.81774201876</v>
          </cell>
          <cell r="I30">
            <v>189801.26691707334</v>
          </cell>
          <cell r="J30">
            <v>214549.64391165745</v>
          </cell>
          <cell r="K30">
            <v>248512.85254287283</v>
          </cell>
          <cell r="L30">
            <v>16.49975504437684</v>
          </cell>
          <cell r="M30">
            <v>13.999589254105004</v>
          </cell>
          <cell r="N30">
            <v>7.9987646695490966</v>
          </cell>
          <cell r="O30">
            <v>17.001080291043124</v>
          </cell>
          <cell r="P30">
            <v>5.5674780645322386</v>
          </cell>
        </row>
        <row r="31">
          <cell r="A31" t="str">
            <v xml:space="preserve">       3.3  Small industry</v>
          </cell>
          <cell r="B31">
            <v>8750</v>
          </cell>
          <cell r="C31">
            <v>10147</v>
          </cell>
          <cell r="D31">
            <v>11263</v>
          </cell>
          <cell r="E31">
            <v>12390</v>
          </cell>
          <cell r="F31">
            <v>13839</v>
          </cell>
          <cell r="G31">
            <v>14669.354353414326</v>
          </cell>
          <cell r="H31">
            <v>16415.242231140284</v>
          </cell>
          <cell r="I31">
            <v>17869.402879428075</v>
          </cell>
          <cell r="J31">
            <v>19173.953520314619</v>
          </cell>
          <cell r="K31">
            <v>20967.485132604852</v>
          </cell>
          <cell r="L31">
            <v>15.965714285714295</v>
          </cell>
          <cell r="M31">
            <v>10.998324627968859</v>
          </cell>
          <cell r="N31">
            <v>10.006215040397759</v>
          </cell>
          <cell r="O31">
            <v>11.694915254237293</v>
          </cell>
          <cell r="P31">
            <v>6.0001037171351079</v>
          </cell>
        </row>
        <row r="32">
          <cell r="A32" t="str">
            <v>4.  Construction</v>
          </cell>
          <cell r="B32">
            <v>48234</v>
          </cell>
          <cell r="C32">
            <v>56434</v>
          </cell>
          <cell r="D32">
            <v>69301</v>
          </cell>
          <cell r="E32">
            <v>75538</v>
          </cell>
          <cell r="F32">
            <v>82684</v>
          </cell>
          <cell r="G32">
            <v>95056.94820249331</v>
          </cell>
          <cell r="H32">
            <v>100589.51088888558</v>
          </cell>
          <cell r="I32">
            <v>113283.85025244858</v>
          </cell>
          <cell r="J32">
            <v>142429.77702326627</v>
          </cell>
          <cell r="K32">
            <v>171877.28366520739</v>
          </cell>
          <cell r="L32">
            <v>17.000456109798058</v>
          </cell>
          <cell r="M32">
            <v>22.800085055108621</v>
          </cell>
          <cell r="N32">
            <v>8.9998701317441245</v>
          </cell>
          <cell r="O32">
            <v>9.4601392676533678</v>
          </cell>
          <cell r="P32">
            <v>14.964138409478632</v>
          </cell>
        </row>
        <row r="33">
          <cell r="A33" t="str">
            <v>5.  Electricity, water and gas</v>
          </cell>
          <cell r="B33">
            <v>9171</v>
          </cell>
          <cell r="C33">
            <v>11280</v>
          </cell>
          <cell r="D33">
            <v>13660</v>
          </cell>
          <cell r="E33">
            <v>14425</v>
          </cell>
          <cell r="F33">
            <v>13415</v>
          </cell>
          <cell r="G33">
            <v>16126.768783177491</v>
          </cell>
          <cell r="H33">
            <v>20314.271130903173</v>
          </cell>
          <cell r="I33">
            <v>28404.876072781317</v>
          </cell>
          <cell r="J33">
            <v>27668.28879483819</v>
          </cell>
          <cell r="K33">
            <v>33432.227074707414</v>
          </cell>
          <cell r="L33">
            <v>22.996401701014069</v>
          </cell>
          <cell r="M33">
            <v>21.099290780141857</v>
          </cell>
          <cell r="N33">
            <v>5.6002928257686602</v>
          </cell>
          <cell r="O33">
            <v>-7.0017331022530378</v>
          </cell>
          <cell r="P33">
            <v>20.214452353168035</v>
          </cell>
        </row>
        <row r="34">
          <cell r="A34" t="str">
            <v xml:space="preserve">       5.1  Electricity</v>
          </cell>
          <cell r="B34">
            <v>7973</v>
          </cell>
          <cell r="C34">
            <v>9965</v>
          </cell>
          <cell r="D34">
            <v>12072</v>
          </cell>
          <cell r="E34">
            <v>12694</v>
          </cell>
          <cell r="F34">
            <v>11443</v>
          </cell>
          <cell r="G34">
            <v>13731.6</v>
          </cell>
          <cell r="H34">
            <v>17455.1581544242</v>
          </cell>
          <cell r="I34">
            <v>25130.462640903894</v>
          </cell>
          <cell r="J34">
            <v>24241.477909801324</v>
          </cell>
          <cell r="K34">
            <v>29875.197376039148</v>
          </cell>
          <cell r="L34">
            <v>24.984322087043775</v>
          </cell>
          <cell r="M34">
            <v>21.144004014049166</v>
          </cell>
          <cell r="N34">
            <v>5.1524188204108645</v>
          </cell>
          <cell r="O34">
            <v>-9.8550496297463379</v>
          </cell>
          <cell r="P34">
            <v>19.999999999999996</v>
          </cell>
        </row>
        <row r="35">
          <cell r="A35" t="str">
            <v xml:space="preserve">       5.2  Water and gas</v>
          </cell>
          <cell r="B35">
            <v>1198</v>
          </cell>
          <cell r="C35">
            <v>1315</v>
          </cell>
          <cell r="D35">
            <v>1588</v>
          </cell>
          <cell r="E35">
            <v>1731</v>
          </cell>
          <cell r="F35">
            <v>1972</v>
          </cell>
          <cell r="G35">
            <v>2395.1687831774912</v>
          </cell>
          <cell r="H35">
            <v>2859.1129764789712</v>
          </cell>
          <cell r="I35">
            <v>3274.413431877424</v>
          </cell>
          <cell r="J35">
            <v>3426.8108850368671</v>
          </cell>
          <cell r="K35">
            <v>3557.0296986682683</v>
          </cell>
          <cell r="L35">
            <v>9.7662771285475856</v>
          </cell>
          <cell r="M35">
            <v>20.760456273764262</v>
          </cell>
          <cell r="N35">
            <v>9.0050377833753146</v>
          </cell>
          <cell r="O35">
            <v>13.92258809936453</v>
          </cell>
          <cell r="P35">
            <v>21.45886324429469</v>
          </cell>
        </row>
        <row r="36">
          <cell r="A36" t="str">
            <v>Services</v>
          </cell>
          <cell r="B36">
            <v>355770</v>
          </cell>
          <cell r="C36">
            <v>411747</v>
          </cell>
          <cell r="D36">
            <v>468773</v>
          </cell>
          <cell r="E36">
            <v>517743</v>
          </cell>
          <cell r="F36">
            <v>594356</v>
          </cell>
          <cell r="G36">
            <v>661943.59937881108</v>
          </cell>
          <cell r="H36">
            <v>746750.63703075715</v>
          </cell>
          <cell r="I36">
            <v>852620.86060828913</v>
          </cell>
          <cell r="J36">
            <v>996047.5594053627</v>
          </cell>
          <cell r="K36">
            <v>1175809.0098116426</v>
          </cell>
          <cell r="L36">
            <v>15.734041656126152</v>
          </cell>
          <cell r="M36">
            <v>13.849766968551069</v>
          </cell>
          <cell r="N36">
            <v>10.446420762287921</v>
          </cell>
          <cell r="O36">
            <v>14.797496054992543</v>
          </cell>
          <cell r="P36">
            <v>11.371568450358227</v>
          </cell>
        </row>
        <row r="37">
          <cell r="A37" t="str">
            <v>6.  Transport, storage and communication</v>
          </cell>
          <cell r="B37">
            <v>73784</v>
          </cell>
          <cell r="C37">
            <v>86327</v>
          </cell>
          <cell r="D37">
            <v>101620</v>
          </cell>
          <cell r="E37">
            <v>113814</v>
          </cell>
          <cell r="F37">
            <v>131669</v>
          </cell>
          <cell r="G37">
            <v>150436.73781949465</v>
          </cell>
          <cell r="H37">
            <v>173890.06088222776</v>
          </cell>
          <cell r="I37">
            <v>214036.11235707719</v>
          </cell>
          <cell r="J37">
            <v>255654.0568493818</v>
          </cell>
          <cell r="K37">
            <v>303640.2744363072</v>
          </cell>
          <cell r="L37">
            <v>16.999620513932555</v>
          </cell>
          <cell r="M37">
            <v>17.715199184496157</v>
          </cell>
          <cell r="N37">
            <v>11.999606376697503</v>
          </cell>
          <cell r="O37">
            <v>15.68787671112517</v>
          </cell>
          <cell r="P37">
            <v>14.253725493088453</v>
          </cell>
        </row>
        <row r="38">
          <cell r="A38" t="str">
            <v xml:space="preserve">      6.1  Port services</v>
          </cell>
          <cell r="B38">
            <v>5163</v>
          </cell>
          <cell r="C38">
            <v>7212</v>
          </cell>
          <cell r="D38">
            <v>9579</v>
          </cell>
          <cell r="E38">
            <v>10111</v>
          </cell>
          <cell r="F38">
            <v>10781</v>
          </cell>
          <cell r="G38">
            <v>11895.180618815612</v>
          </cell>
          <cell r="H38">
            <v>12712.805500217008</v>
          </cell>
          <cell r="I38">
            <v>14874.592649917911</v>
          </cell>
          <cell r="J38">
            <v>17305.1010889145</v>
          </cell>
          <cell r="K38">
            <v>20350.798880563456</v>
          </cell>
          <cell r="L38">
            <v>39.686228936664733</v>
          </cell>
          <cell r="M38">
            <v>32.820299500831936</v>
          </cell>
          <cell r="N38">
            <v>5.5538156383756032</v>
          </cell>
          <cell r="O38">
            <v>6.6264464444664162</v>
          </cell>
          <cell r="P38">
            <v>10.334668572633454</v>
          </cell>
        </row>
        <row r="39">
          <cell r="A39" t="str">
            <v xml:space="preserve">      6.2  Telecommunications</v>
          </cell>
          <cell r="B39">
            <v>5979</v>
          </cell>
          <cell r="C39">
            <v>9223</v>
          </cell>
          <cell r="D39">
            <v>14468</v>
          </cell>
          <cell r="E39">
            <v>20895</v>
          </cell>
          <cell r="F39">
            <v>27463</v>
          </cell>
          <cell r="G39">
            <v>37301.185834600001</v>
          </cell>
          <cell r="H39">
            <v>49074.475564918539</v>
          </cell>
          <cell r="I39">
            <v>70262.380390072125</v>
          </cell>
          <cell r="J39">
            <v>92707.602334063587</v>
          </cell>
          <cell r="K39">
            <v>118758.43858993547</v>
          </cell>
          <cell r="L39">
            <v>54.256564642916885</v>
          </cell>
          <cell r="M39">
            <v>56.868697820665723</v>
          </cell>
          <cell r="N39">
            <v>44.422173071606295</v>
          </cell>
          <cell r="O39">
            <v>31.43335726250298</v>
          </cell>
          <cell r="P39">
            <v>35.823420000000006</v>
          </cell>
        </row>
        <row r="40">
          <cell r="A40" t="str">
            <v xml:space="preserve">      6.3  Transport</v>
          </cell>
          <cell r="B40">
            <v>62642</v>
          </cell>
          <cell r="C40">
            <v>69892</v>
          </cell>
          <cell r="D40">
            <v>77573</v>
          </cell>
          <cell r="E40">
            <v>82808</v>
          </cell>
          <cell r="F40">
            <v>93425</v>
          </cell>
          <cell r="G40">
            <v>101240.37136607904</v>
          </cell>
          <cell r="H40">
            <v>112102.77981709222</v>
          </cell>
          <cell r="I40">
            <v>128899.13931708715</v>
          </cell>
          <cell r="J40">
            <v>145641.35342640372</v>
          </cell>
          <cell r="K40">
            <v>164531.03696580828</v>
          </cell>
          <cell r="L40">
            <v>11.573704543277664</v>
          </cell>
          <cell r="M40">
            <v>10.989812854117776</v>
          </cell>
          <cell r="N40">
            <v>6.7484820749487584</v>
          </cell>
          <cell r="O40">
            <v>12.821225002415225</v>
          </cell>
          <cell r="P40">
            <v>8.3653961638523242</v>
          </cell>
        </row>
        <row r="41">
          <cell r="A41" t="str">
            <v>7.  Wholesale and retail trade</v>
          </cell>
          <cell r="B41">
            <v>155316</v>
          </cell>
          <cell r="C41">
            <v>177123</v>
          </cell>
          <cell r="D41">
            <v>196262</v>
          </cell>
          <cell r="E41">
            <v>211376</v>
          </cell>
          <cell r="F41">
            <v>254100</v>
          </cell>
          <cell r="G41">
            <v>263222.52756912122</v>
          </cell>
          <cell r="H41">
            <v>288257.15391424956</v>
          </cell>
          <cell r="I41">
            <v>313949.19098583865</v>
          </cell>
          <cell r="J41">
            <v>369727.20195696573</v>
          </cell>
          <cell r="K41">
            <v>435959.3693859909</v>
          </cell>
          <cell r="L41">
            <v>14.040407942517197</v>
          </cell>
          <cell r="M41">
            <v>10.805485453611329</v>
          </cell>
          <cell r="N41">
            <v>7.7009303889698399</v>
          </cell>
          <cell r="O41">
            <v>20.212323064113246</v>
          </cell>
          <cell r="P41">
            <v>3.5901328489261086</v>
          </cell>
        </row>
        <row r="42">
          <cell r="A42" t="str">
            <v xml:space="preserve">      7.1  Imports</v>
          </cell>
          <cell r="B42">
            <v>64629</v>
          </cell>
          <cell r="C42">
            <v>74129</v>
          </cell>
          <cell r="D42">
            <v>81469</v>
          </cell>
          <cell r="E42">
            <v>88882</v>
          </cell>
          <cell r="F42">
            <v>116702</v>
          </cell>
          <cell r="G42">
            <v>116731.03988590308</v>
          </cell>
          <cell r="H42">
            <v>127691.79832142206</v>
          </cell>
          <cell r="I42">
            <v>140808.156321777</v>
          </cell>
          <cell r="J42">
            <v>177001.92701894257</v>
          </cell>
          <cell r="K42">
            <v>216084.07582358914</v>
          </cell>
          <cell r="L42">
            <v>14.699283603335967</v>
          </cell>
          <cell r="M42">
            <v>9.9016579206518287</v>
          </cell>
          <cell r="N42">
            <v>9.0991665541494413</v>
          </cell>
          <cell r="O42">
            <v>31.299925744245183</v>
          </cell>
          <cell r="P42">
            <v>2.4883794539154458E-2</v>
          </cell>
        </row>
        <row r="43">
          <cell r="A43" t="str">
            <v xml:space="preserve">      7.2  Exports</v>
          </cell>
          <cell r="B43">
            <v>16365</v>
          </cell>
          <cell r="C43">
            <v>19753</v>
          </cell>
          <cell r="D43">
            <v>22064</v>
          </cell>
          <cell r="E43">
            <v>23366</v>
          </cell>
          <cell r="F43">
            <v>30142</v>
          </cell>
          <cell r="G43">
            <v>30681.224634512164</v>
          </cell>
          <cell r="H43">
            <v>32041.302470150869</v>
          </cell>
          <cell r="I43">
            <v>35320.990674786975</v>
          </cell>
          <cell r="J43">
            <v>41529.543093243134</v>
          </cell>
          <cell r="K43">
            <v>46457.56902973519</v>
          </cell>
          <cell r="L43">
            <v>20.702719217842947</v>
          </cell>
          <cell r="M43">
            <v>11.699488685263004</v>
          </cell>
          <cell r="N43">
            <v>5.9010152284263873</v>
          </cell>
          <cell r="O43">
            <v>28.99940083882564</v>
          </cell>
          <cell r="P43">
            <v>1.7889477622989869</v>
          </cell>
        </row>
        <row r="44">
          <cell r="A44" t="str">
            <v xml:space="preserve">      7.3  Domestic</v>
          </cell>
          <cell r="B44">
            <v>74322</v>
          </cell>
          <cell r="C44">
            <v>83241</v>
          </cell>
          <cell r="D44">
            <v>92729</v>
          </cell>
          <cell r="E44">
            <v>99128</v>
          </cell>
          <cell r="F44">
            <v>107256</v>
          </cell>
          <cell r="G44">
            <v>115810.26304870599</v>
          </cell>
          <cell r="H44">
            <v>128524.05312267662</v>
          </cell>
          <cell r="I44">
            <v>137820.04398927465</v>
          </cell>
          <cell r="J44">
            <v>151195.73184478001</v>
          </cell>
          <cell r="K44">
            <v>173417.72453266653</v>
          </cell>
          <cell r="L44">
            <v>12.000484378784204</v>
          </cell>
          <cell r="M44">
            <v>11.398229237995693</v>
          </cell>
          <cell r="N44">
            <v>6.9007538094878695</v>
          </cell>
          <cell r="O44">
            <v>8.1994996368331954</v>
          </cell>
          <cell r="P44">
            <v>7.9755566576284798</v>
          </cell>
        </row>
        <row r="45">
          <cell r="A45" t="str">
            <v>8.  Banking, insurance and real estate</v>
          </cell>
          <cell r="B45">
            <v>49675</v>
          </cell>
          <cell r="C45">
            <v>59610</v>
          </cell>
          <cell r="D45">
            <v>69267</v>
          </cell>
          <cell r="E45">
            <v>80696</v>
          </cell>
          <cell r="F45">
            <v>85668</v>
          </cell>
          <cell r="G45">
            <v>105589.78721217837</v>
          </cell>
          <cell r="H45">
            <v>122506.97869552742</v>
          </cell>
          <cell r="I45">
            <v>155338.84898592878</v>
          </cell>
          <cell r="J45">
            <v>177893.03556353727</v>
          </cell>
          <cell r="K45">
            <v>209865.4008195255</v>
          </cell>
          <cell r="L45">
            <v>19.999999999999996</v>
          </cell>
          <cell r="M45">
            <v>16.200301962757923</v>
          </cell>
          <cell r="N45">
            <v>16.499920597109742</v>
          </cell>
          <cell r="O45">
            <v>6.1613958560523541</v>
          </cell>
          <cell r="P45">
            <v>23.254642587872219</v>
          </cell>
        </row>
        <row r="46">
          <cell r="A46" t="str">
            <v xml:space="preserve">     8.1   Banking</v>
          </cell>
          <cell r="B46">
            <v>17019.744875008037</v>
          </cell>
          <cell r="C46">
            <v>20355.614870509609</v>
          </cell>
          <cell r="D46">
            <v>24365.671000000002</v>
          </cell>
          <cell r="E46">
            <v>24374.620915000014</v>
          </cell>
          <cell r="F46">
            <v>25959.781580000006</v>
          </cell>
          <cell r="G46">
            <v>28260.716000000022</v>
          </cell>
          <cell r="H46">
            <v>34282.677000000003</v>
          </cell>
          <cell r="I46">
            <v>48769.624999999993</v>
          </cell>
          <cell r="J46">
            <v>51636</v>
          </cell>
          <cell r="K46">
            <v>64545</v>
          </cell>
          <cell r="L46">
            <v>19.599999999999994</v>
          </cell>
          <cell r="M46">
            <v>19.700000000000006</v>
          </cell>
          <cell r="N46">
            <v>3.6731658241673237E-2</v>
          </cell>
          <cell r="O46">
            <v>6.5033243820604048</v>
          </cell>
          <cell r="P46">
            <v>8.8634583188200047</v>
          </cell>
        </row>
        <row r="47">
          <cell r="A47" t="str">
            <v xml:space="preserve">     8.2   Insurance, real estate and other financial services</v>
          </cell>
          <cell r="B47">
            <v>32655.255124991963</v>
          </cell>
          <cell r="C47">
            <v>39254.385129490387</v>
          </cell>
          <cell r="D47">
            <v>44901.328999999998</v>
          </cell>
          <cell r="E47">
            <v>56321.379084999986</v>
          </cell>
          <cell r="F47">
            <v>59708.21841999999</v>
          </cell>
          <cell r="G47">
            <v>77329.071212178358</v>
          </cell>
          <cell r="H47">
            <v>88224.301695527422</v>
          </cell>
          <cell r="I47">
            <v>106569.22398592878</v>
          </cell>
          <cell r="J47">
            <v>126257.03556353727</v>
          </cell>
          <cell r="K47">
            <v>145320.4008195255</v>
          </cell>
          <cell r="L47">
            <v>20.208477867465579</v>
          </cell>
          <cell r="M47">
            <v>14.385510948348212</v>
          </cell>
          <cell r="N47">
            <v>25.433657175269776</v>
          </cell>
          <cell r="O47">
            <v>6.0134169120550141</v>
          </cell>
          <cell r="P47">
            <v>29.511603692861232</v>
          </cell>
        </row>
        <row r="48">
          <cell r="A48" t="str">
            <v>9.  Ownership of dwellings</v>
          </cell>
          <cell r="B48">
            <v>14232</v>
          </cell>
          <cell r="C48">
            <v>15769</v>
          </cell>
          <cell r="D48">
            <v>17346</v>
          </cell>
          <cell r="E48">
            <v>18387</v>
          </cell>
          <cell r="F48">
            <v>19858</v>
          </cell>
          <cell r="G48">
            <v>22210.021235999997</v>
          </cell>
          <cell r="H48">
            <v>24085.12448887053</v>
          </cell>
          <cell r="I48">
            <v>24910.593960477585</v>
          </cell>
          <cell r="J48">
            <v>26192.692410435444</v>
          </cell>
          <cell r="K48">
            <v>29186.517152948218</v>
          </cell>
          <cell r="L48">
            <v>10.799606520517147</v>
          </cell>
          <cell r="M48">
            <v>10.000634155621778</v>
          </cell>
          <cell r="N48">
            <v>6.0013836042891677</v>
          </cell>
          <cell r="O48">
            <v>8.0002175450046167</v>
          </cell>
          <cell r="P48">
            <v>11.844199999999994</v>
          </cell>
        </row>
        <row r="49">
          <cell r="A49" t="str">
            <v>10. Public admninstration and defence</v>
          </cell>
          <cell r="B49">
            <v>35215</v>
          </cell>
          <cell r="C49">
            <v>40990</v>
          </cell>
          <cell r="D49">
            <v>48040</v>
          </cell>
          <cell r="E49">
            <v>52412</v>
          </cell>
          <cell r="F49">
            <v>58020</v>
          </cell>
          <cell r="G49">
            <v>69409.167542016803</v>
          </cell>
          <cell r="H49">
            <v>81525.319049881873</v>
          </cell>
          <cell r="I49">
            <v>81548.608673174051</v>
          </cell>
          <cell r="J49">
            <v>97485.112636602033</v>
          </cell>
          <cell r="K49">
            <v>120491.59921884011</v>
          </cell>
          <cell r="L49">
            <v>16.399261678262111</v>
          </cell>
          <cell r="M49">
            <v>17.199316906562579</v>
          </cell>
          <cell r="N49">
            <v>9.1007493755203903</v>
          </cell>
          <cell r="O49">
            <v>10.699839731359241</v>
          </cell>
          <cell r="P49">
            <v>19.629726890756306</v>
          </cell>
        </row>
        <row r="50">
          <cell r="A50" t="str">
            <v>11. Services (n.e.s.)</v>
          </cell>
          <cell r="B50">
            <v>27548</v>
          </cell>
          <cell r="C50">
            <v>31928</v>
          </cell>
          <cell r="D50">
            <v>36238</v>
          </cell>
          <cell r="E50">
            <v>41058</v>
          </cell>
          <cell r="F50">
            <v>45041</v>
          </cell>
          <cell r="G50">
            <v>51075.358</v>
          </cell>
          <cell r="H50">
            <v>56486</v>
          </cell>
          <cell r="I50">
            <v>62837.505645792786</v>
          </cell>
          <cell r="J50">
            <v>69095.459988440445</v>
          </cell>
          <cell r="K50">
            <v>76665.848798030725</v>
          </cell>
          <cell r="L50">
            <v>15.899520836358349</v>
          </cell>
          <cell r="M50">
            <v>13.499123026810334</v>
          </cell>
          <cell r="N50">
            <v>13.300954798829956</v>
          </cell>
          <cell r="O50">
            <v>9.7009109065224752</v>
          </cell>
          <cell r="P50">
            <v>13.397477853511241</v>
          </cell>
        </row>
        <row r="51">
          <cell r="A51" t="str">
            <v xml:space="preserve">       11.1  Hotels and restaurants</v>
          </cell>
          <cell r="B51">
            <v>4434.4548950270655</v>
          </cell>
          <cell r="C51">
            <v>5395.3584822617449</v>
          </cell>
          <cell r="D51">
            <v>5986.6665516492139</v>
          </cell>
          <cell r="E51">
            <v>6917.1372652522532</v>
          </cell>
          <cell r="F51">
            <v>7137.80979330432</v>
          </cell>
          <cell r="G51">
            <v>6699.9540858899672</v>
          </cell>
          <cell r="H51">
            <v>7227.9585019119568</v>
          </cell>
          <cell r="I51">
            <v>9336.2518902038173</v>
          </cell>
          <cell r="J51">
            <v>11248.198816066548</v>
          </cell>
          <cell r="K51">
            <v>9565.9182011356352</v>
          </cell>
          <cell r="L51">
            <v>21.669035089572475</v>
          </cell>
          <cell r="M51">
            <v>10.959569625104715</v>
          </cell>
          <cell r="N51">
            <v>15.542384156116263</v>
          </cell>
          <cell r="O51">
            <v>3.1902291307792874</v>
          </cell>
          <cell r="P51">
            <v>-6.134314587999901</v>
          </cell>
        </row>
        <row r="52">
          <cell r="A52" t="str">
            <v xml:space="preserve">       11.2  Other</v>
          </cell>
          <cell r="B52">
            <v>23113.545104972934</v>
          </cell>
          <cell r="C52">
            <v>26532.641517738255</v>
          </cell>
          <cell r="D52">
            <v>30251.333448350786</v>
          </cell>
          <cell r="E52">
            <v>34140.862734747745</v>
          </cell>
          <cell r="F52">
            <v>37903.190206695683</v>
          </cell>
          <cell r="G52">
            <v>44375.403914110037</v>
          </cell>
          <cell r="H52">
            <v>49258.041498088045</v>
          </cell>
          <cell r="I52">
            <v>53501.253755588972</v>
          </cell>
          <cell r="J52">
            <v>57847.261172373896</v>
          </cell>
          <cell r="K52">
            <v>67099.930596895094</v>
          </cell>
          <cell r="L52">
            <v>14.792609256767332</v>
          </cell>
          <cell r="M52">
            <v>14.015536026167696</v>
          </cell>
          <cell r="N52">
            <v>12.857381288787462</v>
          </cell>
          <cell r="O52">
            <v>11.020012883619179</v>
          </cell>
          <cell r="P52">
            <v>17.075643691519726</v>
          </cell>
        </row>
        <row r="53">
          <cell r="A53" t="str">
            <v>12. Gross domestic product</v>
          </cell>
          <cell r="B53">
            <v>695934</v>
          </cell>
          <cell r="C53">
            <v>803698</v>
          </cell>
          <cell r="D53">
            <v>912839</v>
          </cell>
          <cell r="E53">
            <v>994730</v>
          </cell>
          <cell r="F53">
            <v>1125259</v>
          </cell>
          <cell r="G53">
            <v>1245597.9106000648</v>
          </cell>
          <cell r="H53">
            <v>1403286.4740060815</v>
          </cell>
          <cell r="I53">
            <v>1562737.2866477461</v>
          </cell>
          <cell r="J53">
            <v>1797941.1876650429</v>
          </cell>
          <cell r="K53">
            <v>2088145.7535054432</v>
          </cell>
          <cell r="L53">
            <v>15.484801719703301</v>
          </cell>
          <cell r="M53">
            <v>13.579852133512826</v>
          </cell>
          <cell r="N53">
            <v>8.9710233677570805</v>
          </cell>
          <cell r="O53">
            <v>13.122053220471885</v>
          </cell>
          <cell r="P53">
            <v>10.694329980925698</v>
          </cell>
        </row>
        <row r="54">
          <cell r="A54" t="str">
            <v>13. Net factor income from abroad</v>
          </cell>
          <cell r="B54">
            <v>-11258</v>
          </cell>
          <cell r="C54">
            <v>-9409</v>
          </cell>
          <cell r="D54">
            <v>-11556</v>
          </cell>
          <cell r="E54">
            <v>-17831</v>
          </cell>
          <cell r="F54">
            <v>-23082.5</v>
          </cell>
          <cell r="G54">
            <v>-23829.6312</v>
          </cell>
          <cell r="H54">
            <v>-24173.7</v>
          </cell>
          <cell r="I54">
            <v>-16534.900000000001</v>
          </cell>
          <cell r="J54">
            <v>-20687.900000000001</v>
          </cell>
          <cell r="L54">
            <v>16.423876354592291</v>
          </cell>
          <cell r="M54">
            <v>-22.81857795727495</v>
          </cell>
          <cell r="N54">
            <v>-54.300796123226021</v>
          </cell>
          <cell r="O54">
            <v>-29.451517020918626</v>
          </cell>
          <cell r="P54">
            <v>-3.2367863099750886</v>
          </cell>
        </row>
        <row r="55">
          <cell r="A55" t="str">
            <v>14. Gross national product</v>
          </cell>
          <cell r="B55">
            <v>684676</v>
          </cell>
          <cell r="C55">
            <v>794289</v>
          </cell>
          <cell r="D55">
            <v>901283</v>
          </cell>
          <cell r="E55">
            <v>976899</v>
          </cell>
          <cell r="F55">
            <v>1102176.5</v>
          </cell>
          <cell r="G55">
            <v>1221768.2794000648</v>
          </cell>
          <cell r="H55">
            <v>1379112.7740060815</v>
          </cell>
          <cell r="I55">
            <v>1546202.3866477462</v>
          </cell>
          <cell r="J55">
            <v>1777253.287665043</v>
          </cell>
          <cell r="L55">
            <v>16.009470172753247</v>
          </cell>
          <cell r="M55">
            <v>13.470411902972334</v>
          </cell>
          <cell r="N55">
            <v>8.3898176266500091</v>
          </cell>
          <cell r="O55">
            <v>12.82399715835516</v>
          </cell>
          <cell r="P55">
            <v>10.850510730365315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 new (2)"/>
      <sheetName val="22 new"/>
      <sheetName val="22"/>
      <sheetName val="23 new"/>
      <sheetName val="23"/>
      <sheetName val="24"/>
      <sheetName val="25"/>
      <sheetName val="26"/>
      <sheetName val="27"/>
      <sheetName val="28"/>
      <sheetName val="29"/>
      <sheetName val="30"/>
      <sheetName val="31 new"/>
      <sheetName val="31"/>
    </sheetNames>
    <sheetDataSet>
      <sheetData sheetId="0" refreshError="1"/>
      <sheetData sheetId="1" refreshError="1"/>
      <sheetData sheetId="2" refreshError="1"/>
      <sheetData sheetId="3" refreshError="1"/>
      <sheetData sheetId="4" refreshError="1"/>
      <sheetData sheetId="5">
        <row r="1">
          <cell r="B1" t="str">
            <v>NATIONAL OUTPUT AND EXPENDITURE</v>
          </cell>
          <cell r="V1" t="str">
            <v>TABLE 24</v>
          </cell>
        </row>
        <row r="2">
          <cell r="B2" t="str">
            <v xml:space="preserve">Investment Approvals in Industry by the Board of Investment of Sri Lanka  </v>
          </cell>
        </row>
        <row r="4">
          <cell r="B4" t="str">
            <v>Category</v>
          </cell>
          <cell r="G4" t="str">
            <v>Number of Projects</v>
          </cell>
          <cell r="K4" t="str">
            <v>Foreign Investment Potential
(Rs.million)</v>
          </cell>
          <cell r="O4" t="str">
            <v xml:space="preserve">Total Investment Potential
(Rs.million)         </v>
          </cell>
          <cell r="S4" t="str">
            <v>Employment Potential
(No.)</v>
          </cell>
        </row>
        <row r="6">
          <cell r="G6" t="str">
            <v>Approvals</v>
          </cell>
          <cell r="I6" t="str">
            <v>Contracted</v>
          </cell>
          <cell r="K6" t="str">
            <v>Approvals</v>
          </cell>
          <cell r="M6" t="str">
            <v>Contracted</v>
          </cell>
          <cell r="O6" t="str">
            <v>Approvals</v>
          </cell>
          <cell r="Q6" t="str">
            <v>Contracted</v>
          </cell>
          <cell r="S6" t="str">
            <v xml:space="preserve"> Approvals</v>
          </cell>
          <cell r="U6" t="str">
            <v>Contracted</v>
          </cell>
        </row>
        <row r="7">
          <cell r="G7" t="str">
            <v>2009 (a)</v>
          </cell>
          <cell r="H7" t="str">
            <v>2010 (b)</v>
          </cell>
          <cell r="I7" t="str">
            <v>2009 (a)</v>
          </cell>
          <cell r="J7" t="str">
            <v>2010 (b)</v>
          </cell>
          <cell r="K7" t="str">
            <v>2009 (a)</v>
          </cell>
          <cell r="L7" t="str">
            <v>2010 (b)</v>
          </cell>
          <cell r="M7" t="str">
            <v>2009 (a)</v>
          </cell>
          <cell r="N7" t="str">
            <v>2010 (b)</v>
          </cell>
          <cell r="O7" t="str">
            <v>2009 (a)</v>
          </cell>
          <cell r="P7" t="str">
            <v>2010 (b)</v>
          </cell>
          <cell r="Q7" t="str">
            <v>2009 (a)</v>
          </cell>
          <cell r="R7" t="str">
            <v>2010 (b)</v>
          </cell>
          <cell r="S7" t="str">
            <v>2009 (a)</v>
          </cell>
          <cell r="T7" t="str">
            <v>2010 (b)</v>
          </cell>
          <cell r="U7" t="str">
            <v>2009 (a)</v>
          </cell>
          <cell r="V7" t="str">
            <v>2010 (b)</v>
          </cell>
        </row>
        <row r="8">
          <cell r="B8" t="str">
            <v>1 .</v>
          </cell>
          <cell r="C8" t="str">
            <v>Food, beverages and tobacco products</v>
          </cell>
          <cell r="G8">
            <v>35</v>
          </cell>
          <cell r="H8">
            <v>27</v>
          </cell>
          <cell r="I8">
            <v>13</v>
          </cell>
          <cell r="J8">
            <v>16</v>
          </cell>
          <cell r="K8">
            <v>30626</v>
          </cell>
          <cell r="L8">
            <v>4286</v>
          </cell>
          <cell r="M8">
            <v>1383</v>
          </cell>
          <cell r="N8">
            <v>3394</v>
          </cell>
          <cell r="O8">
            <v>42280</v>
          </cell>
          <cell r="P8">
            <v>6828</v>
          </cell>
          <cell r="Q8">
            <v>6944</v>
          </cell>
          <cell r="R8">
            <v>4930</v>
          </cell>
          <cell r="S8">
            <v>4806</v>
          </cell>
          <cell r="T8">
            <v>2155</v>
          </cell>
          <cell r="U8">
            <v>1354</v>
          </cell>
          <cell r="V8">
            <v>1102</v>
          </cell>
        </row>
        <row r="9">
          <cell r="B9" t="str">
            <v>2 .</v>
          </cell>
          <cell r="C9" t="str">
            <v>Textile, wearing apparel and leather products</v>
          </cell>
          <cell r="G9">
            <v>30</v>
          </cell>
          <cell r="H9">
            <v>30</v>
          </cell>
          <cell r="I9">
            <v>16</v>
          </cell>
          <cell r="J9">
            <v>26</v>
          </cell>
          <cell r="K9">
            <v>1537</v>
          </cell>
          <cell r="L9">
            <v>1324</v>
          </cell>
          <cell r="M9">
            <v>827</v>
          </cell>
          <cell r="N9">
            <v>590</v>
          </cell>
          <cell r="O9">
            <v>3592</v>
          </cell>
          <cell r="P9">
            <v>6157</v>
          </cell>
          <cell r="Q9">
            <v>1825</v>
          </cell>
          <cell r="R9">
            <v>5995</v>
          </cell>
          <cell r="S9">
            <v>6199</v>
          </cell>
          <cell r="T9">
            <v>15356</v>
          </cell>
          <cell r="U9">
            <v>3100</v>
          </cell>
          <cell r="V9">
            <v>8911</v>
          </cell>
        </row>
        <row r="10">
          <cell r="B10" t="str">
            <v>3 .</v>
          </cell>
          <cell r="C10" t="str">
            <v>Wood and wood products, excluding furniture (c)</v>
          </cell>
          <cell r="G10">
            <v>4</v>
          </cell>
          <cell r="H10">
            <v>1</v>
          </cell>
          <cell r="I10">
            <v>3</v>
          </cell>
          <cell r="J10">
            <v>3</v>
          </cell>
          <cell r="K10">
            <v>173</v>
          </cell>
          <cell r="L10" t="str">
            <v>-</v>
          </cell>
          <cell r="M10">
            <v>500</v>
          </cell>
          <cell r="N10">
            <v>285</v>
          </cell>
          <cell r="O10">
            <v>426</v>
          </cell>
          <cell r="P10">
            <v>99</v>
          </cell>
          <cell r="Q10">
            <v>638</v>
          </cell>
          <cell r="R10">
            <v>371</v>
          </cell>
          <cell r="S10">
            <v>299</v>
          </cell>
          <cell r="T10">
            <v>42</v>
          </cell>
          <cell r="U10">
            <v>536</v>
          </cell>
          <cell r="V10">
            <v>353</v>
          </cell>
        </row>
        <row r="11">
          <cell r="B11" t="str">
            <v>4 .</v>
          </cell>
          <cell r="C11" t="str">
            <v>Paper products, publishing and printing</v>
          </cell>
          <cell r="G11">
            <v>3</v>
          </cell>
          <cell r="H11">
            <v>3</v>
          </cell>
          <cell r="I11">
            <v>3</v>
          </cell>
          <cell r="J11">
            <v>2</v>
          </cell>
          <cell r="K11">
            <v>65</v>
          </cell>
          <cell r="L11">
            <v>802</v>
          </cell>
          <cell r="M11">
            <v>92</v>
          </cell>
          <cell r="N11">
            <v>802</v>
          </cell>
          <cell r="O11">
            <v>207</v>
          </cell>
          <cell r="P11">
            <v>1032</v>
          </cell>
          <cell r="Q11">
            <v>136</v>
          </cell>
          <cell r="R11">
            <v>917</v>
          </cell>
          <cell r="S11">
            <v>250</v>
          </cell>
          <cell r="T11">
            <v>535</v>
          </cell>
          <cell r="U11">
            <v>100</v>
          </cell>
          <cell r="V11">
            <v>500</v>
          </cell>
        </row>
        <row r="12">
          <cell r="B12" t="str">
            <v>5 .</v>
          </cell>
          <cell r="C12" t="str">
            <v>Chemical, petroleum, coal, rubber and</v>
          </cell>
        </row>
        <row r="13">
          <cell r="C13" t="str">
            <v xml:space="preserve">   plastic products</v>
          </cell>
          <cell r="G13">
            <v>20</v>
          </cell>
          <cell r="H13">
            <v>10</v>
          </cell>
          <cell r="I13">
            <v>11</v>
          </cell>
          <cell r="J13">
            <v>10</v>
          </cell>
          <cell r="K13">
            <v>3509</v>
          </cell>
          <cell r="L13">
            <v>348</v>
          </cell>
          <cell r="M13">
            <v>3932</v>
          </cell>
          <cell r="N13">
            <v>170</v>
          </cell>
          <cell r="O13">
            <v>5318</v>
          </cell>
          <cell r="P13">
            <v>983</v>
          </cell>
          <cell r="Q13">
            <v>8464</v>
          </cell>
          <cell r="R13">
            <v>863</v>
          </cell>
          <cell r="S13">
            <v>2199</v>
          </cell>
          <cell r="T13">
            <v>948</v>
          </cell>
          <cell r="U13">
            <v>1868</v>
          </cell>
          <cell r="V13">
            <v>921</v>
          </cell>
        </row>
        <row r="14">
          <cell r="B14" t="str">
            <v>6 .</v>
          </cell>
          <cell r="C14" t="str">
            <v>Non-metallic mineral products</v>
          </cell>
          <cell r="G14">
            <v>15</v>
          </cell>
          <cell r="H14">
            <v>8</v>
          </cell>
          <cell r="I14">
            <v>14</v>
          </cell>
          <cell r="J14">
            <v>5</v>
          </cell>
          <cell r="K14">
            <v>3023</v>
          </cell>
          <cell r="L14">
            <v>2886</v>
          </cell>
          <cell r="M14">
            <v>6156</v>
          </cell>
          <cell r="N14">
            <v>128</v>
          </cell>
          <cell r="O14">
            <v>3472</v>
          </cell>
          <cell r="P14">
            <v>6573</v>
          </cell>
          <cell r="Q14">
            <v>6592</v>
          </cell>
          <cell r="R14">
            <v>506</v>
          </cell>
          <cell r="S14">
            <v>1398</v>
          </cell>
          <cell r="T14">
            <v>490</v>
          </cell>
          <cell r="U14">
            <v>1135</v>
          </cell>
          <cell r="V14">
            <v>251</v>
          </cell>
        </row>
        <row r="15">
          <cell r="B15" t="str">
            <v>7 .</v>
          </cell>
          <cell r="C15" t="str">
            <v>Basic metal products</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row>
        <row r="16">
          <cell r="B16" t="str">
            <v>8 .</v>
          </cell>
          <cell r="C16" t="str">
            <v>Fabricated metal products, machinery and</v>
          </cell>
        </row>
        <row r="17">
          <cell r="C17" t="str">
            <v xml:space="preserve">   transport equipment</v>
          </cell>
          <cell r="G17">
            <v>17</v>
          </cell>
          <cell r="H17">
            <v>18</v>
          </cell>
          <cell r="I17">
            <v>8</v>
          </cell>
          <cell r="J17">
            <v>14</v>
          </cell>
          <cell r="K17">
            <v>233292</v>
          </cell>
          <cell r="L17">
            <v>1592</v>
          </cell>
          <cell r="M17">
            <v>231257</v>
          </cell>
          <cell r="N17">
            <v>2930</v>
          </cell>
          <cell r="O17">
            <v>236865</v>
          </cell>
          <cell r="P17">
            <v>4007</v>
          </cell>
          <cell r="Q17">
            <v>233118</v>
          </cell>
          <cell r="R17">
            <v>5151</v>
          </cell>
          <cell r="S17">
            <v>91991</v>
          </cell>
          <cell r="T17">
            <v>1774</v>
          </cell>
          <cell r="U17">
            <v>91070</v>
          </cell>
          <cell r="V17">
            <v>1296</v>
          </cell>
        </row>
        <row r="18">
          <cell r="B18" t="str">
            <v>9 .</v>
          </cell>
          <cell r="C18" t="str">
            <v>Manufactured products (n.e.s)</v>
          </cell>
          <cell r="G18">
            <v>16</v>
          </cell>
          <cell r="H18">
            <v>17</v>
          </cell>
          <cell r="I18">
            <v>12</v>
          </cell>
          <cell r="J18">
            <v>18</v>
          </cell>
          <cell r="K18">
            <v>366</v>
          </cell>
          <cell r="L18">
            <v>724</v>
          </cell>
          <cell r="M18">
            <v>969</v>
          </cell>
          <cell r="N18">
            <v>980</v>
          </cell>
          <cell r="O18">
            <v>1067</v>
          </cell>
          <cell r="P18">
            <v>1434</v>
          </cell>
          <cell r="Q18">
            <v>1564</v>
          </cell>
          <cell r="R18">
            <v>2079</v>
          </cell>
          <cell r="S18">
            <v>1293</v>
          </cell>
          <cell r="T18">
            <v>1165</v>
          </cell>
          <cell r="U18">
            <v>1842</v>
          </cell>
          <cell r="V18">
            <v>1202</v>
          </cell>
        </row>
        <row r="19">
          <cell r="B19" t="str">
            <v>10 .</v>
          </cell>
          <cell r="C19" t="str">
            <v>Services</v>
          </cell>
          <cell r="G19">
            <v>221</v>
          </cell>
          <cell r="H19">
            <v>209</v>
          </cell>
          <cell r="I19">
            <v>86</v>
          </cell>
          <cell r="J19">
            <v>141</v>
          </cell>
          <cell r="K19">
            <v>165441</v>
          </cell>
          <cell r="L19">
            <v>70642</v>
          </cell>
          <cell r="M19">
            <v>124968</v>
          </cell>
          <cell r="N19">
            <v>46038</v>
          </cell>
          <cell r="O19">
            <v>239743</v>
          </cell>
          <cell r="P19">
            <v>146014</v>
          </cell>
          <cell r="Q19">
            <v>147654</v>
          </cell>
          <cell r="R19">
            <v>91200</v>
          </cell>
          <cell r="S19">
            <v>16646</v>
          </cell>
          <cell r="T19">
            <v>25617</v>
          </cell>
          <cell r="U19">
            <v>5691</v>
          </cell>
          <cell r="V19">
            <v>12407</v>
          </cell>
        </row>
        <row r="20">
          <cell r="B20" t="str">
            <v>11 .</v>
          </cell>
          <cell r="C20" t="str">
            <v xml:space="preserve">Expanded Projects </v>
          </cell>
          <cell r="G20">
            <v>23</v>
          </cell>
          <cell r="H20">
            <v>30</v>
          </cell>
          <cell r="I20">
            <v>16</v>
          </cell>
          <cell r="J20">
            <v>27</v>
          </cell>
          <cell r="K20">
            <v>2973</v>
          </cell>
          <cell r="L20" t="str">
            <v>-</v>
          </cell>
          <cell r="M20">
            <v>3945</v>
          </cell>
          <cell r="N20" t="str">
            <v>-</v>
          </cell>
          <cell r="O20">
            <v>17617</v>
          </cell>
          <cell r="P20">
            <v>120765</v>
          </cell>
          <cell r="Q20">
            <v>15517</v>
          </cell>
          <cell r="R20">
            <v>109641</v>
          </cell>
          <cell r="S20">
            <v>3384</v>
          </cell>
          <cell r="T20">
            <v>5990</v>
          </cell>
          <cell r="U20">
            <v>1499</v>
          </cell>
          <cell r="V20">
            <v>6156</v>
          </cell>
        </row>
        <row r="21">
          <cell r="B21" t="str">
            <v xml:space="preserve"> Total</v>
          </cell>
          <cell r="G21">
            <v>384</v>
          </cell>
          <cell r="H21">
            <v>353</v>
          </cell>
          <cell r="I21">
            <v>182</v>
          </cell>
          <cell r="J21">
            <v>262</v>
          </cell>
          <cell r="K21">
            <v>441005</v>
          </cell>
          <cell r="L21">
            <v>82604</v>
          </cell>
          <cell r="M21">
            <v>374029</v>
          </cell>
          <cell r="N21">
            <v>55317</v>
          </cell>
          <cell r="O21">
            <v>550587</v>
          </cell>
          <cell r="P21">
            <v>293892</v>
          </cell>
          <cell r="Q21">
            <v>422452</v>
          </cell>
          <cell r="R21">
            <v>221653</v>
          </cell>
          <cell r="S21">
            <v>128465</v>
          </cell>
          <cell r="T21">
            <v>54072</v>
          </cell>
          <cell r="U21">
            <v>108195</v>
          </cell>
          <cell r="V21">
            <v>33099</v>
          </cell>
        </row>
        <row r="22">
          <cell r="B22" t="str">
            <v>(a) Revised</v>
          </cell>
          <cell r="V22" t="str">
            <v xml:space="preserve">Source: Board of Investment of Sri Lanka </v>
          </cell>
        </row>
        <row r="23">
          <cell r="B23" t="str">
            <v>(b) Provisional</v>
          </cell>
        </row>
        <row r="24">
          <cell r="B24" t="str">
            <v>(c) This figure is excluding furniture. However, past data remains unchanged</v>
          </cell>
        </row>
      </sheetData>
      <sheetData sheetId="6">
        <row r="2">
          <cell r="B2" t="str">
            <v>NATIONAL OUTPUT AND EXPENDITURE</v>
          </cell>
          <cell r="U2" t="str">
            <v>TABLE 25</v>
          </cell>
        </row>
        <row r="3">
          <cell r="B3" t="str">
            <v>Realised Investments in the Board of Investment (BOI) Enterprises (a)</v>
          </cell>
        </row>
        <row r="5">
          <cell r="B5" t="str">
            <v>Category</v>
          </cell>
          <cell r="D5" t="str">
            <v>Number of Projects</v>
          </cell>
          <cell r="J5" t="str">
            <v>Foreign investment
(Rs. million)</v>
          </cell>
          <cell r="P5" t="str">
            <v>Total Investment Potential
(Rs. million)</v>
          </cell>
        </row>
        <row r="7">
          <cell r="D7">
            <v>2005</v>
          </cell>
          <cell r="E7">
            <v>2006</v>
          </cell>
          <cell r="F7">
            <v>2007</v>
          </cell>
          <cell r="G7">
            <v>2008</v>
          </cell>
          <cell r="H7" t="str">
            <v>2009 (b)</v>
          </cell>
          <cell r="I7" t="str">
            <v>2010 (c)</v>
          </cell>
          <cell r="J7">
            <v>2005</v>
          </cell>
          <cell r="K7">
            <v>2006</v>
          </cell>
          <cell r="L7">
            <v>2007</v>
          </cell>
          <cell r="M7">
            <v>2008</v>
          </cell>
          <cell r="N7" t="str">
            <v>2009 (b)</v>
          </cell>
          <cell r="O7" t="str">
            <v>2010 (c)</v>
          </cell>
          <cell r="P7">
            <v>2005</v>
          </cell>
          <cell r="Q7">
            <v>2006</v>
          </cell>
          <cell r="R7">
            <v>2007</v>
          </cell>
          <cell r="S7">
            <v>2008</v>
          </cell>
          <cell r="T7" t="str">
            <v>2009 (b)</v>
          </cell>
          <cell r="U7" t="str">
            <v>2010 (c)</v>
          </cell>
        </row>
        <row r="9">
          <cell r="B9" t="str">
            <v>1 .</v>
          </cell>
          <cell r="C9" t="str">
            <v>Food, beverages and tobacco products</v>
          </cell>
          <cell r="D9">
            <v>147</v>
          </cell>
          <cell r="E9">
            <v>142</v>
          </cell>
          <cell r="F9">
            <v>145</v>
          </cell>
          <cell r="G9">
            <v>146</v>
          </cell>
          <cell r="H9">
            <v>136</v>
          </cell>
          <cell r="J9">
            <v>16765</v>
          </cell>
          <cell r="K9">
            <v>20375</v>
          </cell>
          <cell r="L9">
            <v>22766</v>
          </cell>
          <cell r="M9">
            <v>28970</v>
          </cell>
          <cell r="N9">
            <v>29405</v>
          </cell>
          <cell r="P9">
            <v>27105</v>
          </cell>
          <cell r="Q9">
            <v>32174</v>
          </cell>
          <cell r="R9">
            <v>36604</v>
          </cell>
          <cell r="S9">
            <v>45556</v>
          </cell>
          <cell r="T9">
            <v>45831</v>
          </cell>
        </row>
        <row r="10">
          <cell r="B10" t="str">
            <v>2 .</v>
          </cell>
          <cell r="C10" t="str">
            <v>Textile, wearing apparel and leather products</v>
          </cell>
          <cell r="D10">
            <v>483</v>
          </cell>
          <cell r="E10">
            <v>492</v>
          </cell>
          <cell r="F10">
            <v>467</v>
          </cell>
          <cell r="G10">
            <v>419</v>
          </cell>
          <cell r="H10">
            <v>382</v>
          </cell>
          <cell r="J10">
            <v>30278</v>
          </cell>
          <cell r="K10">
            <v>36970</v>
          </cell>
          <cell r="L10">
            <v>44906</v>
          </cell>
          <cell r="M10">
            <v>47629</v>
          </cell>
          <cell r="N10">
            <v>48634</v>
          </cell>
          <cell r="P10">
            <v>45879</v>
          </cell>
          <cell r="Q10">
            <v>55767</v>
          </cell>
          <cell r="R10">
            <v>65107</v>
          </cell>
          <cell r="S10">
            <v>70721</v>
          </cell>
          <cell r="T10">
            <v>74304</v>
          </cell>
        </row>
        <row r="11">
          <cell r="B11" t="str">
            <v>3 .</v>
          </cell>
          <cell r="C11" t="str">
            <v>Wood and wood products, excluding furniture (c)</v>
          </cell>
          <cell r="D11">
            <v>28</v>
          </cell>
          <cell r="E11">
            <v>25</v>
          </cell>
          <cell r="F11">
            <v>26</v>
          </cell>
          <cell r="G11">
            <v>30</v>
          </cell>
          <cell r="H11">
            <v>29</v>
          </cell>
          <cell r="J11">
            <v>5619</v>
          </cell>
          <cell r="K11">
            <v>5715</v>
          </cell>
          <cell r="L11">
            <v>5581</v>
          </cell>
          <cell r="M11">
            <v>5929</v>
          </cell>
          <cell r="N11">
            <v>6056</v>
          </cell>
          <cell r="P11">
            <v>5877</v>
          </cell>
          <cell r="Q11">
            <v>6111</v>
          </cell>
          <cell r="R11">
            <v>6160</v>
          </cell>
          <cell r="S11">
            <v>6591</v>
          </cell>
          <cell r="T11">
            <v>6737</v>
          </cell>
        </row>
        <row r="12">
          <cell r="B12" t="str">
            <v>4 .</v>
          </cell>
          <cell r="C12" t="str">
            <v>Paper products, publishing and printing</v>
          </cell>
          <cell r="D12">
            <v>28</v>
          </cell>
          <cell r="E12">
            <v>30</v>
          </cell>
          <cell r="F12">
            <v>28</v>
          </cell>
          <cell r="G12">
            <v>28</v>
          </cell>
          <cell r="H12">
            <v>27</v>
          </cell>
          <cell r="J12">
            <v>788</v>
          </cell>
          <cell r="K12">
            <v>747</v>
          </cell>
          <cell r="L12">
            <v>1004</v>
          </cell>
          <cell r="M12">
            <v>1579</v>
          </cell>
          <cell r="N12">
            <v>3782</v>
          </cell>
          <cell r="P12">
            <v>1771</v>
          </cell>
          <cell r="Q12">
            <v>1769</v>
          </cell>
          <cell r="R12">
            <v>2085</v>
          </cell>
          <cell r="S12">
            <v>2962</v>
          </cell>
          <cell r="T12">
            <v>4929</v>
          </cell>
        </row>
        <row r="13">
          <cell r="B13" t="str">
            <v>5 .</v>
          </cell>
          <cell r="C13" t="str">
            <v>Chemical, petroleum, coal, rubber and</v>
          </cell>
        </row>
        <row r="14">
          <cell r="C14" t="str">
            <v xml:space="preserve">   plastic products</v>
          </cell>
          <cell r="D14">
            <v>143</v>
          </cell>
          <cell r="E14">
            <v>144</v>
          </cell>
          <cell r="F14">
            <v>138</v>
          </cell>
          <cell r="G14">
            <v>130</v>
          </cell>
          <cell r="H14">
            <v>122</v>
          </cell>
          <cell r="J14">
            <v>19042</v>
          </cell>
          <cell r="K14">
            <v>21931</v>
          </cell>
          <cell r="L14">
            <v>29415</v>
          </cell>
          <cell r="M14">
            <v>35617</v>
          </cell>
          <cell r="N14">
            <v>35772</v>
          </cell>
          <cell r="P14">
            <v>28516</v>
          </cell>
          <cell r="Q14">
            <v>33447</v>
          </cell>
          <cell r="R14">
            <v>39804</v>
          </cell>
          <cell r="S14">
            <v>48707</v>
          </cell>
          <cell r="T14">
            <v>46385</v>
          </cell>
        </row>
        <row r="15">
          <cell r="B15" t="str">
            <v>6 .</v>
          </cell>
          <cell r="C15" t="str">
            <v>Non-metallic mineral products</v>
          </cell>
          <cell r="D15">
            <v>62</v>
          </cell>
          <cell r="E15">
            <v>64</v>
          </cell>
          <cell r="F15">
            <v>64</v>
          </cell>
          <cell r="G15">
            <v>67</v>
          </cell>
          <cell r="H15">
            <v>68</v>
          </cell>
          <cell r="J15">
            <v>9621</v>
          </cell>
          <cell r="K15">
            <v>11400</v>
          </cell>
          <cell r="L15">
            <v>11371</v>
          </cell>
          <cell r="M15">
            <v>7395</v>
          </cell>
          <cell r="N15">
            <v>7783</v>
          </cell>
          <cell r="P15">
            <v>17942</v>
          </cell>
          <cell r="Q15">
            <v>19792</v>
          </cell>
          <cell r="R15">
            <v>25478</v>
          </cell>
          <cell r="S15">
            <v>27014</v>
          </cell>
          <cell r="T15">
            <v>31605</v>
          </cell>
        </row>
        <row r="16">
          <cell r="B16" t="str">
            <v>7 .</v>
          </cell>
          <cell r="C16" t="str">
            <v>Basic Metal Products</v>
          </cell>
          <cell r="D16" t="str">
            <v>-</v>
          </cell>
          <cell r="E16" t="str">
            <v>-</v>
          </cell>
          <cell r="F16" t="str">
            <v>-</v>
          </cell>
          <cell r="G16" t="str">
            <v>-</v>
          </cell>
          <cell r="H16" t="str">
            <v>-</v>
          </cell>
          <cell r="J16" t="str">
            <v>-</v>
          </cell>
          <cell r="K16" t="str">
            <v>-</v>
          </cell>
          <cell r="L16" t="str">
            <v>-</v>
          </cell>
          <cell r="M16" t="str">
            <v>-</v>
          </cell>
          <cell r="N16" t="str">
            <v>-</v>
          </cell>
          <cell r="P16" t="str">
            <v>-</v>
          </cell>
          <cell r="Q16" t="str">
            <v>-</v>
          </cell>
          <cell r="R16" t="str">
            <v>-</v>
          </cell>
          <cell r="S16" t="str">
            <v>-</v>
          </cell>
          <cell r="T16" t="str">
            <v>-</v>
          </cell>
        </row>
        <row r="17">
          <cell r="B17" t="str">
            <v>8 .</v>
          </cell>
          <cell r="C17" t="str">
            <v>Fabricated metal products, machinery and</v>
          </cell>
        </row>
        <row r="18">
          <cell r="C18" t="str">
            <v xml:space="preserve">    transport equipment</v>
          </cell>
          <cell r="D18">
            <v>92</v>
          </cell>
          <cell r="E18">
            <v>83</v>
          </cell>
          <cell r="F18">
            <v>84</v>
          </cell>
          <cell r="G18">
            <v>89</v>
          </cell>
          <cell r="H18">
            <v>89</v>
          </cell>
          <cell r="J18">
            <v>9827</v>
          </cell>
          <cell r="K18">
            <v>13153</v>
          </cell>
          <cell r="L18">
            <v>14440</v>
          </cell>
          <cell r="M18">
            <v>12303</v>
          </cell>
          <cell r="N18">
            <v>13197</v>
          </cell>
          <cell r="P18">
            <v>12383</v>
          </cell>
          <cell r="Q18">
            <v>16424</v>
          </cell>
          <cell r="R18">
            <v>17362</v>
          </cell>
          <cell r="S18">
            <v>15135</v>
          </cell>
          <cell r="T18">
            <v>16816</v>
          </cell>
        </row>
        <row r="19">
          <cell r="B19" t="str">
            <v>9 .</v>
          </cell>
          <cell r="C19" t="str">
            <v>Manufactured products (n.e.s.)</v>
          </cell>
          <cell r="D19">
            <v>167</v>
          </cell>
          <cell r="E19">
            <v>156</v>
          </cell>
          <cell r="F19">
            <v>153</v>
          </cell>
          <cell r="G19">
            <v>155</v>
          </cell>
          <cell r="H19">
            <v>156</v>
          </cell>
          <cell r="J19">
            <v>8403</v>
          </cell>
          <cell r="K19">
            <v>10750</v>
          </cell>
          <cell r="L19">
            <v>11890</v>
          </cell>
          <cell r="M19">
            <v>14317</v>
          </cell>
          <cell r="N19">
            <v>17938</v>
          </cell>
          <cell r="P19">
            <v>11534</v>
          </cell>
          <cell r="Q19">
            <v>14487</v>
          </cell>
          <cell r="R19">
            <v>16387</v>
          </cell>
          <cell r="S19">
            <v>18534</v>
          </cell>
          <cell r="T19">
            <v>22290</v>
          </cell>
        </row>
        <row r="20">
          <cell r="B20" t="str">
            <v>10 .</v>
          </cell>
          <cell r="C20" t="str">
            <v>Services</v>
          </cell>
          <cell r="D20">
            <v>721</v>
          </cell>
          <cell r="E20">
            <v>793</v>
          </cell>
          <cell r="F20">
            <v>872</v>
          </cell>
          <cell r="G20">
            <v>925</v>
          </cell>
          <cell r="H20">
            <v>913</v>
          </cell>
          <cell r="J20">
            <v>133180</v>
          </cell>
          <cell r="K20">
            <v>164325</v>
          </cell>
          <cell r="L20">
            <v>222871</v>
          </cell>
          <cell r="M20">
            <v>286669</v>
          </cell>
          <cell r="N20">
            <v>331894</v>
          </cell>
          <cell r="P20">
            <v>229122</v>
          </cell>
          <cell r="Q20">
            <v>288046</v>
          </cell>
          <cell r="R20">
            <v>392107</v>
          </cell>
          <cell r="S20">
            <v>466604</v>
          </cell>
          <cell r="T20">
            <v>522296</v>
          </cell>
        </row>
        <row r="22">
          <cell r="B22" t="str">
            <v>Total</v>
          </cell>
          <cell r="D22">
            <v>1871</v>
          </cell>
          <cell r="E22">
            <v>1929</v>
          </cell>
          <cell r="F22">
            <v>1977</v>
          </cell>
          <cell r="G22">
            <v>1989</v>
          </cell>
          <cell r="H22">
            <v>1922</v>
          </cell>
          <cell r="J22">
            <v>233523</v>
          </cell>
          <cell r="K22">
            <v>285366</v>
          </cell>
          <cell r="L22">
            <v>364244</v>
          </cell>
          <cell r="M22">
            <v>440408</v>
          </cell>
          <cell r="N22">
            <v>494461</v>
          </cell>
          <cell r="P22">
            <v>380129</v>
          </cell>
          <cell r="Q22">
            <v>468017</v>
          </cell>
          <cell r="R22">
            <v>601093</v>
          </cell>
          <cell r="S22">
            <v>701824</v>
          </cell>
          <cell r="T22">
            <v>771193</v>
          </cell>
        </row>
        <row r="23">
          <cell r="B23" t="str">
            <v>(a)  Cumulative figures as at end of the year</v>
          </cell>
          <cell r="Q23" t="str">
            <v xml:space="preserve">         Source: Board of Investment of Sri Lanka</v>
          </cell>
        </row>
        <row r="24">
          <cell r="B24" t="str">
            <v>(b)  Revised</v>
          </cell>
        </row>
      </sheetData>
      <sheetData sheetId="7" refreshError="1"/>
      <sheetData sheetId="8" refreshError="1"/>
      <sheetData sheetId="9" refreshError="1"/>
      <sheetData sheetId="10" refreshError="1"/>
      <sheetData sheetId="11" refreshError="1"/>
      <sheetData sheetId="12" refreshError="1"/>
      <sheetData sheetId="13">
        <row r="2">
          <cell r="B2" t="str">
            <v>NATIONAL OUTPUT AND EXPENDITURE</v>
          </cell>
          <cell r="N2" t="str">
            <v>TABLE 31</v>
          </cell>
        </row>
        <row r="3">
          <cell r="B3" t="str">
            <v xml:space="preserve">Private Sector Industrial Production Volume Index (a)(b)   </v>
          </cell>
        </row>
        <row r="4">
          <cell r="N4" t="str">
            <v>1997=100</v>
          </cell>
        </row>
        <row r="5">
          <cell r="B5" t="str">
            <v>Period</v>
          </cell>
          <cell r="E5" t="str">
            <v>Overall Index</v>
          </cell>
          <cell r="F5" t="str">
            <v>Food, beverages and tobacco products</v>
          </cell>
          <cell r="G5" t="str">
            <v>Textile, wearing apparel and leather products</v>
          </cell>
          <cell r="H5" t="str">
            <v>Wood and wood products</v>
          </cell>
          <cell r="I5" t="str">
            <v>Paper products, publishing and printing</v>
          </cell>
          <cell r="J5" t="str">
            <v>Chemical, petroleum, coal, rubber and plastic products</v>
          </cell>
          <cell r="K5" t="str">
            <v>Non-metallic mineral products</v>
          </cell>
          <cell r="L5" t="str">
            <v>Basic metal  products</v>
          </cell>
          <cell r="M5" t="str">
            <v>Fabricated metal products, Machinery and transport equipment</v>
          </cell>
          <cell r="N5" t="str">
            <v>Manufactured products not elsewhere specified</v>
          </cell>
        </row>
        <row r="8">
          <cell r="B8">
            <v>2005</v>
          </cell>
          <cell r="E8">
            <v>145.57942133666668</v>
          </cell>
          <cell r="F8">
            <v>145.61139166666666</v>
          </cell>
          <cell r="G8">
            <v>134.00324999999998</v>
          </cell>
          <cell r="H8">
            <v>121.04166666666664</v>
          </cell>
          <cell r="I8">
            <v>121.29166666666664</v>
          </cell>
          <cell r="J8">
            <v>173.94724749999997</v>
          </cell>
          <cell r="K8">
            <v>142.28591666666665</v>
          </cell>
          <cell r="L8">
            <v>149.35833333333332</v>
          </cell>
          <cell r="M8">
            <v>139.32499999999999</v>
          </cell>
          <cell r="N8">
            <v>128.94166666666666</v>
          </cell>
        </row>
        <row r="9">
          <cell r="B9">
            <v>2006</v>
          </cell>
          <cell r="E9">
            <v>153.9906491466667</v>
          </cell>
          <cell r="F9">
            <v>153.43562499999999</v>
          </cell>
          <cell r="G9">
            <v>139.88683333333333</v>
          </cell>
          <cell r="H9">
            <v>126.89166666666669</v>
          </cell>
          <cell r="I9">
            <v>127.74166666666667</v>
          </cell>
          <cell r="J9">
            <v>188.18512750000002</v>
          </cell>
          <cell r="K9">
            <v>157.93758333333335</v>
          </cell>
          <cell r="L9">
            <v>158.46666666666664</v>
          </cell>
          <cell r="M9">
            <v>144.57499999999999</v>
          </cell>
          <cell r="N9">
            <v>133.69999999999999</v>
          </cell>
        </row>
        <row r="10">
          <cell r="B10">
            <v>2007</v>
          </cell>
          <cell r="E10">
            <v>163.85337343333336</v>
          </cell>
          <cell r="F10">
            <v>162.67837499999999</v>
          </cell>
          <cell r="G10">
            <v>148.53558333333334</v>
          </cell>
          <cell r="H10">
            <v>133.33333333333334</v>
          </cell>
          <cell r="I10">
            <v>134.5</v>
          </cell>
          <cell r="J10">
            <v>203.02869583333333</v>
          </cell>
          <cell r="K10">
            <v>171.46333333333337</v>
          </cell>
          <cell r="L10">
            <v>169.02500000000001</v>
          </cell>
          <cell r="M10">
            <v>151.49166666666667</v>
          </cell>
          <cell r="N10">
            <v>140.81666666666669</v>
          </cell>
        </row>
        <row r="11">
          <cell r="B11">
            <v>2008</v>
          </cell>
          <cell r="E11">
            <v>172.09395022166666</v>
          </cell>
          <cell r="F11">
            <v>171.52240000000003</v>
          </cell>
          <cell r="G11">
            <v>153.33849999999998</v>
          </cell>
          <cell r="H11">
            <v>140.16666666666666</v>
          </cell>
          <cell r="I11">
            <v>142</v>
          </cell>
          <cell r="J11">
            <v>216.03684416666667</v>
          </cell>
          <cell r="K11">
            <v>178.30241666666666</v>
          </cell>
          <cell r="L11">
            <v>175.35</v>
          </cell>
          <cell r="M11">
            <v>159.05000000000001</v>
          </cell>
          <cell r="N11">
            <v>147.55000000000001</v>
          </cell>
        </row>
        <row r="12">
          <cell r="B12">
            <v>2009</v>
          </cell>
          <cell r="C12" t="str">
            <v>(c)</v>
          </cell>
          <cell r="E12">
            <v>177.33932199833336</v>
          </cell>
          <cell r="F12">
            <v>181.29594166666672</v>
          </cell>
          <cell r="G12">
            <v>152.89291666666668</v>
          </cell>
          <cell r="H12">
            <v>144.7416666666667</v>
          </cell>
          <cell r="I12">
            <v>147.83333333333334</v>
          </cell>
          <cell r="J12">
            <v>220.09681999999998</v>
          </cell>
          <cell r="K12">
            <v>171.19316666666666</v>
          </cell>
          <cell r="L12">
            <v>176.42500000000001</v>
          </cell>
          <cell r="M12">
            <v>164.29166666666666</v>
          </cell>
          <cell r="N12">
            <v>151.95833333333331</v>
          </cell>
        </row>
        <row r="13">
          <cell r="B13">
            <v>2010</v>
          </cell>
          <cell r="C13" t="str">
            <v>(d)</v>
          </cell>
          <cell r="E13">
            <v>192.69798106666664</v>
          </cell>
          <cell r="F13">
            <v>193.63499999999999</v>
          </cell>
          <cell r="G13">
            <v>166.04225</v>
          </cell>
          <cell r="H13">
            <v>153.26666666666668</v>
          </cell>
          <cell r="I13">
            <v>157.10833333333335</v>
          </cell>
          <cell r="J13">
            <v>248.31296666666671</v>
          </cell>
          <cell r="K13">
            <v>192.46016666666671</v>
          </cell>
          <cell r="L13">
            <v>185.77500000000001</v>
          </cell>
          <cell r="M13">
            <v>179.36666666666667</v>
          </cell>
          <cell r="N13">
            <v>163.27500000000001</v>
          </cell>
        </row>
        <row r="15">
          <cell r="B15">
            <v>2007</v>
          </cell>
          <cell r="D15" t="str">
            <v xml:space="preserve"> 1st Quarter</v>
          </cell>
          <cell r="E15">
            <v>162.96985333333333</v>
          </cell>
          <cell r="F15">
            <v>158.12983333333332</v>
          </cell>
          <cell r="G15">
            <v>158.37166666666667</v>
          </cell>
          <cell r="H15">
            <v>139.33333333333334</v>
          </cell>
          <cell r="I15">
            <v>129.56666666666666</v>
          </cell>
          <cell r="J15">
            <v>206.23058333333333</v>
          </cell>
          <cell r="K15">
            <v>165.56700000000001</v>
          </cell>
          <cell r="L15">
            <v>170.96666666666667</v>
          </cell>
          <cell r="M15">
            <v>136.36666666666667</v>
          </cell>
          <cell r="N15">
            <v>139.46666666666667</v>
          </cell>
        </row>
        <row r="16">
          <cell r="D16" t="str">
            <v xml:space="preserve"> 2nd Quarter</v>
          </cell>
          <cell r="E16">
            <v>157.92705498666672</v>
          </cell>
          <cell r="F16">
            <v>157.61763333333337</v>
          </cell>
          <cell r="G16">
            <v>148.875</v>
          </cell>
          <cell r="H16">
            <v>124.13333333333333</v>
          </cell>
          <cell r="I16">
            <v>129.56666666666666</v>
          </cell>
          <cell r="J16">
            <v>181.39011000000002</v>
          </cell>
          <cell r="K16">
            <v>168.21433333333331</v>
          </cell>
          <cell r="L16">
            <v>155.16666666666669</v>
          </cell>
          <cell r="M16">
            <v>147.9</v>
          </cell>
          <cell r="N16">
            <v>141.43333333333334</v>
          </cell>
        </row>
        <row r="17">
          <cell r="D17" t="str">
            <v xml:space="preserve"> 3rd Quarter</v>
          </cell>
          <cell r="E17">
            <v>158.95082435333339</v>
          </cell>
          <cell r="F17">
            <v>161.19596666666669</v>
          </cell>
          <cell r="G17">
            <v>129.87933333333334</v>
          </cell>
          <cell r="H17">
            <v>139.19999999999999</v>
          </cell>
          <cell r="I17">
            <v>137.69999999999999</v>
          </cell>
          <cell r="J17">
            <v>200.27545999999998</v>
          </cell>
          <cell r="K17">
            <v>166.85866666666666</v>
          </cell>
          <cell r="L17">
            <v>176.53333333333333</v>
          </cell>
          <cell r="M17">
            <v>160.43333333333331</v>
          </cell>
          <cell r="N17">
            <v>135.19999999999999</v>
          </cell>
        </row>
        <row r="18">
          <cell r="D18" t="str">
            <v xml:space="preserve"> 4th Quarter</v>
          </cell>
          <cell r="E18">
            <v>175.56576106</v>
          </cell>
          <cell r="F18">
            <v>173.77006666666668</v>
          </cell>
          <cell r="G18">
            <v>157.01633333333334</v>
          </cell>
          <cell r="H18">
            <v>130.66666666666666</v>
          </cell>
          <cell r="I18">
            <v>141.16666666666666</v>
          </cell>
          <cell r="J18">
            <v>224.21862999999999</v>
          </cell>
          <cell r="K18">
            <v>185.21333333333334</v>
          </cell>
          <cell r="L18">
            <v>173.43333333333331</v>
          </cell>
          <cell r="M18">
            <v>161.26666666666668</v>
          </cell>
          <cell r="N18">
            <v>147.16666666666666</v>
          </cell>
        </row>
        <row r="20">
          <cell r="B20">
            <v>2008</v>
          </cell>
          <cell r="D20" t="str">
            <v xml:space="preserve"> 1st Quarter</v>
          </cell>
          <cell r="E20">
            <v>171.34460270666671</v>
          </cell>
          <cell r="F20">
            <v>166.06686666666667</v>
          </cell>
          <cell r="G20">
            <v>163.56</v>
          </cell>
          <cell r="H20">
            <v>146.46666666666667</v>
          </cell>
          <cell r="I20">
            <v>135.30000000000001</v>
          </cell>
          <cell r="J20">
            <v>221.08955333333333</v>
          </cell>
          <cell r="K20">
            <v>175.38899999999998</v>
          </cell>
          <cell r="L20">
            <v>177</v>
          </cell>
          <cell r="M20">
            <v>144.56666666666666</v>
          </cell>
          <cell r="N20">
            <v>146.9</v>
          </cell>
        </row>
        <row r="21">
          <cell r="D21" t="str">
            <v xml:space="preserve"> 2nd Quarter</v>
          </cell>
          <cell r="E21">
            <v>165.33842865333332</v>
          </cell>
          <cell r="F21">
            <v>165.90423333333334</v>
          </cell>
          <cell r="G21">
            <v>150.62966666666668</v>
          </cell>
          <cell r="H21">
            <v>130.30000000000001</v>
          </cell>
          <cell r="I21">
            <v>135.96666666666667</v>
          </cell>
          <cell r="J21">
            <v>193.99841000000001</v>
          </cell>
          <cell r="K21">
            <v>177.93466666666669</v>
          </cell>
          <cell r="L21">
            <v>160.9</v>
          </cell>
          <cell r="M21">
            <v>156.19999999999999</v>
          </cell>
          <cell r="N21">
            <v>147.6</v>
          </cell>
        </row>
        <row r="22">
          <cell r="D22" t="str">
            <v xml:space="preserve"> 3rd Quarter</v>
          </cell>
          <cell r="E22">
            <v>167.59866657333333</v>
          </cell>
          <cell r="F22">
            <v>170.18026666666671</v>
          </cell>
          <cell r="G22">
            <v>135.34899999999999</v>
          </cell>
          <cell r="H22">
            <v>146</v>
          </cell>
          <cell r="I22">
            <v>146.1</v>
          </cell>
          <cell r="J22">
            <v>213.10935333333336</v>
          </cell>
          <cell r="K22">
            <v>178.82033333333334</v>
          </cell>
          <cell r="L22">
            <v>183.0333333333333</v>
          </cell>
          <cell r="M22">
            <v>167.26666666666668</v>
          </cell>
          <cell r="N22">
            <v>142.19999999999999</v>
          </cell>
        </row>
        <row r="23">
          <cell r="D23" t="str">
            <v xml:space="preserve"> 4th Quarter</v>
          </cell>
          <cell r="E23">
            <v>184.09410295333333</v>
          </cell>
          <cell r="F23">
            <v>183.93823333333333</v>
          </cell>
          <cell r="G23">
            <v>163.81533333333334</v>
          </cell>
          <cell r="H23">
            <v>137.9</v>
          </cell>
          <cell r="I23">
            <v>150.63333333333335</v>
          </cell>
          <cell r="J23">
            <v>235.95006000000001</v>
          </cell>
          <cell r="K23">
            <v>181.06566666666666</v>
          </cell>
          <cell r="L23">
            <v>180.46666666666667</v>
          </cell>
          <cell r="M23">
            <v>168.16666666666669</v>
          </cell>
          <cell r="N23">
            <v>153.5</v>
          </cell>
        </row>
        <row r="25">
          <cell r="B25">
            <v>2009</v>
          </cell>
          <cell r="C25" t="str">
            <v>(c)</v>
          </cell>
          <cell r="D25" t="str">
            <v xml:space="preserve"> 1st Quarter</v>
          </cell>
          <cell r="E25">
            <v>177.13560508666669</v>
          </cell>
          <cell r="F25">
            <v>174.85996666666668</v>
          </cell>
          <cell r="G25">
            <v>172.2836666666667</v>
          </cell>
          <cell r="H25">
            <v>151.43333333333334</v>
          </cell>
          <cell r="I25">
            <v>140.69999999999999</v>
          </cell>
          <cell r="J25">
            <v>220.881</v>
          </cell>
          <cell r="K25">
            <v>162.01866666666669</v>
          </cell>
          <cell r="L25">
            <v>179.9</v>
          </cell>
          <cell r="M25">
            <v>148.36666666666665</v>
          </cell>
          <cell r="N25">
            <v>149.13333333333333</v>
          </cell>
        </row>
        <row r="26">
          <cell r="D26" t="str">
            <v xml:space="preserve"> 2nd Quarter</v>
          </cell>
          <cell r="E26">
            <v>165.93557536</v>
          </cell>
          <cell r="F26">
            <v>174.49343333333334</v>
          </cell>
          <cell r="G26">
            <v>136.68300000000002</v>
          </cell>
          <cell r="H26">
            <v>133.30000000000001</v>
          </cell>
          <cell r="I26">
            <v>140.29999999999998</v>
          </cell>
          <cell r="J26">
            <v>191.04586666666668</v>
          </cell>
          <cell r="K26">
            <v>171.01400000000001</v>
          </cell>
          <cell r="L26">
            <v>159.43333333333334</v>
          </cell>
          <cell r="M26">
            <v>161.43333333333334</v>
          </cell>
          <cell r="N26">
            <v>151.26666666666665</v>
          </cell>
        </row>
        <row r="27">
          <cell r="D27" t="str">
            <v xml:space="preserve"> 3rd Quarter</v>
          </cell>
          <cell r="E27">
            <v>172.17299179333338</v>
          </cell>
          <cell r="F27">
            <v>179.99843333333334</v>
          </cell>
          <cell r="G27">
            <v>134.71633333333332</v>
          </cell>
          <cell r="H27">
            <v>150.9</v>
          </cell>
          <cell r="I27">
            <v>151.86666666666667</v>
          </cell>
          <cell r="J27">
            <v>214.75890000000001</v>
          </cell>
          <cell r="K27">
            <v>167.666</v>
          </cell>
          <cell r="L27">
            <v>183.56666666666669</v>
          </cell>
          <cell r="M27">
            <v>171.53333333333333</v>
          </cell>
          <cell r="N27">
            <v>145.5</v>
          </cell>
        </row>
        <row r="28">
          <cell r="D28" t="str">
            <v xml:space="preserve"> 4th Quarter</v>
          </cell>
          <cell r="E28">
            <v>194.11311575333335</v>
          </cell>
          <cell r="F28">
            <v>195.81720000000004</v>
          </cell>
          <cell r="G28">
            <v>167.88866666666669</v>
          </cell>
          <cell r="H28">
            <v>143.33333333333334</v>
          </cell>
          <cell r="I28">
            <v>158.46666666666667</v>
          </cell>
          <cell r="J28">
            <v>253.84193333333337</v>
          </cell>
          <cell r="K28">
            <v>184.07399999999998</v>
          </cell>
          <cell r="L28">
            <v>182.80000000000004</v>
          </cell>
          <cell r="M28">
            <v>175.83333333333334</v>
          </cell>
          <cell r="N28">
            <v>161.93333333333334</v>
          </cell>
        </row>
        <row r="30">
          <cell r="B30">
            <v>2010</v>
          </cell>
          <cell r="C30" t="str">
            <v>(d)</v>
          </cell>
          <cell r="D30" t="str">
            <v xml:space="preserve"> 1st Quarter</v>
          </cell>
          <cell r="E30">
            <v>186.8</v>
          </cell>
          <cell r="F30">
            <v>186.9</v>
          </cell>
          <cell r="G30">
            <v>172.1</v>
          </cell>
          <cell r="H30">
            <v>159.6</v>
          </cell>
          <cell r="I30">
            <v>150.1</v>
          </cell>
          <cell r="J30">
            <v>236.8</v>
          </cell>
          <cell r="K30">
            <v>175.1</v>
          </cell>
          <cell r="L30">
            <v>188.1</v>
          </cell>
          <cell r="M30">
            <v>157.30000000000001</v>
          </cell>
          <cell r="N30">
            <v>162.6</v>
          </cell>
        </row>
        <row r="31">
          <cell r="D31" t="str">
            <v xml:space="preserve"> 2nd Quarter</v>
          </cell>
          <cell r="E31">
            <v>181.5733534</v>
          </cell>
          <cell r="F31">
            <v>186.40153333333333</v>
          </cell>
          <cell r="G31">
            <v>147.49333333333334</v>
          </cell>
          <cell r="H31">
            <v>141.73333333333335</v>
          </cell>
          <cell r="I31">
            <v>149.66666666666666</v>
          </cell>
          <cell r="J31">
            <v>222.51813333333334</v>
          </cell>
          <cell r="K31">
            <v>198.20599999999999</v>
          </cell>
          <cell r="L31">
            <v>168.7</v>
          </cell>
          <cell r="M31">
            <v>178.93333333333331</v>
          </cell>
          <cell r="N31">
            <v>165.96666666666667</v>
          </cell>
        </row>
        <row r="32">
          <cell r="D32" t="str">
            <v xml:space="preserve"> 3rd Quarter</v>
          </cell>
          <cell r="E32">
            <v>186.3</v>
          </cell>
          <cell r="F32">
            <v>192.32126666666667</v>
          </cell>
          <cell r="G32">
            <v>139.67833333333334</v>
          </cell>
          <cell r="H32">
            <v>159.80000000000001</v>
          </cell>
          <cell r="I32">
            <v>160.46666666666667</v>
          </cell>
          <cell r="J32">
            <v>240.28903333333335</v>
          </cell>
          <cell r="K32">
            <v>200.09466666666665</v>
          </cell>
          <cell r="L32">
            <v>194.83333333333334</v>
          </cell>
          <cell r="M32">
            <v>192.63333333333335</v>
          </cell>
          <cell r="N32">
            <v>153.86666666666665</v>
          </cell>
        </row>
        <row r="33">
          <cell r="D33" t="str">
            <v xml:space="preserve"> 4th Quarter</v>
          </cell>
          <cell r="E33">
            <v>216.18386653333332</v>
          </cell>
          <cell r="F33">
            <v>208.88033333333331</v>
          </cell>
          <cell r="G33">
            <v>204.88166666666666</v>
          </cell>
          <cell r="H33">
            <v>151.9</v>
          </cell>
          <cell r="I33">
            <v>168.16666666666666</v>
          </cell>
          <cell r="J33">
            <v>293.63076666666666</v>
          </cell>
          <cell r="K33">
            <v>196.39966666666666</v>
          </cell>
          <cell r="L33">
            <v>191.43333333333331</v>
          </cell>
          <cell r="M33">
            <v>188.6</v>
          </cell>
          <cell r="N33">
            <v>170.66666666666666</v>
          </cell>
        </row>
        <row r="35">
          <cell r="B35">
            <v>2008</v>
          </cell>
          <cell r="D35" t="str">
            <v>January</v>
          </cell>
          <cell r="E35">
            <v>168.01856742000001</v>
          </cell>
          <cell r="F35">
            <v>154.26480000000001</v>
          </cell>
          <cell r="G35">
            <v>164.60299999999998</v>
          </cell>
          <cell r="H35">
            <v>155.19999999999999</v>
          </cell>
          <cell r="I35">
            <v>138.19999999999999</v>
          </cell>
          <cell r="J35">
            <v>239.82291000000004</v>
          </cell>
          <cell r="K35">
            <v>163.94200000000001</v>
          </cell>
          <cell r="L35">
            <v>199.3</v>
          </cell>
          <cell r="M35">
            <v>140.6</v>
          </cell>
          <cell r="N35">
            <v>150.19999999999999</v>
          </cell>
        </row>
        <row r="36">
          <cell r="D36" t="str">
            <v>February</v>
          </cell>
          <cell r="E36">
            <v>168.03263532000003</v>
          </cell>
          <cell r="F36">
            <v>152.2688</v>
          </cell>
          <cell r="G36">
            <v>178.36700000000002</v>
          </cell>
          <cell r="H36">
            <v>156.80000000000001</v>
          </cell>
          <cell r="I36">
            <v>120.4</v>
          </cell>
          <cell r="J36">
            <v>224.28335999999999</v>
          </cell>
          <cell r="K36">
            <v>169.02199999999999</v>
          </cell>
          <cell r="L36">
            <v>166.6</v>
          </cell>
          <cell r="M36">
            <v>140.1</v>
          </cell>
          <cell r="N36">
            <v>146.69999999999999</v>
          </cell>
        </row>
        <row r="37">
          <cell r="D37" t="str">
            <v>March</v>
          </cell>
          <cell r="E37">
            <v>177.98260538000002</v>
          </cell>
          <cell r="F37">
            <v>191.667</v>
          </cell>
          <cell r="G37">
            <v>147.71</v>
          </cell>
          <cell r="H37">
            <v>127.4</v>
          </cell>
          <cell r="I37">
            <v>147.30000000000001</v>
          </cell>
          <cell r="J37">
            <v>199.16239000000002</v>
          </cell>
          <cell r="K37">
            <v>193.20299999999997</v>
          </cell>
          <cell r="L37">
            <v>165.1</v>
          </cell>
          <cell r="M37">
            <v>153</v>
          </cell>
          <cell r="N37">
            <v>143.80000000000001</v>
          </cell>
        </row>
        <row r="38">
          <cell r="D38" t="str">
            <v>April</v>
          </cell>
          <cell r="E38">
            <v>171.95730503999999</v>
          </cell>
          <cell r="F38">
            <v>178.47820000000002</v>
          </cell>
          <cell r="G38">
            <v>145.70400000000001</v>
          </cell>
          <cell r="H38">
            <v>127.6</v>
          </cell>
          <cell r="I38">
            <v>124.7</v>
          </cell>
          <cell r="J38">
            <v>209.28071999999997</v>
          </cell>
          <cell r="K38">
            <v>170.50899999999999</v>
          </cell>
          <cell r="L38">
            <v>162.80000000000001</v>
          </cell>
          <cell r="M38">
            <v>154.6</v>
          </cell>
          <cell r="N38">
            <v>160</v>
          </cell>
        </row>
        <row r="39">
          <cell r="D39" t="str">
            <v>May</v>
          </cell>
          <cell r="E39">
            <v>165.68892678000003</v>
          </cell>
          <cell r="F39">
            <v>169.09370000000004</v>
          </cell>
          <cell r="G39">
            <v>151.815</v>
          </cell>
          <cell r="H39">
            <v>124.3</v>
          </cell>
          <cell r="I39">
            <v>144.5</v>
          </cell>
          <cell r="J39">
            <v>186.58394000000001</v>
          </cell>
          <cell r="K39">
            <v>177.30700000000002</v>
          </cell>
          <cell r="L39">
            <v>149.5</v>
          </cell>
          <cell r="M39">
            <v>154</v>
          </cell>
          <cell r="N39">
            <v>141.30000000000001</v>
          </cell>
        </row>
        <row r="40">
          <cell r="D40" t="str">
            <v>June</v>
          </cell>
          <cell r="E40">
            <v>158.36905414000003</v>
          </cell>
          <cell r="F40">
            <v>150.14080000000001</v>
          </cell>
          <cell r="G40">
            <v>154.37</v>
          </cell>
          <cell r="H40">
            <v>139</v>
          </cell>
          <cell r="I40">
            <v>138.69999999999999</v>
          </cell>
          <cell r="J40">
            <v>186.13057000000001</v>
          </cell>
          <cell r="K40">
            <v>185.988</v>
          </cell>
          <cell r="L40">
            <v>170.4</v>
          </cell>
          <cell r="M40">
            <v>160</v>
          </cell>
          <cell r="N40">
            <v>141.5</v>
          </cell>
        </row>
        <row r="41">
          <cell r="D41" t="str">
            <v>July</v>
          </cell>
          <cell r="E41">
            <v>164.98789884000007</v>
          </cell>
          <cell r="F41">
            <v>168.83020000000005</v>
          </cell>
          <cell r="G41">
            <v>132.833</v>
          </cell>
          <cell r="H41">
            <v>151.1</v>
          </cell>
          <cell r="I41">
            <v>141.19999999999999</v>
          </cell>
          <cell r="J41">
            <v>211.28362000000001</v>
          </cell>
          <cell r="K41">
            <v>184.17</v>
          </cell>
          <cell r="L41">
            <v>182.5</v>
          </cell>
          <cell r="M41">
            <v>149.80000000000001</v>
          </cell>
          <cell r="N41">
            <v>136</v>
          </cell>
        </row>
        <row r="42">
          <cell r="D42" t="str">
            <v>August</v>
          </cell>
          <cell r="E42">
            <v>175.69312446000004</v>
          </cell>
          <cell r="F42">
            <v>171.11910000000003</v>
          </cell>
          <cell r="G42">
            <v>151.66899999999998</v>
          </cell>
          <cell r="H42">
            <v>169.7</v>
          </cell>
          <cell r="I42">
            <v>171</v>
          </cell>
          <cell r="J42">
            <v>232.41118000000003</v>
          </cell>
          <cell r="K42">
            <v>170.11599999999999</v>
          </cell>
          <cell r="L42">
            <v>199.9</v>
          </cell>
          <cell r="M42">
            <v>182</v>
          </cell>
          <cell r="N42">
            <v>152</v>
          </cell>
        </row>
        <row r="43">
          <cell r="D43" t="str">
            <v>September</v>
          </cell>
          <cell r="E43">
            <v>162.11497641999998</v>
          </cell>
          <cell r="F43">
            <v>170.5915</v>
          </cell>
          <cell r="G43">
            <v>121.545</v>
          </cell>
          <cell r="H43">
            <v>117.2</v>
          </cell>
          <cell r="I43">
            <v>126.1</v>
          </cell>
          <cell r="J43">
            <v>195.63326000000001</v>
          </cell>
          <cell r="K43">
            <v>182.17500000000001</v>
          </cell>
          <cell r="L43">
            <v>166.7</v>
          </cell>
          <cell r="M43">
            <v>170</v>
          </cell>
          <cell r="N43">
            <v>138.6</v>
          </cell>
        </row>
        <row r="44">
          <cell r="D44" t="str">
            <v>October</v>
          </cell>
          <cell r="E44">
            <v>180.06060132000005</v>
          </cell>
          <cell r="F44">
            <v>180.21710000000002</v>
          </cell>
          <cell r="G44">
            <v>162.50100000000003</v>
          </cell>
          <cell r="H44">
            <v>125</v>
          </cell>
          <cell r="I44">
            <v>154.19999999999999</v>
          </cell>
          <cell r="J44">
            <v>230.97351000000003</v>
          </cell>
          <cell r="K44">
            <v>187.51599999999999</v>
          </cell>
          <cell r="L44">
            <v>170.7</v>
          </cell>
          <cell r="M44">
            <v>151.4</v>
          </cell>
          <cell r="N44">
            <v>142.1</v>
          </cell>
        </row>
        <row r="45">
          <cell r="D45" t="str">
            <v>November</v>
          </cell>
          <cell r="E45">
            <v>189.43822244000003</v>
          </cell>
          <cell r="F45">
            <v>181.57170000000002</v>
          </cell>
          <cell r="G45">
            <v>183.89699999999999</v>
          </cell>
          <cell r="H45">
            <v>146.19999999999999</v>
          </cell>
          <cell r="I45">
            <v>148.4</v>
          </cell>
          <cell r="J45">
            <v>242.48817000000003</v>
          </cell>
          <cell r="K45">
            <v>183.45600000000002</v>
          </cell>
          <cell r="L45">
            <v>202.2</v>
          </cell>
          <cell r="M45">
            <v>176.8</v>
          </cell>
          <cell r="N45">
            <v>157.69999999999999</v>
          </cell>
        </row>
        <row r="46">
          <cell r="D46" t="str">
            <v>December</v>
          </cell>
          <cell r="E46">
            <v>182.78348510000001</v>
          </cell>
          <cell r="F46">
            <v>190.02590000000001</v>
          </cell>
          <cell r="G46">
            <v>145.048</v>
          </cell>
          <cell r="H46">
            <v>142.5</v>
          </cell>
          <cell r="I46">
            <v>149.30000000000001</v>
          </cell>
          <cell r="J46">
            <v>234.38849999999999</v>
          </cell>
          <cell r="K46">
            <v>172.22499999999999</v>
          </cell>
          <cell r="L46">
            <v>168.5</v>
          </cell>
          <cell r="M46">
            <v>176.3</v>
          </cell>
          <cell r="N46">
            <v>160.69999999999999</v>
          </cell>
        </row>
        <row r="48">
          <cell r="B48">
            <v>2009</v>
          </cell>
          <cell r="C48" t="str">
            <v>(c)</v>
          </cell>
          <cell r="D48" t="str">
            <v>January</v>
          </cell>
          <cell r="E48">
            <v>172.76357159999998</v>
          </cell>
          <cell r="F48">
            <v>162.37709999999998</v>
          </cell>
          <cell r="G48">
            <v>171.19400000000002</v>
          </cell>
          <cell r="H48">
            <v>160.6</v>
          </cell>
          <cell r="I48">
            <v>143.80000000000001</v>
          </cell>
          <cell r="J48">
            <v>241.66030000000001</v>
          </cell>
          <cell r="K48">
            <v>139.70100000000002</v>
          </cell>
          <cell r="L48">
            <v>204.6</v>
          </cell>
          <cell r="M48">
            <v>144.69999999999999</v>
          </cell>
          <cell r="N48">
            <v>151.80000000000001</v>
          </cell>
        </row>
        <row r="49">
          <cell r="D49" t="str">
            <v>February</v>
          </cell>
          <cell r="E49">
            <v>174.12104650000003</v>
          </cell>
          <cell r="F49">
            <v>159.90360000000004</v>
          </cell>
          <cell r="G49">
            <v>189.82300000000004</v>
          </cell>
          <cell r="H49">
            <v>162</v>
          </cell>
          <cell r="I49">
            <v>125.1</v>
          </cell>
          <cell r="J49">
            <v>222.3887</v>
          </cell>
          <cell r="K49">
            <v>164.77800000000002</v>
          </cell>
          <cell r="L49">
            <v>168.1</v>
          </cell>
          <cell r="M49">
            <v>143.69999999999999</v>
          </cell>
          <cell r="N49">
            <v>149.6</v>
          </cell>
        </row>
        <row r="50">
          <cell r="D50" t="str">
            <v>March</v>
          </cell>
          <cell r="E50">
            <v>184.52219716000002</v>
          </cell>
          <cell r="F50">
            <v>202.29920000000001</v>
          </cell>
          <cell r="G50">
            <v>155.83400000000003</v>
          </cell>
          <cell r="H50">
            <v>131.69999999999999</v>
          </cell>
          <cell r="I50">
            <v>153.19999999999999</v>
          </cell>
          <cell r="J50">
            <v>198.59399999999999</v>
          </cell>
          <cell r="K50">
            <v>181.577</v>
          </cell>
          <cell r="L50">
            <v>167</v>
          </cell>
          <cell r="M50">
            <v>156.69999999999999</v>
          </cell>
          <cell r="N50">
            <v>146</v>
          </cell>
        </row>
        <row r="51">
          <cell r="D51" t="str">
            <v>April</v>
          </cell>
          <cell r="E51">
            <v>173.34135118000003</v>
          </cell>
          <cell r="F51">
            <v>187.29450000000003</v>
          </cell>
          <cell r="G51">
            <v>132.76600000000002</v>
          </cell>
          <cell r="H51">
            <v>130.4</v>
          </cell>
          <cell r="I51">
            <v>129.19999999999999</v>
          </cell>
          <cell r="J51">
            <v>205.76130000000001</v>
          </cell>
          <cell r="K51">
            <v>180.238</v>
          </cell>
          <cell r="L51">
            <v>161.5</v>
          </cell>
          <cell r="M51">
            <v>156.19999999999999</v>
          </cell>
          <cell r="N51">
            <v>161.69999999999999</v>
          </cell>
        </row>
        <row r="52">
          <cell r="D52" t="str">
            <v>May</v>
          </cell>
          <cell r="E52">
            <v>162.26835116000001</v>
          </cell>
          <cell r="F52">
            <v>177.26920000000001</v>
          </cell>
          <cell r="G52">
            <v>124.756</v>
          </cell>
          <cell r="H52">
            <v>126.2</v>
          </cell>
          <cell r="I52">
            <v>147.6</v>
          </cell>
          <cell r="J52">
            <v>183.23290000000003</v>
          </cell>
          <cell r="K52">
            <v>155.53100000000001</v>
          </cell>
          <cell r="L52">
            <v>148</v>
          </cell>
          <cell r="M52">
            <v>159.80000000000001</v>
          </cell>
          <cell r="N52">
            <v>141.69999999999999</v>
          </cell>
        </row>
        <row r="53">
          <cell r="D53" t="str">
            <v>June</v>
          </cell>
          <cell r="E53">
            <v>162.19702373999999</v>
          </cell>
          <cell r="F53">
            <v>158.91659999999999</v>
          </cell>
          <cell r="G53">
            <v>152.52700000000002</v>
          </cell>
          <cell r="H53">
            <v>143.30000000000001</v>
          </cell>
          <cell r="I53">
            <v>144.1</v>
          </cell>
          <cell r="J53">
            <v>184.14339999999999</v>
          </cell>
          <cell r="K53">
            <v>177.27300000000002</v>
          </cell>
          <cell r="L53">
            <v>168.8</v>
          </cell>
          <cell r="M53">
            <v>168.3</v>
          </cell>
          <cell r="N53">
            <v>150.4</v>
          </cell>
        </row>
        <row r="54">
          <cell r="D54" t="str">
            <v>July</v>
          </cell>
          <cell r="E54">
            <v>164.40888520000001</v>
          </cell>
          <cell r="F54">
            <v>178.25050000000002</v>
          </cell>
          <cell r="G54">
            <v>113.02799999999999</v>
          </cell>
          <cell r="H54">
            <v>155.69999999999999</v>
          </cell>
          <cell r="I54">
            <v>147.19999999999999</v>
          </cell>
          <cell r="J54">
            <v>209.5771</v>
          </cell>
          <cell r="K54">
            <v>172.04599999999999</v>
          </cell>
          <cell r="L54">
            <v>182.2</v>
          </cell>
          <cell r="M54">
            <v>153</v>
          </cell>
          <cell r="N54">
            <v>139.19999999999999</v>
          </cell>
        </row>
        <row r="55">
          <cell r="D55" t="str">
            <v>August</v>
          </cell>
          <cell r="E55">
            <v>184.01038464000004</v>
          </cell>
          <cell r="F55">
            <v>180.87129999999999</v>
          </cell>
          <cell r="G55">
            <v>165.35199999999998</v>
          </cell>
          <cell r="H55">
            <v>176</v>
          </cell>
          <cell r="I55">
            <v>177.9</v>
          </cell>
          <cell r="J55">
            <v>235.63840000000002</v>
          </cell>
          <cell r="K55">
            <v>164.28399999999999</v>
          </cell>
          <cell r="L55">
            <v>200.8</v>
          </cell>
          <cell r="M55">
            <v>186.5</v>
          </cell>
          <cell r="N55">
            <v>155</v>
          </cell>
        </row>
        <row r="56">
          <cell r="D56" t="str">
            <v>September</v>
          </cell>
          <cell r="E56">
            <v>168.09970554000003</v>
          </cell>
          <cell r="F56">
            <v>180.87350000000004</v>
          </cell>
          <cell r="G56">
            <v>125.76900000000002</v>
          </cell>
          <cell r="H56">
            <v>121</v>
          </cell>
          <cell r="I56">
            <v>130.5</v>
          </cell>
          <cell r="J56">
            <v>199.06119999999999</v>
          </cell>
          <cell r="K56">
            <v>166.66800000000001</v>
          </cell>
          <cell r="L56">
            <v>167.7</v>
          </cell>
          <cell r="M56">
            <v>175.1</v>
          </cell>
          <cell r="N56">
            <v>142.30000000000001</v>
          </cell>
        </row>
        <row r="57">
          <cell r="D57" t="str">
            <v>October</v>
          </cell>
          <cell r="E57">
            <v>188.65860950000001</v>
          </cell>
          <cell r="F57">
            <v>191.48870000000002</v>
          </cell>
          <cell r="G57">
            <v>166.75299999999999</v>
          </cell>
          <cell r="H57">
            <v>129.69999999999999</v>
          </cell>
          <cell r="I57">
            <v>160.4</v>
          </cell>
          <cell r="J57">
            <v>247.02120000000002</v>
          </cell>
          <cell r="K57">
            <v>178.86299999999997</v>
          </cell>
          <cell r="L57">
            <v>171.5</v>
          </cell>
          <cell r="M57">
            <v>156.19999999999999</v>
          </cell>
          <cell r="N57">
            <v>146.30000000000001</v>
          </cell>
        </row>
        <row r="58">
          <cell r="D58" t="str">
            <v>November</v>
          </cell>
          <cell r="E58">
            <v>198.72350976000004</v>
          </cell>
          <cell r="F58">
            <v>193.7081</v>
          </cell>
          <cell r="G58">
            <v>188.16</v>
          </cell>
          <cell r="H58">
            <v>151.9</v>
          </cell>
          <cell r="I58">
            <v>156.1</v>
          </cell>
          <cell r="J58">
            <v>255.58969999999999</v>
          </cell>
          <cell r="K58">
            <v>183.773</v>
          </cell>
          <cell r="L58">
            <v>204.6</v>
          </cell>
          <cell r="M58">
            <v>182.3</v>
          </cell>
          <cell r="N58">
            <v>169.8</v>
          </cell>
        </row>
        <row r="59">
          <cell r="D59" t="str">
            <v>December</v>
          </cell>
          <cell r="E59">
            <v>194.95722800000004</v>
          </cell>
          <cell r="F59">
            <v>202.25480000000005</v>
          </cell>
          <cell r="G59">
            <v>148.75300000000001</v>
          </cell>
          <cell r="H59">
            <v>148.4</v>
          </cell>
          <cell r="I59">
            <v>158.9</v>
          </cell>
          <cell r="J59">
            <v>258.91490000000005</v>
          </cell>
          <cell r="K59">
            <v>189.58599999999998</v>
          </cell>
          <cell r="L59">
            <v>172.3</v>
          </cell>
          <cell r="M59">
            <v>189</v>
          </cell>
          <cell r="N59">
            <v>169.7</v>
          </cell>
        </row>
        <row r="61">
          <cell r="B61">
            <v>2010</v>
          </cell>
          <cell r="C61" t="str">
            <v>(d)</v>
          </cell>
          <cell r="D61" t="str">
            <v>January</v>
          </cell>
          <cell r="E61">
            <v>180.6</v>
          </cell>
          <cell r="F61">
            <v>173.1</v>
          </cell>
          <cell r="G61">
            <v>167.5</v>
          </cell>
          <cell r="H61">
            <v>168.8</v>
          </cell>
          <cell r="I61">
            <v>152.9</v>
          </cell>
          <cell r="J61">
            <v>253.7</v>
          </cell>
          <cell r="K61">
            <v>155.69999999999999</v>
          </cell>
          <cell r="L61">
            <v>213.6</v>
          </cell>
          <cell r="M61">
            <v>153.69999999999999</v>
          </cell>
          <cell r="N61">
            <v>165.3</v>
          </cell>
        </row>
        <row r="62">
          <cell r="D62" t="str">
            <v>February</v>
          </cell>
          <cell r="E62">
            <v>184.1</v>
          </cell>
          <cell r="F62">
            <v>171.1</v>
          </cell>
          <cell r="G62">
            <v>191</v>
          </cell>
          <cell r="H62">
            <v>171.1</v>
          </cell>
          <cell r="I62">
            <v>133.5</v>
          </cell>
          <cell r="J62">
            <v>241.7</v>
          </cell>
          <cell r="K62">
            <v>177.7</v>
          </cell>
          <cell r="L62">
            <v>176.1</v>
          </cell>
          <cell r="M62">
            <v>152.30000000000001</v>
          </cell>
          <cell r="N62">
            <v>162.5</v>
          </cell>
        </row>
        <row r="63">
          <cell r="D63" t="str">
            <v>March</v>
          </cell>
          <cell r="E63">
            <v>195.6</v>
          </cell>
          <cell r="F63">
            <v>216.6</v>
          </cell>
          <cell r="G63">
            <v>157.9</v>
          </cell>
          <cell r="H63">
            <v>139</v>
          </cell>
          <cell r="I63">
            <v>164</v>
          </cell>
          <cell r="J63">
            <v>215</v>
          </cell>
          <cell r="K63">
            <v>192.1</v>
          </cell>
          <cell r="L63">
            <v>174.7</v>
          </cell>
          <cell r="M63">
            <v>165.9</v>
          </cell>
          <cell r="N63">
            <v>160</v>
          </cell>
        </row>
        <row r="64">
          <cell r="D64" t="str">
            <v>April</v>
          </cell>
          <cell r="E64">
            <v>186.6</v>
          </cell>
          <cell r="F64">
            <v>200.3</v>
          </cell>
          <cell r="G64">
            <v>134.6</v>
          </cell>
          <cell r="H64">
            <v>137.4</v>
          </cell>
          <cell r="I64">
            <v>138</v>
          </cell>
          <cell r="J64">
            <v>224.5</v>
          </cell>
          <cell r="K64">
            <v>202.2</v>
          </cell>
          <cell r="L64">
            <v>169.1</v>
          </cell>
          <cell r="M64">
            <v>190.2</v>
          </cell>
          <cell r="N64">
            <v>176.2</v>
          </cell>
        </row>
        <row r="65">
          <cell r="D65" t="str">
            <v>May</v>
          </cell>
          <cell r="E65">
            <v>177.5</v>
          </cell>
          <cell r="F65">
            <v>189.3</v>
          </cell>
          <cell r="G65">
            <v>136.4</v>
          </cell>
          <cell r="H65">
            <v>134.19999999999999</v>
          </cell>
          <cell r="I65">
            <v>157.19999999999999</v>
          </cell>
          <cell r="J65">
            <v>215.3</v>
          </cell>
          <cell r="K65">
            <v>182.3</v>
          </cell>
          <cell r="L65">
            <v>157.30000000000001</v>
          </cell>
          <cell r="M65">
            <v>169</v>
          </cell>
          <cell r="N65">
            <v>155.69999999999999</v>
          </cell>
        </row>
        <row r="66">
          <cell r="D66" t="str">
            <v>June</v>
          </cell>
          <cell r="E66">
            <v>180.56158139999999</v>
          </cell>
          <cell r="F66">
            <v>169.62299999999999</v>
          </cell>
          <cell r="G66">
            <v>171.542</v>
          </cell>
          <cell r="H66">
            <v>153.6</v>
          </cell>
          <cell r="I66">
            <v>153.80000000000001</v>
          </cell>
          <cell r="J66">
            <v>227.78719999999998</v>
          </cell>
          <cell r="K66">
            <v>210.07799999999997</v>
          </cell>
          <cell r="L66">
            <v>179.7</v>
          </cell>
          <cell r="M66">
            <v>177.6</v>
          </cell>
          <cell r="N66">
            <v>166</v>
          </cell>
        </row>
        <row r="67">
          <cell r="D67" t="str">
            <v>July</v>
          </cell>
          <cell r="E67">
            <v>177.12379210000003</v>
          </cell>
          <cell r="F67">
            <v>190.55529999999996</v>
          </cell>
          <cell r="G67">
            <v>114.566</v>
          </cell>
          <cell r="H67">
            <v>165.1</v>
          </cell>
          <cell r="I67">
            <v>155.4</v>
          </cell>
          <cell r="J67">
            <v>231.93920000000003</v>
          </cell>
          <cell r="K67">
            <v>212.50799999999998</v>
          </cell>
          <cell r="L67">
            <v>193.4</v>
          </cell>
          <cell r="M67">
            <v>166.9</v>
          </cell>
          <cell r="N67">
            <v>147.1</v>
          </cell>
        </row>
        <row r="68">
          <cell r="D68" t="str">
            <v>August</v>
          </cell>
          <cell r="E68">
            <v>199.7</v>
          </cell>
          <cell r="F68">
            <v>193</v>
          </cell>
          <cell r="G68">
            <v>166.9</v>
          </cell>
          <cell r="H68">
            <v>186</v>
          </cell>
          <cell r="I68">
            <v>188.2</v>
          </cell>
          <cell r="J68">
            <v>267.8</v>
          </cell>
          <cell r="K68">
            <v>194.4</v>
          </cell>
          <cell r="L68">
            <v>213.2</v>
          </cell>
          <cell r="M68">
            <v>228.2</v>
          </cell>
          <cell r="N68">
            <v>164.3</v>
          </cell>
        </row>
        <row r="69">
          <cell r="D69" t="str">
            <v>September</v>
          </cell>
          <cell r="E69">
            <v>182</v>
          </cell>
          <cell r="F69">
            <v>193.40069999999997</v>
          </cell>
          <cell r="G69">
            <v>137.601</v>
          </cell>
          <cell r="H69">
            <v>128.30000000000001</v>
          </cell>
          <cell r="I69">
            <v>137.80000000000001</v>
          </cell>
          <cell r="J69">
            <v>221.13690000000003</v>
          </cell>
          <cell r="K69">
            <v>193.33699999999999</v>
          </cell>
          <cell r="L69">
            <v>177.9</v>
          </cell>
          <cell r="M69">
            <v>182.8</v>
          </cell>
          <cell r="N69">
            <v>150.19999999999999</v>
          </cell>
        </row>
        <row r="70">
          <cell r="D70" t="str">
            <v>October</v>
          </cell>
          <cell r="E70">
            <v>211.9</v>
          </cell>
          <cell r="F70">
            <v>204.75890000000001</v>
          </cell>
          <cell r="G70">
            <v>202.85800000000003</v>
          </cell>
          <cell r="H70">
            <v>137.19999999999999</v>
          </cell>
          <cell r="I70">
            <v>169.9</v>
          </cell>
          <cell r="J70">
            <v>292.40609999999998</v>
          </cell>
          <cell r="K70">
            <v>201.44399999999999</v>
          </cell>
          <cell r="L70">
            <v>178.9</v>
          </cell>
          <cell r="M70">
            <v>168.2</v>
          </cell>
          <cell r="N70">
            <v>154.19999999999999</v>
          </cell>
        </row>
        <row r="71">
          <cell r="D71" t="str">
            <v>November</v>
          </cell>
          <cell r="E71">
            <v>221.38217829999996</v>
          </cell>
          <cell r="F71">
            <v>207.12009999999998</v>
          </cell>
          <cell r="G71">
            <v>230.33500000000001</v>
          </cell>
          <cell r="H71">
            <v>160.9</v>
          </cell>
          <cell r="I71">
            <v>165.4</v>
          </cell>
          <cell r="J71">
            <v>292.48520000000002</v>
          </cell>
          <cell r="K71">
            <v>187.40800000000002</v>
          </cell>
          <cell r="L71">
            <v>214.5</v>
          </cell>
          <cell r="M71">
            <v>196.5</v>
          </cell>
          <cell r="N71">
            <v>178.6</v>
          </cell>
        </row>
        <row r="72">
          <cell r="D72" t="str">
            <v>December</v>
          </cell>
          <cell r="E72">
            <v>215.30822099999995</v>
          </cell>
          <cell r="F72">
            <v>214.76199999999997</v>
          </cell>
          <cell r="G72">
            <v>181.452</v>
          </cell>
          <cell r="H72">
            <v>157.6</v>
          </cell>
          <cell r="I72">
            <v>169.2</v>
          </cell>
          <cell r="J72">
            <v>296.00099999999998</v>
          </cell>
          <cell r="K72">
            <v>200.34700000000001</v>
          </cell>
          <cell r="L72">
            <v>180.9</v>
          </cell>
          <cell r="M72">
            <v>201.1</v>
          </cell>
          <cell r="N72">
            <v>179.2</v>
          </cell>
        </row>
        <row r="74">
          <cell r="B74" t="str">
            <v xml:space="preserve">(a) The Private Sector Monthly Industrial Production Volume Index is calculated on the basis of information received </v>
          </cell>
          <cell r="L74" t="str">
            <v>Source: Central Bank of Sri Lanka</v>
          </cell>
        </row>
        <row r="75">
          <cell r="B75" t="str">
            <v xml:space="preserve">      from 150 major industrial firms, both in the BOI and Non-BOI Sectors.</v>
          </cell>
        </row>
        <row r="76">
          <cell r="B76" t="str">
            <v>(b) The weights used for the compilation of Private Sector Industrial Production Volume Index have been adjusted based on the Industrial Survey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tabSelected="1" workbookViewId="0">
      <pane ySplit="6" topLeftCell="A13" activePane="bottomLeft" state="frozen"/>
      <selection pane="bottomLeft" activeCell="E12" sqref="E12"/>
    </sheetView>
  </sheetViews>
  <sheetFormatPr defaultColWidth="9.125" defaultRowHeight="21.75" customHeight="1"/>
  <cols>
    <col min="1" max="1" width="73.25" style="303" bestFit="1" customWidth="1"/>
    <col min="2" max="2" width="18.625" style="303" customWidth="1"/>
    <col min="3" max="16384" width="9.125" style="303"/>
  </cols>
  <sheetData>
    <row r="1" spans="1:6" s="309" customFormat="1" ht="42.75" customHeight="1">
      <c r="A1" s="323" t="s">
        <v>701</v>
      </c>
      <c r="B1" s="324"/>
    </row>
    <row r="2" spans="1:6" ht="20.25">
      <c r="A2" s="322" t="s">
        <v>695</v>
      </c>
      <c r="B2" s="322"/>
    </row>
    <row r="3" spans="1:6" s="309" customFormat="1" ht="15.75">
      <c r="A3" s="321" t="s">
        <v>702</v>
      </c>
      <c r="B3" s="321"/>
    </row>
    <row r="4" spans="1:6" s="309" customFormat="1" ht="18.75">
      <c r="A4" s="320" t="s">
        <v>694</v>
      </c>
      <c r="B4" s="320"/>
    </row>
    <row r="5" spans="1:6" s="309" customFormat="1" ht="18.75">
      <c r="A5" s="319"/>
      <c r="B5" s="319"/>
    </row>
    <row r="6" spans="1:6" ht="15.75">
      <c r="A6" s="310" t="s">
        <v>703</v>
      </c>
      <c r="B6" s="308" t="s">
        <v>700</v>
      </c>
    </row>
    <row r="7" spans="1:6" ht="21.75" customHeight="1">
      <c r="A7" s="311" t="s">
        <v>27</v>
      </c>
      <c r="B7" s="307">
        <v>98</v>
      </c>
      <c r="E7" s="305"/>
      <c r="F7" s="304"/>
    </row>
    <row r="8" spans="1:6" ht="21.75" customHeight="1">
      <c r="A8" s="312" t="s">
        <v>693</v>
      </c>
      <c r="B8" s="306">
        <v>99</v>
      </c>
      <c r="E8" s="305"/>
      <c r="F8" s="304"/>
    </row>
    <row r="9" spans="1:6" ht="21.75" customHeight="1">
      <c r="A9" s="311" t="s">
        <v>692</v>
      </c>
      <c r="B9" s="307">
        <v>100</v>
      </c>
      <c r="E9" s="305"/>
      <c r="F9" s="304"/>
    </row>
    <row r="10" spans="1:6" ht="21.75" customHeight="1">
      <c r="A10" s="312" t="s">
        <v>691</v>
      </c>
      <c r="B10" s="306">
        <v>101</v>
      </c>
      <c r="E10" s="305"/>
      <c r="F10" s="304"/>
    </row>
    <row r="11" spans="1:6" ht="21.75" customHeight="1">
      <c r="A11" s="311" t="s">
        <v>175</v>
      </c>
      <c r="B11" s="307">
        <v>102</v>
      </c>
      <c r="E11" s="305"/>
      <c r="F11" s="304"/>
    </row>
    <row r="12" spans="1:6" ht="21.75" customHeight="1">
      <c r="A12" s="312" t="s">
        <v>690</v>
      </c>
      <c r="B12" s="306">
        <v>103</v>
      </c>
      <c r="E12" s="305"/>
      <c r="F12" s="304"/>
    </row>
    <row r="13" spans="1:6" ht="21.75" customHeight="1">
      <c r="A13" s="311" t="s">
        <v>689</v>
      </c>
      <c r="B13" s="307">
        <v>104</v>
      </c>
      <c r="E13" s="305"/>
      <c r="F13" s="304"/>
    </row>
    <row r="14" spans="1:6" ht="21.75" customHeight="1">
      <c r="A14" s="312" t="s">
        <v>688</v>
      </c>
      <c r="B14" s="306">
        <v>105</v>
      </c>
      <c r="E14" s="305"/>
      <c r="F14" s="304"/>
    </row>
    <row r="15" spans="1:6" ht="21.75" customHeight="1">
      <c r="A15" s="311" t="s">
        <v>687</v>
      </c>
      <c r="B15" s="307">
        <v>106</v>
      </c>
      <c r="E15" s="305"/>
      <c r="F15" s="304"/>
    </row>
    <row r="16" spans="1:6" ht="21.75" customHeight="1">
      <c r="A16" s="312" t="s">
        <v>686</v>
      </c>
      <c r="B16" s="306">
        <v>107</v>
      </c>
      <c r="E16" s="305"/>
      <c r="F16" s="304"/>
    </row>
    <row r="17" spans="1:6" ht="21.75" customHeight="1">
      <c r="A17" s="311" t="s">
        <v>685</v>
      </c>
      <c r="B17" s="307">
        <v>108</v>
      </c>
      <c r="E17" s="305"/>
      <c r="F17" s="304"/>
    </row>
    <row r="18" spans="1:6" ht="21.75" customHeight="1">
      <c r="A18" s="312" t="s">
        <v>684</v>
      </c>
      <c r="B18" s="306">
        <v>109</v>
      </c>
      <c r="E18" s="305"/>
      <c r="F18" s="304"/>
    </row>
    <row r="19" spans="1:6" ht="21.75" customHeight="1">
      <c r="A19" s="311" t="s">
        <v>683</v>
      </c>
      <c r="B19" s="307">
        <v>110</v>
      </c>
      <c r="E19" s="305"/>
      <c r="F19" s="304"/>
    </row>
    <row r="20" spans="1:6" ht="21.75" customHeight="1">
      <c r="A20" s="312" t="s">
        <v>682</v>
      </c>
      <c r="B20" s="306">
        <v>111</v>
      </c>
      <c r="E20" s="305"/>
      <c r="F20" s="304"/>
    </row>
    <row r="21" spans="1:6" ht="21.75" customHeight="1">
      <c r="A21" s="311" t="s">
        <v>681</v>
      </c>
      <c r="B21" s="307">
        <v>112</v>
      </c>
      <c r="E21" s="305"/>
      <c r="F21" s="304"/>
    </row>
    <row r="22" spans="1:6" ht="21.75" customHeight="1">
      <c r="A22" s="312" t="s">
        <v>530</v>
      </c>
      <c r="B22" s="306">
        <v>113</v>
      </c>
      <c r="E22" s="305"/>
      <c r="F22" s="304"/>
    </row>
    <row r="23" spans="1:6" ht="21.75" customHeight="1">
      <c r="A23" s="311" t="s">
        <v>680</v>
      </c>
      <c r="B23" s="307">
        <v>114</v>
      </c>
      <c r="E23" s="305"/>
      <c r="F23" s="304"/>
    </row>
    <row r="24" spans="1:6" ht="21.75" customHeight="1">
      <c r="A24" s="312" t="s">
        <v>679</v>
      </c>
      <c r="B24" s="306">
        <v>115</v>
      </c>
      <c r="E24" s="305"/>
      <c r="F24" s="304"/>
    </row>
    <row r="25" spans="1:6" ht="21.75" customHeight="1">
      <c r="A25" s="311" t="s">
        <v>80</v>
      </c>
      <c r="B25" s="307">
        <v>116</v>
      </c>
      <c r="E25" s="305"/>
      <c r="F25" s="304"/>
    </row>
    <row r="26" spans="1:6" ht="21.75" customHeight="1">
      <c r="A26" s="312" t="s">
        <v>678</v>
      </c>
      <c r="B26" s="306">
        <v>117</v>
      </c>
      <c r="E26" s="305"/>
      <c r="F26" s="304"/>
    </row>
  </sheetData>
  <mergeCells count="5">
    <mergeCell ref="A5:B5"/>
    <mergeCell ref="A4:B4"/>
    <mergeCell ref="A3:B3"/>
    <mergeCell ref="A2:B2"/>
    <mergeCell ref="A1:B1"/>
  </mergeCells>
  <hyperlinks>
    <hyperlink ref="A7" location="'98 වැනි සංඛ්‍යා සටහන'!A1" display="ආර්ථික වර්ගීකරණයට අනුව රාජ්‍ය මූල්‍ය කටයුතු"/>
    <hyperlink ref="A8" location="'99 වැනි සංඛ්‍යා  සටහන '!A1" display="ආර්ථික වර්ගීකරණයට අනුව රජයේ ආදායම"/>
    <hyperlink ref="A9" location="'100 වැනි සංඛ්‍යා සටහන'!A1" display="ආර්ථික වර්ගීකරණයට අනුව රජයේ වියදම සහ ආපසු ගෙවීම් අඩු කළ පසු ණය දීම්"/>
    <hyperlink ref="A10" location="'101 වැනි සංඛ්‍යා සටහන'!A1" display="කාර්යයන් අනුව රජයේ වියදම සහ ණය දීම් වර්ගීකරණය"/>
    <hyperlink ref="A11" location="'102 වැනි සංඛ්‍යා සටහන'!A1" display="ශ්‍රී ලංකා ආණ්ඩුවේ සම්මත වියදම - 2023"/>
    <hyperlink ref="A12" location="'103 වැනි සංඛ්‍යා සටහන'!A1" display="ශ්‍රී ලංකා ආණ්ඩුවේ සම්මත වියදම - 2024"/>
    <hyperlink ref="A13" location="'104 වැනි සංඛ්‍යා සටහන'!A1" display="රාජ්‍ය සංස්ථාවන්ට සහ ව්‍යවස්ථාපිත මණ්ඩලවලට කරන ලද වර්තන පැවරුම්"/>
    <hyperlink ref="A14" location="'105 වැනි සංඛ්‍යා සටහන'!A1" display="රාජ්‍ය සංස්ථාවන්ට සහ ව්‍යවස්ථාපිත මණ්ඩලවලට කරන ලද ප්‍රාග්ධන පැවරුම්"/>
    <hyperlink ref="A15" location="'106 වැනි සංඛ්‍යා  සටහන'!A1" display="මධ්‍යම රජයේ නොපියවූ ණය සංයුතිය (වසර අවසානයේ දී)"/>
    <hyperlink ref="A16" location="'107 වැනි සංඛ්‍යා  සටහන'!A1" display="මධ්‍යම රජයේ ණය අයිතිය (වසර අවසානයේ දී)"/>
    <hyperlink ref="A17" location="'108 වැනි සංඛ්‍යා සටහන'!Print_Area" display="භාණ්ඩාගාර බිල්පත් හිමිකම (වසර අවසානයේ දී)"/>
    <hyperlink ref="A18" location="'109 වැනි සංඛ්‍යා සටහන'!Print_Area" display="භාණ්ඩාගාර බැඳුම්කරවල හිමිකම (වසර අවසානයේ දී)"/>
    <hyperlink ref="A19" location="'110 වැනි සංඛ්‍යා සටහන'!A1" display="රුපියල් ණය හිමිකම් (වසර අවසානයේ දී)"/>
    <hyperlink ref="A20" location="'111 වැනි සංඛ්‍යා සටහන'!A1" display="හිමිකම් අනුව පියවීමට ඇති විදේශ ණය (වසර අවසානයේ දී)"/>
    <hyperlink ref="A21" location="'112 වැනි සංඛ්‍යා සටහන'!A1" display="ශුද්ධ විදේශාධාර ලැබීම්"/>
    <hyperlink ref="A22" location="'113 වැනි සංඛ්‍යා සටහන'!A1" display="නොපියවූ රාජ්‍ය ණය (වසර අවසානයේ දී)"/>
    <hyperlink ref="A23" location="'114 වැනි සංඛ්‍යා  සටහන'!A1" display="මධ්‍යම රජයේ ණය සේවාකරණ ගෙවීම්"/>
    <hyperlink ref="A24" location="'115 වැනි සංඛ්‍යා  සටහන'!A1" display="මධ්‍යම රජයේ ණය පිළිබඳ දර්ශක"/>
    <hyperlink ref="A25" location="'116 වැනි සංඛ්‍යා සටහන'!A1" display="පළාත් සභාවල අයවැය තත්ත්වය"/>
    <hyperlink ref="A26" location="'117 වැනි සංඛ්‍යා සටහන'!A1" display="ඒකාබද්ධ අයවැය"/>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zoomScaleNormal="100" zoomScaleSheetLayoutView="100" workbookViewId="0"/>
  </sheetViews>
  <sheetFormatPr defaultColWidth="9.125" defaultRowHeight="13.5"/>
  <cols>
    <col min="1" max="1" width="47.25" style="10" customWidth="1"/>
    <col min="2" max="5" width="12.75" style="10" customWidth="1"/>
    <col min="6" max="6" width="16.125" style="10" customWidth="1"/>
    <col min="7" max="16384" width="9.125" style="10"/>
  </cols>
  <sheetData>
    <row r="1" spans="1:12" s="801" customFormat="1" ht="15.75">
      <c r="A1" s="291" t="s">
        <v>394</v>
      </c>
      <c r="B1" s="855"/>
      <c r="C1" s="855"/>
      <c r="D1" s="855"/>
      <c r="E1" s="855"/>
      <c r="F1" s="855" t="s">
        <v>645</v>
      </c>
    </row>
    <row r="2" spans="1:12" s="801" customFormat="1" ht="15.75">
      <c r="A2" s="291"/>
      <c r="B2" s="855"/>
      <c r="C2" s="855"/>
      <c r="D2" s="855"/>
      <c r="E2" s="855"/>
      <c r="F2" s="512" t="s">
        <v>704</v>
      </c>
    </row>
    <row r="3" spans="1:12" s="801" customFormat="1" ht="15.75">
      <c r="A3" s="347" t="s">
        <v>696</v>
      </c>
      <c r="B3" s="347"/>
      <c r="C3" s="347"/>
      <c r="D3" s="347"/>
      <c r="E3" s="347"/>
      <c r="F3" s="347"/>
    </row>
    <row r="4" spans="1:12" ht="14.25" thickBot="1">
      <c r="B4" s="814"/>
      <c r="C4" s="814"/>
      <c r="D4" s="814"/>
      <c r="E4" s="814"/>
      <c r="F4" s="814" t="s">
        <v>28</v>
      </c>
    </row>
    <row r="5" spans="1:12" ht="31.5" customHeight="1" thickBot="1">
      <c r="A5" s="815" t="s">
        <v>646</v>
      </c>
      <c r="B5" s="816">
        <v>2019</v>
      </c>
      <c r="C5" s="817">
        <v>2020</v>
      </c>
      <c r="D5" s="817">
        <v>2021</v>
      </c>
      <c r="E5" s="817" t="s">
        <v>647</v>
      </c>
      <c r="F5" s="818" t="s">
        <v>576</v>
      </c>
    </row>
    <row r="6" spans="1:12" ht="15">
      <c r="A6" s="819" t="s">
        <v>648</v>
      </c>
      <c r="B6" s="820">
        <v>6201282.5339829996</v>
      </c>
      <c r="C6" s="821">
        <v>6052179.0589285996</v>
      </c>
      <c r="D6" s="822">
        <v>6516957.8754586</v>
      </c>
      <c r="E6" s="822">
        <v>12458154.583264001</v>
      </c>
      <c r="F6" s="823">
        <v>11644094.293081401</v>
      </c>
      <c r="G6" s="824"/>
      <c r="H6" s="824"/>
      <c r="I6" s="824"/>
      <c r="J6" s="824"/>
      <c r="K6" s="824"/>
      <c r="L6" s="824"/>
    </row>
    <row r="7" spans="1:12" ht="15">
      <c r="A7" s="825" t="s">
        <v>649</v>
      </c>
      <c r="B7" s="826">
        <v>3231463.6565660001</v>
      </c>
      <c r="C7" s="827">
        <v>3458460.637141</v>
      </c>
      <c r="D7" s="828">
        <v>3789126.3564439998</v>
      </c>
      <c r="E7" s="828">
        <v>7347328.8635370005</v>
      </c>
      <c r="F7" s="829">
        <v>6893849.5013669999</v>
      </c>
      <c r="G7" s="824"/>
      <c r="H7" s="824"/>
      <c r="I7" s="824"/>
      <c r="J7" s="824"/>
      <c r="K7" s="824"/>
      <c r="L7" s="824"/>
    </row>
    <row r="8" spans="1:12" ht="15">
      <c r="A8" s="830" t="s">
        <v>650</v>
      </c>
      <c r="B8" s="826">
        <v>2969818.8774169995</v>
      </c>
      <c r="C8" s="827">
        <v>2593718.4217875996</v>
      </c>
      <c r="D8" s="828">
        <v>2727831.5190146002</v>
      </c>
      <c r="E8" s="828">
        <v>5110825.7197269993</v>
      </c>
      <c r="F8" s="829">
        <v>4750244.791714401</v>
      </c>
      <c r="G8" s="824"/>
      <c r="H8" s="824"/>
      <c r="I8" s="824"/>
      <c r="J8" s="824"/>
      <c r="K8" s="824"/>
      <c r="L8" s="824"/>
    </row>
    <row r="9" spans="1:12" ht="15">
      <c r="A9" s="830" t="s">
        <v>651</v>
      </c>
      <c r="B9" s="826">
        <v>52312.321750999996</v>
      </c>
      <c r="C9" s="827">
        <v>43022.952049</v>
      </c>
      <c r="D9" s="828">
        <v>34904.186027999996</v>
      </c>
      <c r="E9" s="828">
        <v>183081.83701100003</v>
      </c>
      <c r="F9" s="829">
        <v>208723.510458</v>
      </c>
      <c r="G9" s="824"/>
      <c r="H9" s="824"/>
      <c r="I9" s="824"/>
      <c r="J9" s="824"/>
      <c r="K9" s="824"/>
      <c r="L9" s="824"/>
    </row>
    <row r="10" spans="1:12" ht="15">
      <c r="A10" s="830" t="s">
        <v>652</v>
      </c>
      <c r="B10" s="826">
        <v>2917506.5556660001</v>
      </c>
      <c r="C10" s="827">
        <v>2550695.4697385998</v>
      </c>
      <c r="D10" s="828">
        <v>2692927.3329866002</v>
      </c>
      <c r="E10" s="828">
        <v>4927743.8827159991</v>
      </c>
      <c r="F10" s="829">
        <v>4541521.281256401</v>
      </c>
      <c r="G10" s="824"/>
      <c r="H10" s="824"/>
      <c r="I10" s="824"/>
      <c r="J10" s="824"/>
      <c r="K10" s="824"/>
      <c r="L10" s="824"/>
    </row>
    <row r="11" spans="1:12" ht="15">
      <c r="A11" s="819" t="s">
        <v>653</v>
      </c>
      <c r="B11" s="831">
        <v>6830260.4910450401</v>
      </c>
      <c r="C11" s="832">
        <v>9065067.9175707903</v>
      </c>
      <c r="D11" s="833">
        <v>11097223.307037473</v>
      </c>
      <c r="E11" s="833">
        <v>15033876.219436198</v>
      </c>
      <c r="F11" s="834">
        <v>17051854.26475865</v>
      </c>
      <c r="G11" s="824"/>
      <c r="H11" s="824"/>
      <c r="I11" s="824"/>
      <c r="J11" s="824"/>
      <c r="K11" s="824"/>
      <c r="L11" s="824"/>
    </row>
    <row r="12" spans="1:12" ht="15">
      <c r="A12" s="835" t="s">
        <v>654</v>
      </c>
      <c r="B12" s="836">
        <v>24088</v>
      </c>
      <c r="C12" s="837">
        <v>24088</v>
      </c>
      <c r="D12" s="828">
        <v>24088</v>
      </c>
      <c r="E12" s="828">
        <v>24088</v>
      </c>
      <c r="F12" s="829">
        <v>0</v>
      </c>
      <c r="G12" s="824"/>
      <c r="H12" s="824"/>
      <c r="I12" s="824"/>
      <c r="J12" s="824"/>
      <c r="K12" s="824"/>
      <c r="L12" s="824"/>
    </row>
    <row r="13" spans="1:12" ht="15">
      <c r="A13" s="835" t="s">
        <v>655</v>
      </c>
      <c r="B13" s="826">
        <v>873943.12265199993</v>
      </c>
      <c r="C13" s="827">
        <v>1620704.896899</v>
      </c>
      <c r="D13" s="828">
        <v>2270507.7944720001</v>
      </c>
      <c r="E13" s="828">
        <v>4113907.3505030004</v>
      </c>
      <c r="F13" s="829">
        <v>4017035.095557</v>
      </c>
      <c r="G13" s="824"/>
      <c r="H13" s="824"/>
      <c r="I13" s="824"/>
      <c r="J13" s="824"/>
      <c r="K13" s="824"/>
      <c r="L13" s="824"/>
    </row>
    <row r="14" spans="1:12" ht="15">
      <c r="A14" s="835" t="s">
        <v>656</v>
      </c>
      <c r="B14" s="826">
        <v>4606232</v>
      </c>
      <c r="C14" s="827">
        <v>5713300.2921430003</v>
      </c>
      <c r="D14" s="828">
        <v>6966217.5934940008</v>
      </c>
      <c r="E14" s="828">
        <v>8709056.7331900001</v>
      </c>
      <c r="F14" s="829">
        <v>12002336.648094</v>
      </c>
      <c r="G14" s="824"/>
      <c r="H14" s="824"/>
      <c r="I14" s="824"/>
      <c r="J14" s="824"/>
      <c r="K14" s="824"/>
      <c r="L14" s="824"/>
    </row>
    <row r="15" spans="1:12" ht="15">
      <c r="A15" s="835" t="s">
        <v>657</v>
      </c>
      <c r="B15" s="826">
        <v>559283.78011999989</v>
      </c>
      <c r="C15" s="827">
        <v>486870.25717</v>
      </c>
      <c r="D15" s="828">
        <v>455203.19884199998</v>
      </c>
      <c r="E15" s="828">
        <v>382091.50262800005</v>
      </c>
      <c r="F15" s="829">
        <v>0</v>
      </c>
      <c r="G15" s="824"/>
      <c r="H15" s="824"/>
      <c r="I15" s="824"/>
      <c r="J15" s="824"/>
      <c r="K15" s="824"/>
      <c r="L15" s="824"/>
    </row>
    <row r="16" spans="1:12" ht="15">
      <c r="A16" s="835" t="s">
        <v>658</v>
      </c>
      <c r="B16" s="838">
        <v>202098.70277999996</v>
      </c>
      <c r="C16" s="839">
        <v>415755.90168639994</v>
      </c>
      <c r="D16" s="840">
        <v>372612.04634639999</v>
      </c>
      <c r="E16" s="840">
        <v>635443.22621999995</v>
      </c>
      <c r="F16" s="841">
        <v>566866.42284659995</v>
      </c>
      <c r="G16" s="824"/>
      <c r="H16" s="824"/>
      <c r="I16" s="824"/>
      <c r="J16" s="824"/>
      <c r="K16" s="824"/>
      <c r="L16" s="824"/>
    </row>
    <row r="17" spans="1:12" ht="15">
      <c r="A17" s="835" t="s">
        <v>659</v>
      </c>
      <c r="B17" s="826">
        <v>236608.97140000001</v>
      </c>
      <c r="C17" s="827">
        <v>153079.07139999999</v>
      </c>
      <c r="D17" s="828">
        <v>150128.80040000001</v>
      </c>
      <c r="E17" s="828">
        <v>235638.7004</v>
      </c>
      <c r="F17" s="829">
        <v>0</v>
      </c>
      <c r="G17" s="824"/>
      <c r="H17" s="824"/>
      <c r="I17" s="824"/>
      <c r="J17" s="824"/>
      <c r="K17" s="824"/>
      <c r="L17" s="824"/>
    </row>
    <row r="18" spans="1:12" s="847" customFormat="1" ht="15">
      <c r="A18" s="842" t="s">
        <v>660</v>
      </c>
      <c r="B18" s="843">
        <v>328005.91409303993</v>
      </c>
      <c r="C18" s="844">
        <v>651269.49827238917</v>
      </c>
      <c r="D18" s="845">
        <v>858465.8734830711</v>
      </c>
      <c r="E18" s="845">
        <v>933650.70649519563</v>
      </c>
      <c r="F18" s="846">
        <v>465616.09826104902</v>
      </c>
      <c r="G18" s="824"/>
      <c r="H18" s="824"/>
      <c r="I18" s="824"/>
      <c r="J18" s="824"/>
      <c r="K18" s="824"/>
      <c r="L18" s="824"/>
    </row>
    <row r="19" spans="1:12" s="779" customFormat="1" ht="15.75" customHeight="1" thickBot="1">
      <c r="A19" s="848" t="s">
        <v>139</v>
      </c>
      <c r="B19" s="849">
        <v>13031543.025028039</v>
      </c>
      <c r="C19" s="850">
        <v>15117246.97649939</v>
      </c>
      <c r="D19" s="851">
        <v>17614181.182496071</v>
      </c>
      <c r="E19" s="851">
        <v>27492030.802700199</v>
      </c>
      <c r="F19" s="852">
        <v>28695948.557840049</v>
      </c>
      <c r="G19" s="853"/>
      <c r="H19" s="853"/>
      <c r="I19" s="853"/>
      <c r="J19" s="853"/>
      <c r="K19" s="853"/>
      <c r="L19" s="853"/>
    </row>
    <row r="20" spans="1:12">
      <c r="B20" s="854"/>
      <c r="C20" s="854"/>
      <c r="D20" s="854"/>
      <c r="E20" s="854"/>
      <c r="F20" s="854" t="s">
        <v>543</v>
      </c>
    </row>
    <row r="21" spans="1:12">
      <c r="B21" s="854"/>
      <c r="C21" s="854"/>
      <c r="D21" s="814"/>
      <c r="E21" s="814"/>
      <c r="F21" s="814" t="s">
        <v>32</v>
      </c>
    </row>
    <row r="22" spans="1:12" ht="54" customHeight="1">
      <c r="A22" s="346" t="s">
        <v>708</v>
      </c>
      <c r="B22" s="346"/>
      <c r="C22" s="346"/>
      <c r="D22" s="346"/>
      <c r="E22" s="346"/>
      <c r="F22" s="346"/>
    </row>
    <row r="23" spans="1:12" ht="71.25" customHeight="1">
      <c r="A23" s="346" t="s">
        <v>607</v>
      </c>
      <c r="B23" s="346"/>
      <c r="C23" s="346"/>
      <c r="D23" s="346"/>
      <c r="E23" s="346"/>
      <c r="F23" s="346"/>
    </row>
    <row r="24" spans="1:12" ht="18" customHeight="1">
      <c r="A24" s="346" t="s">
        <v>95</v>
      </c>
      <c r="B24" s="346"/>
      <c r="C24" s="346"/>
      <c r="D24" s="346"/>
      <c r="E24" s="346"/>
      <c r="F24" s="346"/>
    </row>
    <row r="25" spans="1:12" ht="42" customHeight="1">
      <c r="A25" s="346" t="s">
        <v>661</v>
      </c>
      <c r="B25" s="346"/>
      <c r="C25" s="346"/>
      <c r="D25" s="346"/>
      <c r="E25" s="346"/>
      <c r="F25" s="346"/>
    </row>
    <row r="26" spans="1:12" ht="16.5" customHeight="1">
      <c r="A26" s="346" t="s">
        <v>662</v>
      </c>
      <c r="B26" s="346"/>
      <c r="C26" s="346"/>
      <c r="D26" s="346"/>
      <c r="E26" s="346"/>
      <c r="F26" s="346"/>
    </row>
    <row r="27" spans="1:12" ht="14.25" customHeight="1">
      <c r="A27" s="346" t="s">
        <v>709</v>
      </c>
      <c r="B27" s="346"/>
      <c r="C27" s="346"/>
      <c r="D27" s="346"/>
      <c r="E27" s="346"/>
      <c r="F27" s="346"/>
    </row>
    <row r="28" spans="1:12" ht="45" customHeight="1">
      <c r="A28" s="346" t="s">
        <v>663</v>
      </c>
      <c r="B28" s="346"/>
      <c r="C28" s="346"/>
      <c r="D28" s="346"/>
      <c r="E28" s="346"/>
      <c r="F28" s="346"/>
    </row>
    <row r="29" spans="1:12" ht="18" customHeight="1">
      <c r="A29" s="346" t="s">
        <v>664</v>
      </c>
      <c r="B29" s="346"/>
      <c r="C29" s="346"/>
      <c r="D29" s="346"/>
      <c r="E29" s="346"/>
      <c r="F29" s="346"/>
    </row>
    <row r="30" spans="1:12" ht="33" customHeight="1">
      <c r="A30" s="346" t="s">
        <v>665</v>
      </c>
      <c r="B30" s="346"/>
      <c r="C30" s="346"/>
      <c r="D30" s="346"/>
      <c r="E30" s="346"/>
      <c r="F30" s="346"/>
    </row>
    <row r="31" spans="1:12" ht="33" customHeight="1">
      <c r="A31" s="346" t="s">
        <v>666</v>
      </c>
      <c r="B31" s="346"/>
      <c r="C31" s="346"/>
      <c r="D31" s="346"/>
      <c r="E31" s="346"/>
      <c r="F31" s="346"/>
    </row>
    <row r="32" spans="1:12" ht="27.75" customHeight="1">
      <c r="A32" s="346" t="s">
        <v>710</v>
      </c>
      <c r="B32" s="346"/>
      <c r="C32" s="346"/>
      <c r="D32" s="346"/>
      <c r="E32" s="346"/>
      <c r="F32" s="346"/>
    </row>
    <row r="34" spans="1:6">
      <c r="A34" s="314"/>
    </row>
    <row r="45" spans="1:6" s="784" customFormat="1">
      <c r="A45" s="10"/>
      <c r="B45" s="10"/>
      <c r="C45" s="10"/>
      <c r="D45" s="10"/>
      <c r="E45" s="10"/>
      <c r="F45" s="10"/>
    </row>
    <row r="46" spans="1:6" s="784" customFormat="1">
      <c r="A46" s="10"/>
      <c r="B46" s="10"/>
      <c r="C46" s="10"/>
      <c r="D46" s="10"/>
      <c r="E46" s="10"/>
      <c r="F46" s="10"/>
    </row>
    <row r="47" spans="1:6" s="784" customFormat="1">
      <c r="A47" s="10"/>
      <c r="B47" s="10"/>
      <c r="C47" s="10"/>
      <c r="D47" s="10"/>
      <c r="E47" s="10"/>
      <c r="F47" s="10"/>
    </row>
    <row r="48" spans="1:6" s="784" customFormat="1">
      <c r="A48" s="10"/>
      <c r="B48" s="10"/>
      <c r="C48" s="10"/>
      <c r="D48" s="10"/>
      <c r="E48" s="10"/>
      <c r="F48" s="10"/>
    </row>
    <row r="49" spans="1:6" s="784" customFormat="1">
      <c r="A49" s="10"/>
      <c r="B49" s="10"/>
      <c r="C49" s="10"/>
      <c r="D49" s="10"/>
      <c r="E49" s="10"/>
      <c r="F49" s="10"/>
    </row>
    <row r="50" spans="1:6" s="784" customFormat="1">
      <c r="A50" s="10"/>
      <c r="B50" s="10"/>
      <c r="C50" s="10"/>
      <c r="D50" s="10"/>
      <c r="E50" s="10"/>
      <c r="F50" s="10"/>
    </row>
    <row r="51" spans="1:6" s="784" customFormat="1">
      <c r="A51" s="10"/>
      <c r="B51" s="10"/>
      <c r="C51" s="10"/>
      <c r="D51" s="10"/>
      <c r="E51" s="10"/>
      <c r="F51" s="10"/>
    </row>
    <row r="52" spans="1:6" s="784" customFormat="1">
      <c r="A52" s="10"/>
      <c r="B52" s="10"/>
      <c r="C52" s="10"/>
      <c r="D52" s="10"/>
      <c r="E52" s="10"/>
      <c r="F52" s="10"/>
    </row>
    <row r="53" spans="1:6" s="784" customFormat="1">
      <c r="A53" s="10"/>
      <c r="B53" s="10"/>
      <c r="C53" s="10"/>
      <c r="D53" s="10"/>
      <c r="E53" s="10"/>
      <c r="F53" s="10"/>
    </row>
    <row r="54" spans="1:6" s="784" customFormat="1">
      <c r="A54" s="10"/>
      <c r="B54" s="10"/>
      <c r="C54" s="10"/>
      <c r="D54" s="10"/>
      <c r="E54" s="10"/>
      <c r="F54" s="10"/>
    </row>
    <row r="55" spans="1:6" s="784" customFormat="1">
      <c r="A55" s="10"/>
      <c r="B55" s="10"/>
      <c r="C55" s="10"/>
      <c r="D55" s="10"/>
      <c r="E55" s="10"/>
      <c r="F55" s="10"/>
    </row>
    <row r="56" spans="1:6" s="784" customFormat="1">
      <c r="A56" s="10"/>
      <c r="B56" s="10"/>
      <c r="C56" s="10"/>
      <c r="D56" s="10"/>
      <c r="E56" s="10"/>
      <c r="F56" s="10"/>
    </row>
    <row r="57" spans="1:6" s="784" customFormat="1">
      <c r="A57" s="10"/>
      <c r="B57" s="10"/>
      <c r="C57" s="10"/>
      <c r="D57" s="10"/>
      <c r="E57" s="10"/>
      <c r="F57" s="10"/>
    </row>
    <row r="58" spans="1:6" s="784" customFormat="1">
      <c r="A58" s="10"/>
      <c r="B58" s="10"/>
      <c r="C58" s="10"/>
      <c r="D58" s="10"/>
      <c r="E58" s="10"/>
      <c r="F58" s="10"/>
    </row>
    <row r="59" spans="1:6" s="784" customFormat="1">
      <c r="A59" s="10"/>
      <c r="B59" s="10"/>
      <c r="C59" s="10"/>
      <c r="D59" s="10"/>
      <c r="E59" s="10"/>
      <c r="F59" s="10"/>
    </row>
    <row r="60" spans="1:6" s="784" customFormat="1">
      <c r="A60" s="10"/>
      <c r="B60" s="10"/>
      <c r="C60" s="10"/>
      <c r="D60" s="10"/>
      <c r="E60" s="10"/>
      <c r="F60" s="10"/>
    </row>
  </sheetData>
  <mergeCells count="12">
    <mergeCell ref="A32:F32"/>
    <mergeCell ref="A3:F3"/>
    <mergeCell ref="A22:F22"/>
    <mergeCell ref="A23:F23"/>
    <mergeCell ref="A24:F24"/>
    <mergeCell ref="A25:F25"/>
    <mergeCell ref="A26:F26"/>
    <mergeCell ref="A27:F27"/>
    <mergeCell ref="A28:F28"/>
    <mergeCell ref="A29:F29"/>
    <mergeCell ref="A30:F30"/>
    <mergeCell ref="A31:F31"/>
  </mergeCells>
  <hyperlinks>
    <hyperlink ref="F2" location="පටුන!A1" display="පටුන වෙත"/>
  </hyperlinks>
  <pageMargins left="0.7" right="0.7" top="0.75" bottom="0.75" header="0.3" footer="0.3"/>
  <pageSetup paperSize="9" scale="70" fitToHeight="0" orientation="portrait" r:id="rId1"/>
  <headerFooter>
    <oddHeader>&amp;L&amp;"Calibri"&amp;10&amp;K000000 [Limited Sharing]&amp;1#_x000D_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zoomScaleNormal="100" zoomScaleSheetLayoutView="100" workbookViewId="0">
      <selection activeCell="F2" sqref="F2"/>
    </sheetView>
  </sheetViews>
  <sheetFormatPr defaultColWidth="9.125" defaultRowHeight="12.75"/>
  <cols>
    <col min="1" max="1" width="55.375" style="214" customWidth="1"/>
    <col min="2" max="4" width="11" style="215" customWidth="1"/>
    <col min="5" max="7" width="11" style="214" customWidth="1"/>
    <col min="8" max="16384" width="9.125" style="214"/>
  </cols>
  <sheetData>
    <row r="1" spans="1:11" ht="15.75">
      <c r="A1" s="291" t="s">
        <v>393</v>
      </c>
      <c r="B1" s="292"/>
      <c r="C1" s="292"/>
      <c r="D1" s="292"/>
      <c r="E1" s="292"/>
      <c r="F1" s="292" t="s">
        <v>608</v>
      </c>
    </row>
    <row r="2" spans="1:11" ht="15">
      <c r="B2" s="214"/>
      <c r="C2" s="214"/>
      <c r="D2" s="214"/>
      <c r="F2" s="371" t="s">
        <v>704</v>
      </c>
    </row>
    <row r="3" spans="1:11" ht="15.75">
      <c r="A3" s="347" t="s">
        <v>609</v>
      </c>
      <c r="B3" s="348"/>
      <c r="C3" s="348"/>
      <c r="D3" s="348"/>
      <c r="E3" s="348"/>
      <c r="F3" s="348"/>
    </row>
    <row r="4" spans="1:11" ht="13.5" thickBot="1">
      <c r="B4" s="245"/>
      <c r="C4" s="245"/>
      <c r="D4" s="245"/>
      <c r="E4" s="245"/>
      <c r="F4" s="245" t="s">
        <v>28</v>
      </c>
    </row>
    <row r="5" spans="1:11" s="293" customFormat="1" ht="13.5" thickBot="1">
      <c r="A5" s="751" t="s">
        <v>610</v>
      </c>
      <c r="B5" s="746">
        <v>2019</v>
      </c>
      <c r="C5" s="734">
        <v>2020</v>
      </c>
      <c r="D5" s="734">
        <v>2021</v>
      </c>
      <c r="E5" s="744" t="s">
        <v>611</v>
      </c>
      <c r="F5" s="745" t="s">
        <v>576</v>
      </c>
      <c r="G5" s="214"/>
    </row>
    <row r="6" spans="1:11">
      <c r="A6" s="752" t="s">
        <v>612</v>
      </c>
      <c r="B6" s="747">
        <v>6830260.4910450401</v>
      </c>
      <c r="C6" s="294">
        <v>9065067.9175707903</v>
      </c>
      <c r="D6" s="294">
        <v>11097223.307037473</v>
      </c>
      <c r="E6" s="294">
        <v>15033876.219436198</v>
      </c>
      <c r="F6" s="737">
        <v>17051854.264106553</v>
      </c>
      <c r="G6" s="217"/>
      <c r="H6" s="217"/>
      <c r="I6" s="217"/>
      <c r="J6" s="217"/>
      <c r="K6" s="217"/>
    </row>
    <row r="7" spans="1:11" ht="13.5">
      <c r="A7" s="753" t="s">
        <v>613</v>
      </c>
      <c r="B7" s="748">
        <v>2737222.8479596102</v>
      </c>
      <c r="C7" s="295">
        <v>4542155.07026025</v>
      </c>
      <c r="D7" s="295">
        <v>5247918.6390855899</v>
      </c>
      <c r="E7" s="295">
        <v>8525717.5929138456</v>
      </c>
      <c r="F7" s="738">
        <v>9102838.6990482807</v>
      </c>
      <c r="G7" s="217"/>
      <c r="H7" s="217"/>
      <c r="I7" s="217"/>
      <c r="J7" s="217"/>
      <c r="K7" s="217"/>
    </row>
    <row r="8" spans="1:11">
      <c r="A8" s="754" t="s">
        <v>614</v>
      </c>
      <c r="B8" s="748">
        <v>310909.38890558999</v>
      </c>
      <c r="C8" s="295">
        <v>876817.62396293995</v>
      </c>
      <c r="D8" s="295">
        <v>1565493.9007336202</v>
      </c>
      <c r="E8" s="295">
        <v>2833607.0212836596</v>
      </c>
      <c r="F8" s="738">
        <v>2743620.630601</v>
      </c>
      <c r="G8" s="217"/>
      <c r="H8" s="217"/>
      <c r="I8" s="217"/>
      <c r="J8" s="217"/>
      <c r="K8" s="217"/>
    </row>
    <row r="9" spans="1:11">
      <c r="A9" s="755" t="s">
        <v>615</v>
      </c>
      <c r="B9" s="748">
        <v>2426313.4590540202</v>
      </c>
      <c r="C9" s="295">
        <v>3665337.4462973103</v>
      </c>
      <c r="D9" s="295">
        <v>3682424.73835197</v>
      </c>
      <c r="E9" s="296">
        <v>5692111</v>
      </c>
      <c r="F9" s="739">
        <v>6359218.0684472807</v>
      </c>
      <c r="G9" s="217"/>
      <c r="H9" s="217"/>
      <c r="I9" s="217"/>
      <c r="J9" s="217"/>
      <c r="K9" s="217"/>
    </row>
    <row r="10" spans="1:11">
      <c r="A10" s="754" t="s">
        <v>616</v>
      </c>
      <c r="B10" s="748">
        <v>3825703.3270772598</v>
      </c>
      <c r="C10" s="295">
        <v>4210099.0292534502</v>
      </c>
      <c r="D10" s="295">
        <v>4822098.0231708838</v>
      </c>
      <c r="E10" s="295">
        <v>6164062.7095633531</v>
      </c>
      <c r="F10" s="738">
        <v>7506288.9043352734</v>
      </c>
      <c r="G10" s="217"/>
      <c r="H10" s="217"/>
      <c r="I10" s="217"/>
      <c r="J10" s="217"/>
      <c r="K10" s="217"/>
    </row>
    <row r="11" spans="1:11">
      <c r="A11" s="756" t="s">
        <v>617</v>
      </c>
      <c r="B11" s="748">
        <v>537175.31339999998</v>
      </c>
      <c r="C11" s="295">
        <v>707537.66489999997</v>
      </c>
      <c r="D11" s="295">
        <v>807351.71989999991</v>
      </c>
      <c r="E11" s="295">
        <v>821592.63038400002</v>
      </c>
      <c r="F11" s="738">
        <v>1008618.1693112697</v>
      </c>
      <c r="G11" s="217"/>
      <c r="H11" s="217"/>
      <c r="I11" s="217"/>
      <c r="J11" s="217"/>
      <c r="K11" s="217"/>
    </row>
    <row r="12" spans="1:11">
      <c r="A12" s="756" t="s">
        <v>618</v>
      </c>
      <c r="B12" s="748">
        <v>24806.555400000001</v>
      </c>
      <c r="C12" s="295">
        <v>12820.5101</v>
      </c>
      <c r="D12" s="295">
        <v>20401.03</v>
      </c>
      <c r="E12" s="295">
        <v>58297.301141000011</v>
      </c>
      <c r="F12" s="738">
        <v>101661.393702</v>
      </c>
      <c r="G12" s="217"/>
      <c r="H12" s="217"/>
      <c r="I12" s="217"/>
      <c r="J12" s="217"/>
      <c r="K12" s="217"/>
    </row>
    <row r="13" spans="1:11">
      <c r="A13" s="756" t="s">
        <v>640</v>
      </c>
      <c r="B13" s="748">
        <v>90437.896762000004</v>
      </c>
      <c r="C13" s="295">
        <v>60592.271468999999</v>
      </c>
      <c r="D13" s="295">
        <v>86324.284603000007</v>
      </c>
      <c r="E13" s="295">
        <v>393535.57739400002</v>
      </c>
      <c r="F13" s="738">
        <v>742772.54040900071</v>
      </c>
      <c r="G13" s="217"/>
      <c r="H13" s="217"/>
      <c r="I13" s="217"/>
      <c r="J13" s="217"/>
      <c r="K13" s="217"/>
    </row>
    <row r="14" spans="1:11">
      <c r="A14" s="756" t="s">
        <v>619</v>
      </c>
      <c r="B14" s="748">
        <v>198018.23319999999</v>
      </c>
      <c r="C14" s="295">
        <v>215736.69139999998</v>
      </c>
      <c r="D14" s="295">
        <v>267737.76289999997</v>
      </c>
      <c r="E14" s="295">
        <v>373765.76643100003</v>
      </c>
      <c r="F14" s="738">
        <v>494335.00289500004</v>
      </c>
      <c r="G14" s="217"/>
      <c r="H14" s="217"/>
      <c r="I14" s="217"/>
      <c r="J14" s="217"/>
      <c r="K14" s="217"/>
    </row>
    <row r="15" spans="1:11">
      <c r="A15" s="756" t="s">
        <v>620</v>
      </c>
      <c r="B15" s="748">
        <v>2751294.5397009999</v>
      </c>
      <c r="C15" s="295">
        <v>2998033.6350009996</v>
      </c>
      <c r="D15" s="295">
        <v>3378200.4314010004</v>
      </c>
      <c r="E15" s="295">
        <v>3953808.0374644292</v>
      </c>
      <c r="F15" s="738">
        <v>4505425.5129910009</v>
      </c>
      <c r="G15" s="217"/>
      <c r="H15" s="217"/>
      <c r="I15" s="217"/>
      <c r="J15" s="217"/>
      <c r="K15" s="217"/>
    </row>
    <row r="16" spans="1:11">
      <c r="A16" s="756" t="s">
        <v>621</v>
      </c>
      <c r="B16" s="748">
        <v>155808.02220000001</v>
      </c>
      <c r="C16" s="295">
        <v>132340.2273</v>
      </c>
      <c r="D16" s="295">
        <v>170756.7537</v>
      </c>
      <c r="E16" s="295">
        <v>240281.51916100003</v>
      </c>
      <c r="F16" s="738">
        <v>288560.85870000045</v>
      </c>
      <c r="G16" s="217"/>
      <c r="H16" s="217"/>
      <c r="I16" s="217"/>
      <c r="J16" s="217"/>
      <c r="K16" s="217"/>
    </row>
    <row r="17" spans="1:11">
      <c r="A17" s="756" t="s">
        <v>622</v>
      </c>
      <c r="B17" s="748">
        <v>68161.929671449965</v>
      </c>
      <c r="C17" s="295">
        <v>83038.028721449984</v>
      </c>
      <c r="D17" s="295">
        <v>91326.040731449961</v>
      </c>
      <c r="E17" s="295">
        <v>322781</v>
      </c>
      <c r="F17" s="738">
        <v>364915.42632700084</v>
      </c>
      <c r="G17" s="217"/>
      <c r="H17" s="217"/>
      <c r="I17" s="217"/>
      <c r="J17" s="217"/>
      <c r="K17" s="217"/>
    </row>
    <row r="18" spans="1:11">
      <c r="A18" s="754" t="s">
        <v>623</v>
      </c>
      <c r="B18" s="735">
        <v>267334.31600816996</v>
      </c>
      <c r="C18" s="297">
        <v>312813.81805709004</v>
      </c>
      <c r="D18" s="297">
        <v>1027206.6447809994</v>
      </c>
      <c r="E18" s="298" t="s">
        <v>624</v>
      </c>
      <c r="F18" s="740" t="s">
        <v>625</v>
      </c>
      <c r="G18" s="217"/>
      <c r="H18" s="217"/>
      <c r="I18" s="217"/>
      <c r="J18" s="217"/>
      <c r="K18" s="217"/>
    </row>
    <row r="19" spans="1:11" s="301" customFormat="1">
      <c r="A19" s="757" t="s">
        <v>626</v>
      </c>
      <c r="B19" s="749">
        <v>6201282.5339829996</v>
      </c>
      <c r="C19" s="299">
        <v>6052179.0589285996</v>
      </c>
      <c r="D19" s="299">
        <v>6516957.8754586</v>
      </c>
      <c r="E19" s="299">
        <v>12458154.583264001</v>
      </c>
      <c r="F19" s="741">
        <v>11644094.293081401</v>
      </c>
      <c r="G19" s="300"/>
      <c r="H19" s="300"/>
      <c r="I19" s="300"/>
      <c r="J19" s="300"/>
      <c r="K19" s="300"/>
    </row>
    <row r="20" spans="1:11" ht="13.5" thickBot="1">
      <c r="A20" s="758" t="s">
        <v>139</v>
      </c>
      <c r="B20" s="750">
        <v>13031543.025028039</v>
      </c>
      <c r="C20" s="742">
        <v>15117246.97649939</v>
      </c>
      <c r="D20" s="742">
        <v>17614181.182496071</v>
      </c>
      <c r="E20" s="742">
        <v>27492030.802700199</v>
      </c>
      <c r="F20" s="743">
        <v>28695948.557840049</v>
      </c>
      <c r="G20" s="217"/>
      <c r="H20" s="217"/>
      <c r="I20" s="217"/>
      <c r="J20" s="217"/>
      <c r="K20" s="217"/>
    </row>
    <row r="21" spans="1:11">
      <c r="A21" s="736" t="s">
        <v>641</v>
      </c>
      <c r="B21" s="736"/>
      <c r="C21" s="736"/>
      <c r="D21" s="736"/>
      <c r="E21" s="736"/>
      <c r="F21" s="736"/>
    </row>
    <row r="22" spans="1:11">
      <c r="B22" s="244"/>
      <c r="C22" s="244"/>
      <c r="D22" s="302"/>
      <c r="F22" s="245" t="s">
        <v>627</v>
      </c>
    </row>
    <row r="23" spans="1:11" ht="59.25" customHeight="1">
      <c r="A23" s="345" t="s">
        <v>628</v>
      </c>
      <c r="B23" s="345"/>
      <c r="C23" s="345"/>
      <c r="D23" s="345"/>
      <c r="E23" s="345"/>
      <c r="F23" s="345"/>
    </row>
    <row r="24" spans="1:11" ht="87.75" customHeight="1">
      <c r="A24" s="346" t="s">
        <v>607</v>
      </c>
      <c r="B24" s="345"/>
      <c r="C24" s="345"/>
      <c r="D24" s="345"/>
      <c r="E24" s="345"/>
      <c r="F24" s="345"/>
    </row>
    <row r="25" spans="1:11" s="255" customFormat="1" ht="15.75" customHeight="1">
      <c r="A25" s="345" t="s">
        <v>95</v>
      </c>
      <c r="B25" s="345"/>
      <c r="C25" s="345"/>
      <c r="D25" s="345"/>
      <c r="E25" s="345"/>
      <c r="F25" s="345"/>
    </row>
    <row r="26" spans="1:11" s="255" customFormat="1">
      <c r="A26" s="345" t="s">
        <v>629</v>
      </c>
      <c r="B26" s="345"/>
      <c r="C26" s="345"/>
      <c r="D26" s="345"/>
      <c r="E26" s="345"/>
      <c r="F26" s="345"/>
    </row>
    <row r="27" spans="1:11" s="255" customFormat="1" ht="14.25" customHeight="1">
      <c r="A27" s="345" t="s">
        <v>642</v>
      </c>
      <c r="B27" s="345"/>
      <c r="C27" s="345"/>
      <c r="D27" s="345"/>
      <c r="E27" s="345"/>
      <c r="F27" s="345"/>
    </row>
    <row r="28" spans="1:11" s="255" customFormat="1" ht="31.5" customHeight="1">
      <c r="A28" s="346" t="s">
        <v>630</v>
      </c>
      <c r="B28" s="345"/>
      <c r="C28" s="345"/>
      <c r="D28" s="345"/>
      <c r="E28" s="345"/>
      <c r="F28" s="345"/>
    </row>
    <row r="29" spans="1:11" s="255" customFormat="1" ht="39" customHeight="1">
      <c r="A29" s="346" t="s">
        <v>677</v>
      </c>
      <c r="B29" s="345"/>
      <c r="C29" s="345"/>
      <c r="D29" s="345"/>
      <c r="E29" s="345"/>
      <c r="F29" s="345"/>
    </row>
    <row r="30" spans="1:11" s="255" customFormat="1" ht="27.75" customHeight="1">
      <c r="A30" s="346" t="s">
        <v>631</v>
      </c>
      <c r="B30" s="345"/>
      <c r="C30" s="345"/>
      <c r="D30" s="345"/>
      <c r="E30" s="345"/>
      <c r="F30" s="345"/>
    </row>
    <row r="31" spans="1:11" s="255" customFormat="1" ht="36" customHeight="1">
      <c r="A31" s="345" t="s">
        <v>643</v>
      </c>
      <c r="B31" s="345"/>
      <c r="C31" s="345"/>
      <c r="D31" s="345"/>
      <c r="E31" s="345"/>
      <c r="F31" s="345"/>
    </row>
    <row r="32" spans="1:11" s="255" customFormat="1" ht="25.5" customHeight="1">
      <c r="A32" s="345" t="s">
        <v>632</v>
      </c>
      <c r="B32" s="345"/>
      <c r="C32" s="345"/>
      <c r="D32" s="345"/>
      <c r="E32" s="345"/>
      <c r="F32" s="345"/>
    </row>
    <row r="33" spans="1:6" s="255" customFormat="1" ht="27" customHeight="1">
      <c r="A33" s="346" t="s">
        <v>633</v>
      </c>
      <c r="B33" s="345"/>
      <c r="C33" s="345"/>
      <c r="D33" s="345"/>
      <c r="E33" s="345"/>
      <c r="F33" s="345"/>
    </row>
    <row r="34" spans="1:6" s="255" customFormat="1" ht="17.25" customHeight="1">
      <c r="A34" s="345" t="s">
        <v>634</v>
      </c>
      <c r="B34" s="345"/>
      <c r="C34" s="345"/>
      <c r="D34" s="345"/>
      <c r="E34" s="345"/>
      <c r="F34" s="345"/>
    </row>
    <row r="35" spans="1:6" s="255" customFormat="1" ht="17.25" customHeight="1">
      <c r="A35" s="346" t="s">
        <v>635</v>
      </c>
      <c r="B35" s="345"/>
      <c r="C35" s="345"/>
      <c r="D35" s="345"/>
      <c r="E35" s="345"/>
      <c r="F35" s="345"/>
    </row>
    <row r="36" spans="1:6" s="255" customFormat="1" ht="21" customHeight="1">
      <c r="A36" s="346" t="s">
        <v>636</v>
      </c>
      <c r="B36" s="345"/>
      <c r="C36" s="345"/>
      <c r="D36" s="345"/>
      <c r="E36" s="345"/>
      <c r="F36" s="345"/>
    </row>
    <row r="37" spans="1:6" s="255" customFormat="1" ht="31.5" customHeight="1">
      <c r="A37" s="346" t="s">
        <v>637</v>
      </c>
      <c r="B37" s="345"/>
      <c r="C37" s="345"/>
      <c r="D37" s="345"/>
      <c r="E37" s="345"/>
      <c r="F37" s="345"/>
    </row>
    <row r="38" spans="1:6" ht="12.75" customHeight="1">
      <c r="A38" s="345" t="s">
        <v>644</v>
      </c>
      <c r="B38" s="345"/>
      <c r="C38" s="345"/>
      <c r="D38" s="345"/>
      <c r="E38" s="345"/>
      <c r="F38" s="345"/>
    </row>
    <row r="39" spans="1:6" ht="42" customHeight="1">
      <c r="A39" s="346" t="s">
        <v>638</v>
      </c>
      <c r="B39" s="345"/>
      <c r="C39" s="345"/>
      <c r="D39" s="345"/>
      <c r="E39" s="345"/>
      <c r="F39" s="345"/>
    </row>
    <row r="40" spans="1:6" ht="28.5" customHeight="1">
      <c r="A40" s="346" t="s">
        <v>639</v>
      </c>
      <c r="B40" s="345"/>
      <c r="C40" s="345"/>
      <c r="D40" s="345"/>
      <c r="E40" s="345"/>
      <c r="F40" s="345"/>
    </row>
  </sheetData>
  <mergeCells count="20">
    <mergeCell ref="A3:F3"/>
    <mergeCell ref="A23:F23"/>
    <mergeCell ref="A24:F24"/>
    <mergeCell ref="A25:F25"/>
    <mergeCell ref="A26:F26"/>
    <mergeCell ref="A40:F40"/>
    <mergeCell ref="A21:F21"/>
    <mergeCell ref="A34:F34"/>
    <mergeCell ref="A35:F35"/>
    <mergeCell ref="A36:F36"/>
    <mergeCell ref="A37:F37"/>
    <mergeCell ref="A38:F38"/>
    <mergeCell ref="A39:F39"/>
    <mergeCell ref="A28:F28"/>
    <mergeCell ref="A29:F29"/>
    <mergeCell ref="A30:F30"/>
    <mergeCell ref="A31:F31"/>
    <mergeCell ref="A32:F32"/>
    <mergeCell ref="A33:F33"/>
    <mergeCell ref="A27:F27"/>
  </mergeCells>
  <hyperlinks>
    <hyperlink ref="F2" location="පටුන!A1" display="පටුන වෙත"/>
  </hyperlinks>
  <pageMargins left="0.7" right="0.7" top="0.75" bottom="0.75" header="0.3" footer="0.3"/>
  <pageSetup paperSize="9" scale="73" fitToHeight="0" orientation="portrait" r:id="rId1"/>
  <headerFooter>
    <oddHeader>&amp;L&amp;"Calibri"&amp;10&amp;K000000 [Limited Sharing]&amp;1#_x000D_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showGridLines="0" zoomScaleNormal="100" zoomScaleSheetLayoutView="100" workbookViewId="0">
      <pane xSplit="1" ySplit="5" topLeftCell="B9" activePane="bottomRight" state="frozen"/>
      <selection activeCell="E71" sqref="E71"/>
      <selection pane="topRight" activeCell="E71" sqref="E71"/>
      <selection pane="bottomLeft" activeCell="E71" sqref="E71"/>
      <selection pane="bottomRight" activeCell="G2" sqref="G2"/>
    </sheetView>
  </sheetViews>
  <sheetFormatPr defaultColWidth="9.125" defaultRowHeight="13.5"/>
  <cols>
    <col min="1" max="1" width="64.625" style="10" customWidth="1"/>
    <col min="2" max="5" width="11.375" style="9" customWidth="1"/>
    <col min="6" max="7" width="11" style="9" customWidth="1"/>
    <col min="8" max="8" width="9.125" style="10"/>
    <col min="9" max="9" width="35" style="10" customWidth="1"/>
    <col min="10" max="10" width="11.875" style="10" customWidth="1"/>
    <col min="11" max="11" width="11.375" style="10" customWidth="1"/>
    <col min="12" max="16384" width="9.125" style="10"/>
  </cols>
  <sheetData>
    <row r="1" spans="1:18" s="801" customFormat="1" ht="15.75">
      <c r="A1" s="291" t="s">
        <v>394</v>
      </c>
      <c r="B1" s="800"/>
      <c r="C1" s="64"/>
      <c r="D1" s="64"/>
      <c r="E1" s="64"/>
      <c r="F1" s="64"/>
      <c r="G1" s="64" t="s">
        <v>396</v>
      </c>
    </row>
    <row r="2" spans="1:18" s="801" customFormat="1" ht="15.75">
      <c r="B2" s="800"/>
      <c r="C2" s="800"/>
      <c r="D2" s="800"/>
      <c r="E2" s="800"/>
      <c r="F2" s="800"/>
      <c r="G2" s="512" t="s">
        <v>704</v>
      </c>
    </row>
    <row r="3" spans="1:18" s="801" customFormat="1" ht="15.75">
      <c r="A3" s="802" t="s">
        <v>397</v>
      </c>
      <c r="B3" s="802"/>
      <c r="C3" s="802"/>
      <c r="D3" s="802"/>
      <c r="E3" s="802"/>
      <c r="F3" s="802"/>
      <c r="G3" s="802"/>
    </row>
    <row r="4" spans="1:18" ht="14.25" thickBot="1">
      <c r="A4" s="796"/>
      <c r="B4" s="803"/>
      <c r="C4" s="774"/>
      <c r="D4" s="774"/>
      <c r="E4" s="774"/>
      <c r="F4" s="774"/>
      <c r="G4" s="774" t="s">
        <v>28</v>
      </c>
    </row>
    <row r="5" spans="1:18" s="779" customFormat="1" ht="27" customHeight="1" thickBot="1">
      <c r="A5" s="775" t="s">
        <v>398</v>
      </c>
      <c r="B5" s="776">
        <v>2018</v>
      </c>
      <c r="C5" s="804">
        <v>2019</v>
      </c>
      <c r="D5" s="777">
        <v>2020</v>
      </c>
      <c r="E5" s="777">
        <v>2021</v>
      </c>
      <c r="F5" s="805">
        <v>2022</v>
      </c>
      <c r="G5" s="778" t="s">
        <v>399</v>
      </c>
    </row>
    <row r="6" spans="1:18">
      <c r="A6" s="780" t="s">
        <v>400</v>
      </c>
      <c r="B6" s="781">
        <v>500271.61040540005</v>
      </c>
      <c r="C6" s="782">
        <v>654718.34887683007</v>
      </c>
      <c r="D6" s="782">
        <v>1424557.29095193</v>
      </c>
      <c r="E6" s="782">
        <v>1959877.8814520002</v>
      </c>
      <c r="F6" s="806">
        <v>3233025.1990895295</v>
      </c>
      <c r="G6" s="783">
        <f>G7+G8</f>
        <v>2218570.2953229994</v>
      </c>
      <c r="H6" s="784"/>
      <c r="L6" s="784"/>
      <c r="N6" s="784"/>
      <c r="O6" s="784"/>
      <c r="P6" s="784"/>
      <c r="Q6" s="784"/>
      <c r="R6" s="784"/>
    </row>
    <row r="7" spans="1:18">
      <c r="A7" s="753" t="s">
        <v>401</v>
      </c>
      <c r="B7" s="785">
        <v>44234.101164</v>
      </c>
      <c r="C7" s="786">
        <v>25872.775315999999</v>
      </c>
      <c r="D7" s="786">
        <v>654611.29</v>
      </c>
      <c r="E7" s="786">
        <v>1391280.5621560002</v>
      </c>
      <c r="F7" s="807">
        <v>2575716.7255269997</v>
      </c>
      <c r="G7" s="787">
        <v>220797</v>
      </c>
      <c r="H7" s="784"/>
      <c r="L7" s="784"/>
      <c r="N7" s="784"/>
      <c r="O7" s="784"/>
      <c r="P7" s="784"/>
      <c r="Q7" s="784"/>
      <c r="R7" s="784"/>
    </row>
    <row r="8" spans="1:18">
      <c r="A8" s="753" t="s">
        <v>402</v>
      </c>
      <c r="B8" s="785">
        <v>456037.50924140005</v>
      </c>
      <c r="C8" s="786">
        <v>628845.57356083009</v>
      </c>
      <c r="D8" s="786">
        <v>769946.00095193007</v>
      </c>
      <c r="E8" s="786">
        <v>568597.31929599994</v>
      </c>
      <c r="F8" s="807">
        <v>657308.47356252966</v>
      </c>
      <c r="G8" s="787">
        <v>1997773.2953229996</v>
      </c>
      <c r="H8" s="784"/>
      <c r="L8" s="784"/>
      <c r="N8" s="784"/>
      <c r="O8" s="784"/>
      <c r="P8" s="784"/>
      <c r="Q8" s="784"/>
      <c r="R8" s="784"/>
    </row>
    <row r="9" spans="1:18">
      <c r="A9" s="780" t="s">
        <v>403</v>
      </c>
      <c r="B9" s="781">
        <v>176318.64150900001</v>
      </c>
      <c r="C9" s="782">
        <v>137042.92173</v>
      </c>
      <c r="D9" s="782">
        <v>145416.17486499998</v>
      </c>
      <c r="E9" s="782">
        <v>220481.36145500001</v>
      </c>
      <c r="F9" s="806">
        <v>837278.54604746995</v>
      </c>
      <c r="G9" s="783">
        <f>SUM(G10:G17)</f>
        <v>1735925.0874590015</v>
      </c>
      <c r="H9" s="784"/>
      <c r="L9" s="784"/>
      <c r="N9" s="784"/>
      <c r="O9" s="784"/>
      <c r="P9" s="784"/>
      <c r="Q9" s="784"/>
      <c r="R9" s="784"/>
    </row>
    <row r="10" spans="1:18">
      <c r="A10" s="788" t="s">
        <v>404</v>
      </c>
      <c r="B10" s="785">
        <v>22847.781999999999</v>
      </c>
      <c r="C10" s="786">
        <v>28295.165000000001</v>
      </c>
      <c r="D10" s="786">
        <v>45527.837</v>
      </c>
      <c r="E10" s="786">
        <v>45763.0769</v>
      </c>
      <c r="F10" s="807">
        <v>66122.308279999997</v>
      </c>
      <c r="G10" s="787">
        <v>267540.27636700001</v>
      </c>
      <c r="H10" s="784"/>
      <c r="L10" s="784"/>
      <c r="N10" s="784"/>
      <c r="O10" s="784"/>
      <c r="P10" s="784"/>
      <c r="Q10" s="784"/>
      <c r="R10" s="784"/>
    </row>
    <row r="11" spans="1:18">
      <c r="A11" s="788" t="s">
        <v>405</v>
      </c>
      <c r="B11" s="785">
        <v>25309.682400000002</v>
      </c>
      <c r="C11" s="786">
        <v>22855.905900000002</v>
      </c>
      <c r="D11" s="786">
        <v>9095.4506999999994</v>
      </c>
      <c r="E11" s="786">
        <v>17261.892</v>
      </c>
      <c r="F11" s="807">
        <v>47109.46544800001</v>
      </c>
      <c r="G11" s="787">
        <v>79815.103596000001</v>
      </c>
      <c r="H11" s="784"/>
      <c r="L11" s="784"/>
      <c r="N11" s="784"/>
      <c r="O11" s="784"/>
      <c r="P11" s="784"/>
      <c r="Q11" s="784"/>
      <c r="R11" s="784"/>
    </row>
    <row r="12" spans="1:18">
      <c r="A12" s="788" t="s">
        <v>406</v>
      </c>
      <c r="B12" s="785">
        <v>22144.814609000001</v>
      </c>
      <c r="C12" s="786">
        <v>25789.832830000003</v>
      </c>
      <c r="D12" s="786">
        <v>26341.450564999999</v>
      </c>
      <c r="E12" s="786">
        <v>53103.360354999997</v>
      </c>
      <c r="F12" s="807">
        <v>240269.73689100004</v>
      </c>
      <c r="G12" s="787">
        <v>472829.49514800071</v>
      </c>
      <c r="H12" s="784"/>
      <c r="L12" s="784"/>
      <c r="N12" s="784"/>
      <c r="O12" s="784"/>
      <c r="P12" s="784"/>
      <c r="Q12" s="784"/>
      <c r="R12" s="784"/>
    </row>
    <row r="13" spans="1:18">
      <c r="A13" s="788" t="s">
        <v>407</v>
      </c>
      <c r="B13" s="785">
        <v>23713.442999999999</v>
      </c>
      <c r="C13" s="786">
        <v>15525.8442</v>
      </c>
      <c r="D13" s="786">
        <v>26249.8442</v>
      </c>
      <c r="E13" s="786">
        <v>40089.406199999998</v>
      </c>
      <c r="F13" s="807">
        <v>63480.947474999994</v>
      </c>
      <c r="G13" s="787">
        <v>104587.366715</v>
      </c>
      <c r="H13" s="784"/>
      <c r="L13" s="784"/>
      <c r="N13" s="784"/>
      <c r="O13" s="784"/>
      <c r="P13" s="784"/>
      <c r="Q13" s="784"/>
      <c r="R13" s="784"/>
    </row>
    <row r="14" spans="1:18">
      <c r="A14" s="788" t="s">
        <v>408</v>
      </c>
      <c r="B14" s="785">
        <v>53215.433700000001</v>
      </c>
      <c r="C14" s="786">
        <v>16274.163199999999</v>
      </c>
      <c r="D14" s="786">
        <v>12030.783099999999</v>
      </c>
      <c r="E14" s="786">
        <v>21931.925300000003</v>
      </c>
      <c r="F14" s="807">
        <v>227606.012896</v>
      </c>
      <c r="G14" s="787">
        <v>569790.69359300006</v>
      </c>
      <c r="H14" s="784"/>
      <c r="L14" s="784"/>
      <c r="N14" s="784"/>
      <c r="O14" s="784"/>
      <c r="P14" s="784"/>
      <c r="Q14" s="784"/>
      <c r="R14" s="784"/>
    </row>
    <row r="15" spans="1:18">
      <c r="A15" s="788" t="s">
        <v>409</v>
      </c>
      <c r="B15" s="785">
        <v>10148.7312</v>
      </c>
      <c r="C15" s="786">
        <v>12501.655699999999</v>
      </c>
      <c r="D15" s="786">
        <v>10388.069799999999</v>
      </c>
      <c r="E15" s="786">
        <v>14366.936299999999</v>
      </c>
      <c r="F15" s="807">
        <v>32749.211378</v>
      </c>
      <c r="G15" s="787">
        <v>54154.950901000004</v>
      </c>
      <c r="H15" s="784"/>
      <c r="L15" s="784"/>
      <c r="N15" s="784"/>
      <c r="O15" s="784"/>
      <c r="P15" s="784"/>
      <c r="Q15" s="784"/>
      <c r="R15" s="784"/>
    </row>
    <row r="16" spans="1:18">
      <c r="A16" s="788" t="s">
        <v>410</v>
      </c>
      <c r="B16" s="785">
        <v>16511.710999999999</v>
      </c>
      <c r="C16" s="786">
        <v>14334.677900000001</v>
      </c>
      <c r="D16" s="786">
        <v>14120.936399999999</v>
      </c>
      <c r="E16" s="786">
        <v>24132.757399999999</v>
      </c>
      <c r="F16" s="807">
        <v>153777.14763947</v>
      </c>
      <c r="G16" s="787">
        <v>176473.11582000076</v>
      </c>
      <c r="H16" s="784"/>
      <c r="L16" s="784"/>
      <c r="N16" s="784"/>
      <c r="O16" s="784"/>
      <c r="P16" s="784"/>
      <c r="Q16" s="784"/>
      <c r="R16" s="784"/>
    </row>
    <row r="17" spans="1:18">
      <c r="A17" s="788" t="s">
        <v>411</v>
      </c>
      <c r="B17" s="785">
        <v>2427.0436</v>
      </c>
      <c r="C17" s="786">
        <v>1465.6770000000001</v>
      </c>
      <c r="D17" s="786">
        <v>1661.8030999999999</v>
      </c>
      <c r="E17" s="786">
        <v>3832.0070000000005</v>
      </c>
      <c r="F17" s="807">
        <v>6163.7160400000021</v>
      </c>
      <c r="G17" s="787">
        <v>10734.085319000003</v>
      </c>
      <c r="H17" s="784"/>
      <c r="L17" s="784"/>
      <c r="N17" s="784"/>
      <c r="O17" s="784"/>
      <c r="P17" s="784"/>
      <c r="Q17" s="784"/>
      <c r="R17" s="784"/>
    </row>
    <row r="18" spans="1:18">
      <c r="A18" s="780" t="s">
        <v>412</v>
      </c>
      <c r="B18" s="781">
        <v>70296.833760600013</v>
      </c>
      <c r="C18" s="782">
        <v>82181.851962169982</v>
      </c>
      <c r="D18" s="782">
        <v>50731.430888070012</v>
      </c>
      <c r="E18" s="782">
        <v>90148.551629000009</v>
      </c>
      <c r="F18" s="808" t="s">
        <v>413</v>
      </c>
      <c r="G18" s="809" t="s">
        <v>667</v>
      </c>
      <c r="H18" s="784"/>
      <c r="N18" s="784"/>
      <c r="O18" s="784"/>
      <c r="P18" s="784"/>
      <c r="Q18" s="784"/>
      <c r="R18" s="784"/>
    </row>
    <row r="19" spans="1:18" s="519" customFormat="1">
      <c r="A19" s="780" t="s">
        <v>414</v>
      </c>
      <c r="B19" s="781">
        <v>11909.015133000001</v>
      </c>
      <c r="C19" s="782">
        <v>23726.652664000001</v>
      </c>
      <c r="D19" s="782">
        <v>670.393101</v>
      </c>
      <c r="E19" s="782">
        <v>203.76768399999997</v>
      </c>
      <c r="F19" s="806">
        <v>12476.455024000001</v>
      </c>
      <c r="G19" s="810">
        <v>75418.904443000007</v>
      </c>
      <c r="H19" s="791"/>
      <c r="L19" s="791"/>
      <c r="N19" s="784"/>
      <c r="O19" s="784"/>
      <c r="P19" s="784"/>
      <c r="Q19" s="784"/>
      <c r="R19" s="784"/>
    </row>
    <row r="20" spans="1:18" ht="14.25" thickBot="1">
      <c r="A20" s="792" t="s">
        <v>139</v>
      </c>
      <c r="B20" s="793">
        <v>758796.10080800008</v>
      </c>
      <c r="C20" s="794">
        <v>897669.77523300005</v>
      </c>
      <c r="D20" s="794">
        <v>1621375.289806</v>
      </c>
      <c r="E20" s="794">
        <v>2270711.5622200002</v>
      </c>
      <c r="F20" s="811">
        <v>4126383.8055269993</v>
      </c>
      <c r="G20" s="795">
        <v>4092454.0000000005</v>
      </c>
      <c r="H20" s="784"/>
      <c r="I20" s="784"/>
      <c r="J20" s="784"/>
      <c r="K20" s="784"/>
      <c r="L20" s="784"/>
      <c r="N20" s="784"/>
      <c r="O20" s="784"/>
      <c r="P20" s="784"/>
      <c r="Q20" s="784"/>
      <c r="R20" s="784"/>
    </row>
    <row r="21" spans="1:18">
      <c r="C21" s="313"/>
      <c r="D21" s="313"/>
      <c r="E21" s="313"/>
      <c r="F21" s="313"/>
      <c r="G21" s="313" t="s">
        <v>415</v>
      </c>
    </row>
    <row r="22" spans="1:18">
      <c r="A22" s="797"/>
      <c r="B22" s="812"/>
      <c r="C22" s="313"/>
      <c r="D22" s="313"/>
      <c r="E22" s="313"/>
      <c r="F22" s="313"/>
      <c r="G22" s="313"/>
    </row>
    <row r="23" spans="1:18" ht="33.75" customHeight="1">
      <c r="A23" s="798" t="s">
        <v>416</v>
      </c>
      <c r="B23" s="798"/>
      <c r="C23" s="798"/>
      <c r="D23" s="798"/>
      <c r="E23" s="798"/>
      <c r="F23" s="798"/>
      <c r="G23" s="798"/>
    </row>
    <row r="24" spans="1:18" ht="13.5" customHeight="1">
      <c r="A24" s="798" t="s">
        <v>38</v>
      </c>
      <c r="B24" s="798"/>
      <c r="C24" s="798"/>
      <c r="D24" s="798"/>
      <c r="E24" s="798"/>
      <c r="F24" s="798"/>
      <c r="G24" s="798"/>
    </row>
    <row r="25" spans="1:18" ht="13.5" customHeight="1">
      <c r="A25" s="798" t="s">
        <v>417</v>
      </c>
      <c r="B25" s="798"/>
      <c r="C25" s="798"/>
      <c r="D25" s="798"/>
      <c r="E25" s="798"/>
      <c r="F25" s="798"/>
      <c r="G25" s="798"/>
    </row>
    <row r="26" spans="1:18" ht="13.5" customHeight="1">
      <c r="A26" s="798" t="s">
        <v>418</v>
      </c>
      <c r="B26" s="798"/>
      <c r="C26" s="798"/>
      <c r="D26" s="798"/>
      <c r="E26" s="798"/>
      <c r="F26" s="798"/>
      <c r="G26" s="798"/>
    </row>
    <row r="27" spans="1:18" ht="13.5" customHeight="1">
      <c r="A27" s="798" t="s">
        <v>419</v>
      </c>
      <c r="B27" s="798"/>
      <c r="C27" s="798"/>
      <c r="D27" s="798"/>
      <c r="E27" s="798"/>
      <c r="F27" s="798"/>
      <c r="G27" s="798"/>
    </row>
    <row r="28" spans="1:18" ht="13.5" customHeight="1">
      <c r="A28" s="798" t="s">
        <v>420</v>
      </c>
      <c r="B28" s="798"/>
      <c r="C28" s="798"/>
      <c r="D28" s="798"/>
      <c r="E28" s="798"/>
      <c r="F28" s="798"/>
      <c r="G28" s="798"/>
    </row>
    <row r="29" spans="1:18" ht="13.5" customHeight="1">
      <c r="A29" s="798" t="s">
        <v>421</v>
      </c>
      <c r="B29" s="798"/>
      <c r="C29" s="798"/>
      <c r="D29" s="798"/>
      <c r="E29" s="798"/>
      <c r="F29" s="798"/>
      <c r="G29" s="798"/>
    </row>
    <row r="30" spans="1:18" ht="13.5" customHeight="1">
      <c r="A30" s="798" t="s">
        <v>422</v>
      </c>
      <c r="B30" s="798"/>
      <c r="C30" s="798"/>
      <c r="D30" s="798"/>
      <c r="E30" s="798"/>
      <c r="F30" s="798"/>
      <c r="G30" s="798"/>
    </row>
    <row r="31" spans="1:18" ht="28.5" customHeight="1">
      <c r="A31" s="798" t="s">
        <v>423</v>
      </c>
      <c r="B31" s="798"/>
      <c r="C31" s="798"/>
      <c r="D31" s="798"/>
      <c r="E31" s="798"/>
      <c r="F31" s="798"/>
      <c r="G31" s="798"/>
    </row>
    <row r="32" spans="1:18">
      <c r="A32" s="796"/>
    </row>
    <row r="33" spans="1:7">
      <c r="A33" s="797" t="s">
        <v>424</v>
      </c>
    </row>
    <row r="34" spans="1:7">
      <c r="A34" s="797"/>
      <c r="C34" s="799"/>
      <c r="D34" s="799"/>
      <c r="E34" s="799"/>
      <c r="F34" s="799"/>
      <c r="G34" s="799"/>
    </row>
    <row r="35" spans="1:7">
      <c r="A35" s="797"/>
      <c r="B35" s="813"/>
    </row>
  </sheetData>
  <mergeCells count="10">
    <mergeCell ref="A27:G27"/>
    <mergeCell ref="A28:G28"/>
    <mergeCell ref="A29:G29"/>
    <mergeCell ref="A30:G30"/>
    <mergeCell ref="A31:G31"/>
    <mergeCell ref="A26:G26"/>
    <mergeCell ref="A3:G3"/>
    <mergeCell ref="A23:G23"/>
    <mergeCell ref="A24:G24"/>
    <mergeCell ref="A25:G25"/>
  </mergeCells>
  <conditionalFormatting sqref="C4:F8 G4:G22 B5:B8 H5:H19 L5:XFD19 B9:F20 H20:XFD1048576 H1:XFD4 C1:G1 A21:F22 A23:A31 A32:G1048576 A1:A20">
    <cfRule type="cellIs" dxfId="37" priority="3" operator="equal">
      <formula>0</formula>
    </cfRule>
  </conditionalFormatting>
  <conditionalFormatting sqref="B2:F2">
    <cfRule type="cellIs" dxfId="36" priority="1" operator="equal">
      <formula>0</formula>
    </cfRule>
  </conditionalFormatting>
  <conditionalFormatting sqref="D5:E5">
    <cfRule type="cellIs" dxfId="35" priority="2" operator="equal">
      <formula>0</formula>
    </cfRule>
  </conditionalFormatting>
  <hyperlinks>
    <hyperlink ref="G2" location="පටුන!A1" display="පටුන වෙත"/>
  </hyperlinks>
  <pageMargins left="0.63" right="0" top="0.98425196850393704" bottom="0.98425196850393704" header="0.511811023622047" footer="0.511811023622047"/>
  <pageSetup paperSize="9" fitToHeight="0" orientation="landscape" horizontalDpi="1200" verticalDpi="1200" r:id="rId1"/>
  <headerFooter alignWithMargins="0">
    <oddHeader>&amp;L&amp;"Calibri"&amp;10&amp;K000000 [Limited Sharing]&amp;1#_x000D_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6"/>
  <sheetViews>
    <sheetView showGridLines="0" zoomScale="85" zoomScaleNormal="85" zoomScaleSheetLayoutView="100" workbookViewId="0">
      <pane xSplit="1" ySplit="5" topLeftCell="B8" activePane="bottomRight" state="frozen"/>
      <selection activeCell="E71" sqref="E71"/>
      <selection pane="topRight" activeCell="E71" sqref="E71"/>
      <selection pane="bottomLeft" activeCell="E71" sqref="E71"/>
      <selection pane="bottomRight" activeCell="F2" sqref="F2"/>
    </sheetView>
  </sheetViews>
  <sheetFormatPr defaultColWidth="9.125" defaultRowHeight="13.5"/>
  <cols>
    <col min="1" max="1" width="64.625" style="10" customWidth="1"/>
    <col min="2" max="5" width="11.375" style="9" customWidth="1"/>
    <col min="6" max="6" width="12.125" style="10" customWidth="1"/>
    <col min="7" max="7" width="9.125" style="10"/>
    <col min="8" max="8" width="23.25" style="10" customWidth="1"/>
    <col min="9" max="9" width="15.625" style="10" customWidth="1"/>
    <col min="10" max="10" width="16.875" style="10" customWidth="1"/>
    <col min="11" max="16384" width="9.125" style="10"/>
  </cols>
  <sheetData>
    <row r="1" spans="1:18" s="291" customFormat="1" ht="15.75">
      <c r="A1" s="291" t="s">
        <v>394</v>
      </c>
      <c r="B1" s="64"/>
      <c r="C1" s="64"/>
      <c r="D1" s="64"/>
      <c r="E1" s="63"/>
      <c r="F1" s="64" t="s">
        <v>425</v>
      </c>
    </row>
    <row r="2" spans="1:18" s="291" customFormat="1" ht="15.75">
      <c r="B2" s="63"/>
      <c r="C2" s="63"/>
      <c r="D2" s="63"/>
      <c r="E2" s="63"/>
      <c r="F2" s="512" t="s">
        <v>704</v>
      </c>
    </row>
    <row r="3" spans="1:18" s="291" customFormat="1" ht="15.75">
      <c r="A3" s="347" t="s">
        <v>426</v>
      </c>
      <c r="B3" s="347"/>
      <c r="C3" s="347"/>
      <c r="D3" s="347"/>
      <c r="E3" s="347"/>
      <c r="F3" s="347"/>
    </row>
    <row r="4" spans="1:18" ht="14.25" thickBot="1">
      <c r="B4" s="773"/>
      <c r="C4" s="773"/>
      <c r="D4" s="773"/>
      <c r="E4" s="773"/>
      <c r="F4" s="774" t="s">
        <v>28</v>
      </c>
    </row>
    <row r="5" spans="1:18" s="779" customFormat="1" ht="27" customHeight="1" thickBot="1">
      <c r="A5" s="775" t="s">
        <v>398</v>
      </c>
      <c r="B5" s="776">
        <v>2019</v>
      </c>
      <c r="C5" s="777">
        <v>2020</v>
      </c>
      <c r="D5" s="777">
        <v>2021</v>
      </c>
      <c r="E5" s="777">
        <v>2022</v>
      </c>
      <c r="F5" s="778" t="s">
        <v>399</v>
      </c>
    </row>
    <row r="6" spans="1:18">
      <c r="A6" s="780" t="s">
        <v>400</v>
      </c>
      <c r="B6" s="781">
        <v>776098.5533611899</v>
      </c>
      <c r="C6" s="782">
        <v>1437457.1312009804</v>
      </c>
      <c r="D6" s="782">
        <v>1484653.9245935699</v>
      </c>
      <c r="E6" s="782">
        <v>3138485.7725215713</v>
      </c>
      <c r="F6" s="783">
        <f>F7+F8</f>
        <v>5860841.0080160014</v>
      </c>
      <c r="G6" s="784"/>
      <c r="H6" s="779"/>
      <c r="I6" s="779"/>
      <c r="J6" s="779"/>
      <c r="K6" s="784"/>
      <c r="M6" s="784"/>
      <c r="N6" s="784"/>
      <c r="O6" s="784"/>
      <c r="P6" s="784"/>
      <c r="Q6" s="784"/>
      <c r="R6" s="784"/>
    </row>
    <row r="7" spans="1:18">
      <c r="A7" s="753" t="s">
        <v>427</v>
      </c>
      <c r="B7" s="785">
        <v>48871.592524</v>
      </c>
      <c r="C7" s="786">
        <v>70574.592524000007</v>
      </c>
      <c r="D7" s="786">
        <v>25471.378516000001</v>
      </c>
      <c r="E7" s="786">
        <v>22461.378515999997</v>
      </c>
      <c r="F7" s="787">
        <v>2522823.630601</v>
      </c>
      <c r="G7" s="784"/>
      <c r="H7" s="784"/>
      <c r="I7" s="784"/>
      <c r="J7" s="784"/>
      <c r="K7" s="784"/>
      <c r="M7" s="784"/>
      <c r="N7" s="784"/>
      <c r="O7" s="784"/>
      <c r="P7" s="784"/>
      <c r="Q7" s="784"/>
    </row>
    <row r="8" spans="1:18">
      <c r="A8" s="753" t="s">
        <v>428</v>
      </c>
      <c r="B8" s="785">
        <v>727226.96083718992</v>
      </c>
      <c r="C8" s="786">
        <v>1366882.5386769804</v>
      </c>
      <c r="D8" s="786">
        <v>1459182.5460775699</v>
      </c>
      <c r="E8" s="786">
        <v>3116024.394005571</v>
      </c>
      <c r="F8" s="787">
        <v>3338017.3774150009</v>
      </c>
      <c r="G8" s="784"/>
      <c r="H8" s="784"/>
      <c r="I8" s="784"/>
      <c r="J8" s="784"/>
      <c r="K8" s="784"/>
      <c r="M8" s="784"/>
      <c r="N8" s="784"/>
      <c r="O8" s="784"/>
      <c r="P8" s="784"/>
      <c r="Q8" s="784"/>
    </row>
    <row r="9" spans="1:18">
      <c r="A9" s="780" t="s">
        <v>403</v>
      </c>
      <c r="B9" s="781">
        <v>3644981.1459329999</v>
      </c>
      <c r="C9" s="782">
        <v>4013760.7736049998</v>
      </c>
      <c r="D9" s="782">
        <v>4544505.5757490005</v>
      </c>
      <c r="E9" s="782">
        <v>5270078.6490754299</v>
      </c>
      <c r="F9" s="783">
        <v>5761308.6921300022</v>
      </c>
      <c r="G9" s="784"/>
      <c r="H9" s="784"/>
      <c r="I9" s="784"/>
      <c r="J9" s="784"/>
      <c r="K9" s="784"/>
      <c r="M9" s="784"/>
      <c r="N9" s="784"/>
      <c r="O9" s="784"/>
      <c r="P9" s="784"/>
      <c r="Q9" s="784"/>
    </row>
    <row r="10" spans="1:18">
      <c r="A10" s="788" t="s">
        <v>429</v>
      </c>
      <c r="B10" s="785">
        <v>506880.14840000001</v>
      </c>
      <c r="C10" s="786">
        <v>660009.82790000003</v>
      </c>
      <c r="D10" s="786">
        <v>759588.64299999992</v>
      </c>
      <c r="E10" s="786">
        <v>753470.32210400002</v>
      </c>
      <c r="F10" s="787">
        <v>732022.76819799969</v>
      </c>
      <c r="G10" s="784"/>
      <c r="H10" s="784"/>
      <c r="I10" s="784"/>
      <c r="J10" s="784"/>
      <c r="K10" s="784"/>
      <c r="M10" s="784"/>
      <c r="N10" s="784"/>
      <c r="O10" s="784"/>
      <c r="P10" s="784"/>
      <c r="Q10" s="784"/>
    </row>
    <row r="11" spans="1:18">
      <c r="A11" s="788" t="s">
        <v>405</v>
      </c>
      <c r="B11" s="785">
        <v>1950.6495</v>
      </c>
      <c r="C11" s="786">
        <v>3725.0594000000001</v>
      </c>
      <c r="D11" s="786">
        <v>3139.1379999999999</v>
      </c>
      <c r="E11" s="786">
        <v>11187.835692999999</v>
      </c>
      <c r="F11" s="787">
        <v>21846.290106</v>
      </c>
      <c r="G11" s="784"/>
      <c r="H11" s="784"/>
      <c r="I11" s="784"/>
      <c r="J11" s="784"/>
      <c r="K11" s="784"/>
      <c r="M11" s="784"/>
      <c r="N11" s="784"/>
      <c r="O11" s="784"/>
      <c r="P11" s="784"/>
      <c r="Q11" s="784"/>
    </row>
    <row r="12" spans="1:18">
      <c r="A12" s="788" t="s">
        <v>430</v>
      </c>
      <c r="B12" s="785">
        <v>64648.063932000005</v>
      </c>
      <c r="C12" s="786">
        <v>34250.820904</v>
      </c>
      <c r="D12" s="786">
        <v>33220.924248000003</v>
      </c>
      <c r="E12" s="786">
        <v>153265.84050300001</v>
      </c>
      <c r="F12" s="787">
        <v>269943.04526099999</v>
      </c>
      <c r="G12" s="784"/>
      <c r="H12" s="784"/>
      <c r="I12" s="784"/>
      <c r="J12" s="784"/>
      <c r="K12" s="784"/>
      <c r="M12" s="784"/>
      <c r="N12" s="784"/>
      <c r="O12" s="784"/>
      <c r="P12" s="784"/>
      <c r="Q12" s="784"/>
    </row>
    <row r="13" spans="1:18">
      <c r="A13" s="788" t="s">
        <v>407</v>
      </c>
      <c r="B13" s="785">
        <v>182492.389</v>
      </c>
      <c r="C13" s="786">
        <v>189486.84719999999</v>
      </c>
      <c r="D13" s="786">
        <v>227648.3567</v>
      </c>
      <c r="E13" s="786">
        <v>310284.81895600003</v>
      </c>
      <c r="F13" s="787">
        <v>389747.63618000003</v>
      </c>
      <c r="G13" s="784"/>
      <c r="H13" s="784"/>
      <c r="I13" s="784"/>
      <c r="J13" s="784"/>
      <c r="K13" s="784"/>
      <c r="M13" s="784"/>
      <c r="N13" s="784"/>
      <c r="O13" s="784"/>
      <c r="P13" s="784"/>
      <c r="Q13" s="784"/>
    </row>
    <row r="14" spans="1:18" ht="13.5" customHeight="1">
      <c r="A14" s="788" t="s">
        <v>431</v>
      </c>
      <c r="B14" s="785">
        <v>2728902.376501</v>
      </c>
      <c r="C14" s="786">
        <v>2979884.8519009994</v>
      </c>
      <c r="D14" s="786">
        <v>3350150.5061010001</v>
      </c>
      <c r="E14" s="786">
        <v>3720084.0245684292</v>
      </c>
      <c r="F14" s="787">
        <v>3935634.8193980008</v>
      </c>
      <c r="G14" s="784"/>
      <c r="H14" s="784"/>
      <c r="I14" s="784"/>
      <c r="J14" s="784"/>
      <c r="K14" s="784"/>
      <c r="M14" s="784"/>
      <c r="N14" s="784"/>
      <c r="O14" s="784"/>
      <c r="P14" s="784"/>
      <c r="Q14" s="784"/>
    </row>
    <row r="15" spans="1:18">
      <c r="A15" s="788" t="s">
        <v>432</v>
      </c>
      <c r="B15" s="785">
        <v>143306.3665</v>
      </c>
      <c r="C15" s="786">
        <v>121952.1575</v>
      </c>
      <c r="D15" s="786">
        <v>156389.8174</v>
      </c>
      <c r="E15" s="786">
        <v>207532.30778300003</v>
      </c>
      <c r="F15" s="787">
        <v>234405.90779900042</v>
      </c>
      <c r="G15" s="784"/>
      <c r="H15" s="784"/>
      <c r="I15" s="784"/>
      <c r="J15" s="784"/>
      <c r="K15" s="784"/>
      <c r="M15" s="784"/>
      <c r="N15" s="784"/>
      <c r="O15" s="784"/>
      <c r="P15" s="784"/>
      <c r="Q15" s="784"/>
    </row>
    <row r="16" spans="1:18">
      <c r="A16" s="788" t="s">
        <v>410</v>
      </c>
      <c r="B16" s="785">
        <v>13751.192200000001</v>
      </c>
      <c r="C16" s="786">
        <v>12924.938900000001</v>
      </c>
      <c r="D16" s="786">
        <v>13434.7189</v>
      </c>
      <c r="E16" s="786">
        <v>101744.31329200002</v>
      </c>
      <c r="F16" s="787">
        <v>150882.1538860001</v>
      </c>
      <c r="G16" s="784"/>
      <c r="H16" s="784"/>
      <c r="I16" s="784"/>
      <c r="J16" s="784"/>
      <c r="K16" s="784"/>
      <c r="M16" s="784"/>
      <c r="N16" s="784"/>
      <c r="O16" s="784"/>
      <c r="P16" s="784"/>
      <c r="Q16" s="784"/>
    </row>
    <row r="17" spans="1:17">
      <c r="A17" s="788" t="s">
        <v>433</v>
      </c>
      <c r="B17" s="785">
        <v>3049.9598999999998</v>
      </c>
      <c r="C17" s="786">
        <v>11526.269899999999</v>
      </c>
      <c r="D17" s="786">
        <v>933.47140000000002</v>
      </c>
      <c r="E17" s="786">
        <v>12509.186175999999</v>
      </c>
      <c r="F17" s="787">
        <v>26826.071301999993</v>
      </c>
      <c r="G17" s="784"/>
      <c r="H17" s="784"/>
      <c r="I17" s="784"/>
      <c r="J17" s="784"/>
      <c r="K17" s="784"/>
      <c r="M17" s="784"/>
      <c r="N17" s="784"/>
      <c r="O17" s="784"/>
      <c r="P17" s="784"/>
      <c r="Q17" s="784"/>
    </row>
    <row r="18" spans="1:17">
      <c r="A18" s="780" t="s">
        <v>434</v>
      </c>
      <c r="B18" s="781">
        <v>185152.46404599998</v>
      </c>
      <c r="C18" s="782">
        <v>262082.38716902002</v>
      </c>
      <c r="D18" s="782">
        <v>937058.0931519994</v>
      </c>
      <c r="E18" s="789" t="s">
        <v>435</v>
      </c>
      <c r="F18" s="790" t="s">
        <v>436</v>
      </c>
      <c r="G18" s="784"/>
      <c r="M18" s="784"/>
      <c r="N18" s="784"/>
      <c r="O18" s="784"/>
      <c r="P18" s="784"/>
      <c r="Q18" s="784"/>
    </row>
    <row r="19" spans="1:17" s="519" customFormat="1">
      <c r="A19" s="780" t="s">
        <v>414</v>
      </c>
      <c r="B19" s="781">
        <v>80293.672000000006</v>
      </c>
      <c r="C19" s="782">
        <v>6203.6933570000001</v>
      </c>
      <c r="D19" s="782">
        <v>1710.142006</v>
      </c>
      <c r="E19" s="782">
        <v>13077.827809999999</v>
      </c>
      <c r="F19" s="783">
        <v>42022.580816999987</v>
      </c>
      <c r="G19" s="791"/>
      <c r="H19" s="784"/>
      <c r="I19" s="784"/>
      <c r="J19" s="784"/>
      <c r="K19" s="791"/>
      <c r="M19" s="784"/>
      <c r="N19" s="784"/>
      <c r="O19" s="784"/>
      <c r="P19" s="784"/>
      <c r="Q19" s="784"/>
    </row>
    <row r="20" spans="1:17" ht="14.25" thickBot="1">
      <c r="A20" s="792" t="s">
        <v>139</v>
      </c>
      <c r="B20" s="793">
        <v>4686525.8353401897</v>
      </c>
      <c r="C20" s="794">
        <v>5719503.9853320001</v>
      </c>
      <c r="D20" s="794">
        <v>6967927.7355005695</v>
      </c>
      <c r="E20" s="794">
        <v>8722134.5610000007</v>
      </c>
      <c r="F20" s="795">
        <v>12044359.228911003</v>
      </c>
      <c r="G20" s="784"/>
      <c r="H20" s="784"/>
      <c r="I20" s="784"/>
      <c r="J20" s="784"/>
      <c r="K20" s="784"/>
      <c r="M20" s="784"/>
      <c r="N20" s="784"/>
      <c r="O20" s="784"/>
      <c r="P20" s="784"/>
      <c r="Q20" s="784"/>
    </row>
    <row r="21" spans="1:17">
      <c r="A21" s="796"/>
      <c r="B21" s="774"/>
      <c r="C21" s="774"/>
      <c r="D21" s="774"/>
      <c r="F21" s="313" t="s">
        <v>415</v>
      </c>
    </row>
    <row r="22" spans="1:17">
      <c r="A22" s="797"/>
      <c r="B22" s="773"/>
      <c r="C22" s="773"/>
      <c r="D22" s="773"/>
      <c r="F22" s="773"/>
    </row>
    <row r="23" spans="1:17" ht="32.25" customHeight="1">
      <c r="A23" s="798" t="s">
        <v>416</v>
      </c>
      <c r="B23" s="798"/>
      <c r="C23" s="798"/>
      <c r="D23" s="798"/>
      <c r="E23" s="798"/>
      <c r="F23" s="798"/>
    </row>
    <row r="24" spans="1:17" ht="13.5" customHeight="1">
      <c r="A24" s="798" t="s">
        <v>38</v>
      </c>
      <c r="B24" s="798"/>
      <c r="C24" s="798"/>
      <c r="D24" s="798"/>
      <c r="E24" s="798"/>
      <c r="F24" s="798"/>
    </row>
    <row r="25" spans="1:17" ht="13.5" customHeight="1">
      <c r="A25" s="798" t="s">
        <v>417</v>
      </c>
      <c r="B25" s="798"/>
      <c r="C25" s="798"/>
      <c r="D25" s="798"/>
      <c r="E25" s="798"/>
      <c r="F25" s="798"/>
    </row>
    <row r="26" spans="1:17" ht="27" customHeight="1">
      <c r="A26" s="798" t="s">
        <v>437</v>
      </c>
      <c r="B26" s="798"/>
      <c r="C26" s="798"/>
      <c r="D26" s="798"/>
      <c r="E26" s="798"/>
      <c r="F26" s="798"/>
    </row>
    <row r="27" spans="1:17">
      <c r="A27" s="798" t="s">
        <v>443</v>
      </c>
      <c r="B27" s="798"/>
      <c r="C27" s="798"/>
      <c r="D27" s="798"/>
      <c r="E27" s="798"/>
      <c r="F27" s="798"/>
    </row>
    <row r="28" spans="1:17">
      <c r="A28" s="798" t="s">
        <v>438</v>
      </c>
      <c r="B28" s="798"/>
      <c r="C28" s="798"/>
      <c r="D28" s="798"/>
      <c r="E28" s="798"/>
      <c r="F28" s="798"/>
    </row>
    <row r="29" spans="1:17" ht="12.75" customHeight="1">
      <c r="A29" s="798" t="s">
        <v>439</v>
      </c>
      <c r="B29" s="798"/>
      <c r="C29" s="798"/>
      <c r="D29" s="798"/>
      <c r="E29" s="798"/>
      <c r="F29" s="798"/>
    </row>
    <row r="30" spans="1:17">
      <c r="A30" s="798" t="s">
        <v>440</v>
      </c>
      <c r="B30" s="798"/>
      <c r="C30" s="798"/>
      <c r="D30" s="798"/>
      <c r="E30" s="798"/>
      <c r="F30" s="798"/>
    </row>
    <row r="31" spans="1:17" ht="14.25" customHeight="1">
      <c r="A31" s="798" t="s">
        <v>441</v>
      </c>
      <c r="B31" s="798"/>
      <c r="C31" s="798"/>
      <c r="D31" s="798"/>
      <c r="E31" s="798"/>
      <c r="F31" s="798"/>
    </row>
    <row r="32" spans="1:17" ht="25.5" customHeight="1">
      <c r="A32" s="798" t="s">
        <v>442</v>
      </c>
      <c r="B32" s="798"/>
      <c r="C32" s="798"/>
      <c r="D32" s="798"/>
      <c r="E32" s="798"/>
      <c r="F32" s="798"/>
    </row>
    <row r="33" spans="1:39" s="784" customFormat="1">
      <c r="A33" s="796"/>
      <c r="B33" s="9"/>
      <c r="C33" s="9"/>
      <c r="D33" s="9"/>
      <c r="E33" s="9"/>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row>
    <row r="34" spans="1:39" s="784" customFormat="1">
      <c r="A34" s="797" t="s">
        <v>424</v>
      </c>
      <c r="B34" s="9"/>
      <c r="C34" s="9"/>
      <c r="D34" s="9"/>
      <c r="E34" s="9"/>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s="784" customFormat="1">
      <c r="A35" s="797"/>
      <c r="B35" s="799"/>
      <c r="C35" s="799"/>
      <c r="D35" s="799"/>
      <c r="E35" s="799"/>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row>
    <row r="36" spans="1:39" s="784" customFormat="1">
      <c r="A36" s="797"/>
      <c r="B36" s="9"/>
      <c r="C36" s="9"/>
      <c r="D36" s="9"/>
      <c r="E36" s="9"/>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row>
  </sheetData>
  <mergeCells count="11">
    <mergeCell ref="A3:F3"/>
    <mergeCell ref="A27:F27"/>
    <mergeCell ref="A28:F28"/>
    <mergeCell ref="A29:F29"/>
    <mergeCell ref="A30:F30"/>
    <mergeCell ref="A32:F32"/>
    <mergeCell ref="A23:F23"/>
    <mergeCell ref="A24:F24"/>
    <mergeCell ref="A25:F25"/>
    <mergeCell ref="A26:F26"/>
    <mergeCell ref="A31:F31"/>
  </mergeCells>
  <conditionalFormatting sqref="G1:XFD5 A23:A32 A1:A20 A21:D22 A33:F1048576">
    <cfRule type="cellIs" dxfId="34" priority="1" operator="equal">
      <formula>0</formula>
    </cfRule>
  </conditionalFormatting>
  <conditionalFormatting sqref="B2:E2 B4:E5 B6:G20">
    <cfRule type="cellIs" dxfId="33" priority="3" operator="equal">
      <formula>0</formula>
    </cfRule>
  </conditionalFormatting>
  <conditionalFormatting sqref="B1:D1 G21:XFD1048576">
    <cfRule type="cellIs" dxfId="32" priority="5" operator="equal">
      <formula>0</formula>
    </cfRule>
  </conditionalFormatting>
  <conditionalFormatting sqref="F1 F4:F22">
    <cfRule type="cellIs" dxfId="31" priority="2" operator="equal">
      <formula>0</formula>
    </cfRule>
  </conditionalFormatting>
  <conditionalFormatting sqref="K6:XFD20">
    <cfRule type="cellIs" dxfId="30" priority="7" operator="equal">
      <formula>0</formula>
    </cfRule>
  </conditionalFormatting>
  <conditionalFormatting sqref="H6:J17 H19:J20">
    <cfRule type="cellIs" dxfId="29" priority="4" operator="equal">
      <formula>0</formula>
    </cfRule>
  </conditionalFormatting>
  <hyperlinks>
    <hyperlink ref="F2" location="පටුන!A1" display="පටුන වෙත"/>
  </hyperlinks>
  <pageMargins left="0.63" right="0" top="0.98425196850393704" bottom="0.98425196850393704" header="0.511811023622047" footer="0.511811023622047"/>
  <pageSetup paperSize="9" fitToHeight="0" orientation="landscape" horizontalDpi="1200" verticalDpi="1200" r:id="rId1"/>
  <headerFooter alignWithMargins="0">
    <oddHeader>&amp;L&amp;"Calibri"&amp;10&amp;K000000 [Limited Sharing]&amp;1#_x000D_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Normal="100" workbookViewId="0">
      <selection activeCell="K2" sqref="K2"/>
    </sheetView>
  </sheetViews>
  <sheetFormatPr defaultColWidth="9.125" defaultRowHeight="15"/>
  <cols>
    <col min="1" max="1" width="43.875" style="509" customWidth="1"/>
    <col min="2" max="11" width="9.375" style="509" customWidth="1"/>
    <col min="12" max="16384" width="9.125" style="509"/>
  </cols>
  <sheetData>
    <row r="1" spans="1:11" s="510" customFormat="1" ht="15.75">
      <c r="A1" s="291" t="s">
        <v>394</v>
      </c>
      <c r="B1" s="291"/>
      <c r="C1" s="291"/>
      <c r="D1" s="291"/>
      <c r="E1" s="291"/>
      <c r="F1" s="291"/>
      <c r="K1" s="511" t="s">
        <v>454</v>
      </c>
    </row>
    <row r="2" spans="1:11" s="510" customFormat="1" ht="15.75">
      <c r="A2" s="291"/>
      <c r="B2" s="291"/>
      <c r="C2" s="291"/>
      <c r="D2" s="291"/>
      <c r="E2" s="291"/>
      <c r="F2" s="291"/>
      <c r="K2" s="512" t="s">
        <v>704</v>
      </c>
    </row>
    <row r="3" spans="1:11" s="510" customFormat="1" ht="15.75">
      <c r="A3" s="513" t="s">
        <v>673</v>
      </c>
      <c r="B3" s="513"/>
      <c r="C3" s="513"/>
      <c r="D3" s="513"/>
      <c r="E3" s="513"/>
      <c r="F3" s="513"/>
      <c r="G3" s="513"/>
      <c r="H3" s="513"/>
      <c r="I3" s="513"/>
      <c r="J3" s="513"/>
      <c r="K3" s="513"/>
    </row>
    <row r="4" spans="1:11" ht="15.75" thickBot="1">
      <c r="K4" s="220" t="s">
        <v>444</v>
      </c>
    </row>
    <row r="5" spans="1:11" ht="15.75" thickBot="1">
      <c r="A5" s="504" t="s">
        <v>445</v>
      </c>
      <c r="B5" s="760">
        <v>2014</v>
      </c>
      <c r="C5" s="761">
        <v>2015</v>
      </c>
      <c r="D5" s="761">
        <v>2016</v>
      </c>
      <c r="E5" s="761">
        <v>2017</v>
      </c>
      <c r="F5" s="761">
        <v>2018</v>
      </c>
      <c r="G5" s="761">
        <v>2019</v>
      </c>
      <c r="H5" s="761">
        <v>2020</v>
      </c>
      <c r="I5" s="761">
        <v>2021</v>
      </c>
      <c r="J5" s="761">
        <v>2022</v>
      </c>
      <c r="K5" s="762">
        <v>2023</v>
      </c>
    </row>
    <row r="6" spans="1:11">
      <c r="A6" s="505" t="s">
        <v>446</v>
      </c>
      <c r="B6" s="763">
        <v>15870</v>
      </c>
      <c r="C6" s="764">
        <v>15870</v>
      </c>
      <c r="D6" s="764">
        <v>15870</v>
      </c>
      <c r="E6" s="764">
        <v>15870</v>
      </c>
      <c r="F6" s="764">
        <v>15870</v>
      </c>
      <c r="G6" s="764">
        <v>15870</v>
      </c>
      <c r="H6" s="764">
        <v>15870</v>
      </c>
      <c r="I6" s="764">
        <v>15870</v>
      </c>
      <c r="J6" s="524">
        <v>15870</v>
      </c>
      <c r="K6" s="765">
        <v>0</v>
      </c>
    </row>
    <row r="7" spans="1:11">
      <c r="A7" s="505" t="s">
        <v>447</v>
      </c>
      <c r="B7" s="763">
        <v>39648</v>
      </c>
      <c r="C7" s="764">
        <v>8218</v>
      </c>
      <c r="D7" s="764">
        <v>8218</v>
      </c>
      <c r="E7" s="764">
        <v>8218</v>
      </c>
      <c r="F7" s="764">
        <v>8218</v>
      </c>
      <c r="G7" s="764">
        <v>8218</v>
      </c>
      <c r="H7" s="764">
        <v>8218</v>
      </c>
      <c r="I7" s="764">
        <v>8218</v>
      </c>
      <c r="J7" s="524">
        <v>8218</v>
      </c>
      <c r="K7" s="765">
        <v>0</v>
      </c>
    </row>
    <row r="8" spans="1:11">
      <c r="A8" s="759" t="s">
        <v>448</v>
      </c>
      <c r="B8" s="766">
        <v>4000</v>
      </c>
      <c r="C8" s="767">
        <v>2000</v>
      </c>
      <c r="D8" s="767">
        <v>2000</v>
      </c>
      <c r="E8" s="767">
        <v>2000</v>
      </c>
      <c r="F8" s="767">
        <v>2000</v>
      </c>
      <c r="G8" s="767">
        <v>2000</v>
      </c>
      <c r="H8" s="767">
        <v>2000</v>
      </c>
      <c r="I8" s="767">
        <v>2000</v>
      </c>
      <c r="J8" s="527">
        <v>2000</v>
      </c>
      <c r="K8" s="530">
        <v>0</v>
      </c>
    </row>
    <row r="9" spans="1:11">
      <c r="A9" s="759" t="s">
        <v>449</v>
      </c>
      <c r="B9" s="768">
        <v>6101</v>
      </c>
      <c r="C9" s="769" t="s">
        <v>99</v>
      </c>
      <c r="D9" s="769" t="s">
        <v>99</v>
      </c>
      <c r="E9" s="769" t="s">
        <v>99</v>
      </c>
      <c r="F9" s="769">
        <v>0</v>
      </c>
      <c r="G9" s="769">
        <v>0</v>
      </c>
      <c r="H9" s="769">
        <v>0</v>
      </c>
      <c r="I9" s="769">
        <v>0</v>
      </c>
      <c r="J9" s="529">
        <v>0</v>
      </c>
      <c r="K9" s="530">
        <v>0</v>
      </c>
    </row>
    <row r="10" spans="1:11">
      <c r="A10" s="759" t="s">
        <v>450</v>
      </c>
      <c r="B10" s="768">
        <v>23100</v>
      </c>
      <c r="C10" s="769" t="s">
        <v>99</v>
      </c>
      <c r="D10" s="769" t="s">
        <v>99</v>
      </c>
      <c r="E10" s="769" t="s">
        <v>99</v>
      </c>
      <c r="F10" s="769">
        <v>0</v>
      </c>
      <c r="G10" s="769">
        <v>0</v>
      </c>
      <c r="H10" s="769">
        <v>0</v>
      </c>
      <c r="I10" s="769">
        <v>0</v>
      </c>
      <c r="J10" s="529">
        <v>0</v>
      </c>
      <c r="K10" s="530">
        <v>0</v>
      </c>
    </row>
    <row r="11" spans="1:11">
      <c r="A11" s="759" t="s">
        <v>451</v>
      </c>
      <c r="B11" s="766">
        <v>6447</v>
      </c>
      <c r="C11" s="767">
        <v>6218</v>
      </c>
      <c r="D11" s="767">
        <v>6218</v>
      </c>
      <c r="E11" s="767">
        <v>6218</v>
      </c>
      <c r="F11" s="767">
        <v>6218</v>
      </c>
      <c r="G11" s="767">
        <v>6218</v>
      </c>
      <c r="H11" s="767">
        <v>6218</v>
      </c>
      <c r="I11" s="767">
        <v>6218</v>
      </c>
      <c r="J11" s="527">
        <v>6218</v>
      </c>
      <c r="K11" s="530">
        <v>0</v>
      </c>
    </row>
    <row r="12" spans="1:11" ht="15.75" thickBot="1">
      <c r="A12" s="508" t="s">
        <v>452</v>
      </c>
      <c r="B12" s="770">
        <v>55518</v>
      </c>
      <c r="C12" s="771">
        <v>24088</v>
      </c>
      <c r="D12" s="771">
        <v>24088</v>
      </c>
      <c r="E12" s="771">
        <v>24088</v>
      </c>
      <c r="F12" s="771">
        <v>24088</v>
      </c>
      <c r="G12" s="771">
        <v>24088</v>
      </c>
      <c r="H12" s="771">
        <v>24088</v>
      </c>
      <c r="I12" s="771">
        <v>24088</v>
      </c>
      <c r="J12" s="536">
        <v>24088</v>
      </c>
      <c r="K12" s="772">
        <v>0</v>
      </c>
    </row>
    <row r="13" spans="1:11" ht="27" customHeight="1">
      <c r="G13" s="350" t="s">
        <v>671</v>
      </c>
      <c r="H13" s="350"/>
      <c r="I13" s="350"/>
      <c r="J13" s="350"/>
      <c r="K13" s="350"/>
    </row>
    <row r="14" spans="1:11">
      <c r="K14" s="316" t="s">
        <v>672</v>
      </c>
    </row>
    <row r="16" spans="1:11">
      <c r="A16" s="349" t="s">
        <v>453</v>
      </c>
      <c r="B16" s="349"/>
      <c r="C16" s="349"/>
      <c r="D16" s="349"/>
      <c r="E16" s="349"/>
      <c r="F16" s="349"/>
      <c r="G16" s="349"/>
      <c r="H16" s="349"/>
      <c r="I16" s="349"/>
      <c r="J16" s="349"/>
      <c r="K16" s="349"/>
    </row>
    <row r="17" spans="1:11">
      <c r="A17" s="349"/>
      <c r="B17" s="349"/>
      <c r="C17" s="349"/>
      <c r="D17" s="349"/>
      <c r="E17" s="349"/>
      <c r="F17" s="349"/>
      <c r="G17" s="349"/>
      <c r="H17" s="349"/>
      <c r="I17" s="349"/>
      <c r="J17" s="349"/>
      <c r="K17" s="349"/>
    </row>
    <row r="18" spans="1:11">
      <c r="A18" s="349"/>
      <c r="B18" s="349"/>
      <c r="C18" s="349"/>
      <c r="D18" s="349"/>
      <c r="E18" s="349"/>
      <c r="F18" s="349"/>
      <c r="G18" s="349"/>
      <c r="H18" s="349"/>
      <c r="I18" s="349"/>
      <c r="J18" s="349"/>
      <c r="K18" s="349"/>
    </row>
    <row r="19" spans="1:11">
      <c r="A19" s="349"/>
      <c r="B19" s="349"/>
      <c r="C19" s="349"/>
      <c r="D19" s="349"/>
      <c r="E19" s="349"/>
      <c r="F19" s="349"/>
      <c r="G19" s="349"/>
      <c r="H19" s="349"/>
      <c r="I19" s="349"/>
      <c r="J19" s="349"/>
      <c r="K19" s="349"/>
    </row>
    <row r="20" spans="1:11">
      <c r="A20" s="349"/>
      <c r="B20" s="349"/>
      <c r="C20" s="349"/>
      <c r="D20" s="349"/>
      <c r="E20" s="349"/>
      <c r="F20" s="349"/>
      <c r="G20" s="349"/>
      <c r="H20" s="349"/>
      <c r="I20" s="349"/>
      <c r="J20" s="349"/>
      <c r="K20" s="349"/>
    </row>
    <row r="21" spans="1:11">
      <c r="A21" s="349"/>
      <c r="B21" s="349"/>
      <c r="C21" s="349"/>
      <c r="D21" s="349"/>
      <c r="E21" s="349"/>
      <c r="F21" s="349"/>
      <c r="G21" s="349"/>
      <c r="H21" s="349"/>
      <c r="I21" s="349"/>
      <c r="J21" s="349"/>
      <c r="K21" s="349"/>
    </row>
    <row r="22" spans="1:11">
      <c r="A22" s="349"/>
      <c r="B22" s="349"/>
      <c r="C22" s="349"/>
      <c r="D22" s="349"/>
      <c r="E22" s="349"/>
      <c r="F22" s="349"/>
      <c r="G22" s="349"/>
      <c r="H22" s="349"/>
      <c r="I22" s="349"/>
      <c r="J22" s="349"/>
      <c r="K22" s="349"/>
    </row>
    <row r="23" spans="1:11">
      <c r="A23" s="349"/>
      <c r="B23" s="349"/>
      <c r="C23" s="349"/>
      <c r="D23" s="349"/>
      <c r="E23" s="349"/>
      <c r="F23" s="349"/>
      <c r="G23" s="349"/>
      <c r="H23" s="349"/>
      <c r="I23" s="349"/>
      <c r="J23" s="349"/>
      <c r="K23" s="349"/>
    </row>
    <row r="24" spans="1:11">
      <c r="A24" s="349"/>
      <c r="B24" s="349"/>
      <c r="C24" s="349"/>
      <c r="D24" s="349"/>
      <c r="E24" s="349"/>
      <c r="F24" s="349"/>
      <c r="G24" s="349"/>
      <c r="H24" s="349"/>
      <c r="I24" s="349"/>
      <c r="J24" s="349"/>
      <c r="K24" s="349"/>
    </row>
    <row r="25" spans="1:11">
      <c r="A25" s="349"/>
      <c r="B25" s="349"/>
      <c r="C25" s="349"/>
      <c r="D25" s="349"/>
      <c r="E25" s="349"/>
      <c r="F25" s="349"/>
      <c r="G25" s="349"/>
      <c r="H25" s="349"/>
      <c r="I25" s="349"/>
      <c r="J25" s="349"/>
      <c r="K25" s="349"/>
    </row>
    <row r="26" spans="1:11">
      <c r="A26" s="349"/>
      <c r="B26" s="349"/>
      <c r="C26" s="349"/>
      <c r="D26" s="349"/>
      <c r="E26" s="349"/>
      <c r="F26" s="349"/>
      <c r="G26" s="349"/>
      <c r="H26" s="349"/>
      <c r="I26" s="349"/>
      <c r="J26" s="349"/>
      <c r="K26" s="349"/>
    </row>
    <row r="27" spans="1:11">
      <c r="A27" s="349"/>
      <c r="B27" s="349"/>
      <c r="C27" s="349"/>
      <c r="D27" s="349"/>
      <c r="E27" s="349"/>
      <c r="F27" s="349"/>
      <c r="G27" s="349"/>
      <c r="H27" s="349"/>
      <c r="I27" s="349"/>
      <c r="J27" s="349"/>
      <c r="K27" s="349"/>
    </row>
    <row r="28" spans="1:11">
      <c r="A28" s="349"/>
      <c r="B28" s="349"/>
      <c r="C28" s="349"/>
      <c r="D28" s="349"/>
      <c r="E28" s="349"/>
      <c r="F28" s="349"/>
      <c r="G28" s="349"/>
      <c r="H28" s="349"/>
      <c r="I28" s="349"/>
      <c r="J28" s="349"/>
      <c r="K28" s="349"/>
    </row>
    <row r="29" spans="1:11">
      <c r="A29" s="349"/>
      <c r="B29" s="349"/>
      <c r="C29" s="349"/>
      <c r="D29" s="349"/>
      <c r="E29" s="349"/>
      <c r="F29" s="349"/>
      <c r="G29" s="349"/>
      <c r="H29" s="349"/>
      <c r="I29" s="349"/>
      <c r="J29" s="349"/>
      <c r="K29" s="349"/>
    </row>
    <row r="30" spans="1:11">
      <c r="A30" s="349"/>
      <c r="B30" s="349"/>
      <c r="C30" s="349"/>
      <c r="D30" s="349"/>
      <c r="E30" s="349"/>
      <c r="F30" s="349"/>
      <c r="G30" s="349"/>
      <c r="H30" s="349"/>
      <c r="I30" s="349"/>
      <c r="J30" s="349"/>
      <c r="K30" s="349"/>
    </row>
  </sheetData>
  <mergeCells count="17">
    <mergeCell ref="A3:K3"/>
    <mergeCell ref="A21:K21"/>
    <mergeCell ref="A22:K22"/>
    <mergeCell ref="A23:K23"/>
    <mergeCell ref="A24:K24"/>
    <mergeCell ref="G13:K13"/>
    <mergeCell ref="A16:K16"/>
    <mergeCell ref="A17:K17"/>
    <mergeCell ref="A18:K18"/>
    <mergeCell ref="A19:K19"/>
    <mergeCell ref="A20:K20"/>
    <mergeCell ref="A27:K27"/>
    <mergeCell ref="A28:K28"/>
    <mergeCell ref="A29:K29"/>
    <mergeCell ref="A30:K30"/>
    <mergeCell ref="A25:K25"/>
    <mergeCell ref="A26:K26"/>
  </mergeCells>
  <conditionalFormatting sqref="A1:F2">
    <cfRule type="cellIs" dxfId="28" priority="1" operator="equal">
      <formula>0</formula>
    </cfRule>
  </conditionalFormatting>
  <hyperlinks>
    <hyperlink ref="K2" location="පටුන!A1" display="පටුන වෙත"/>
  </hyperlinks>
  <pageMargins left="0.7" right="0.7" top="0.75" bottom="0.75" header="0.3" footer="0.3"/>
  <pageSetup paperSize="9" orientation="portrait" r:id="rId1"/>
  <headerFooter>
    <oddHeader>&amp;L&amp;"Calibri"&amp;10&amp;K000000 [Limited Sharing]&amp;1#_x000D_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workbookViewId="0">
      <selection activeCell="F2" sqref="F2"/>
    </sheetView>
  </sheetViews>
  <sheetFormatPr defaultColWidth="9.125" defaultRowHeight="14.25"/>
  <cols>
    <col min="1" max="1" width="44.875" style="218" customWidth="1"/>
    <col min="2" max="2" width="16" style="218" customWidth="1"/>
    <col min="3" max="3" width="17" style="218" customWidth="1"/>
    <col min="4" max="4" width="16.875" style="218" customWidth="1"/>
    <col min="5" max="5" width="16" style="218" customWidth="1"/>
    <col min="6" max="6" width="18.375" style="218" customWidth="1"/>
    <col min="7" max="16384" width="9.125" style="218"/>
  </cols>
  <sheetData>
    <row r="1" spans="1:6" s="515" customFormat="1" ht="18.75">
      <c r="A1" s="514" t="s">
        <v>394</v>
      </c>
      <c r="F1" s="516" t="s">
        <v>496</v>
      </c>
    </row>
    <row r="2" spans="1:6" s="515" customFormat="1" ht="18.75">
      <c r="A2" s="514"/>
      <c r="F2" s="517" t="s">
        <v>704</v>
      </c>
    </row>
    <row r="3" spans="1:6" s="515" customFormat="1" ht="18.75">
      <c r="A3" s="518" t="s">
        <v>455</v>
      </c>
      <c r="B3" s="518"/>
      <c r="C3" s="518"/>
      <c r="D3" s="518"/>
      <c r="E3" s="518"/>
      <c r="F3" s="518"/>
    </row>
    <row r="4" spans="1:6" ht="15" thickBot="1">
      <c r="F4" s="220" t="s">
        <v>444</v>
      </c>
    </row>
    <row r="5" spans="1:6" ht="15.75" thickBot="1">
      <c r="A5" s="504" t="s">
        <v>456</v>
      </c>
      <c r="B5" s="498">
        <v>2019</v>
      </c>
      <c r="C5" s="496">
        <v>2020</v>
      </c>
      <c r="D5" s="497">
        <v>2021</v>
      </c>
      <c r="E5" s="497">
        <v>2022</v>
      </c>
      <c r="F5" s="487" t="s">
        <v>457</v>
      </c>
    </row>
    <row r="6" spans="1:6">
      <c r="A6" s="505" t="s">
        <v>458</v>
      </c>
      <c r="B6" s="499">
        <v>1469867</v>
      </c>
      <c r="C6" s="224">
        <v>1601482</v>
      </c>
      <c r="D6" s="224">
        <v>1895340</v>
      </c>
      <c r="E6" s="224">
        <v>3611552</v>
      </c>
      <c r="F6" s="492">
        <v>3816950</v>
      </c>
    </row>
    <row r="7" spans="1:6">
      <c r="A7" s="506" t="s">
        <v>459</v>
      </c>
      <c r="B7" s="500">
        <v>802047</v>
      </c>
      <c r="C7" s="225">
        <v>865457</v>
      </c>
      <c r="D7" s="225">
        <v>1052418</v>
      </c>
      <c r="E7" s="225">
        <v>2049154</v>
      </c>
      <c r="F7" s="493">
        <v>2018389</v>
      </c>
    </row>
    <row r="8" spans="1:6">
      <c r="A8" s="506" t="s">
        <v>460</v>
      </c>
      <c r="B8" s="501">
        <v>127</v>
      </c>
      <c r="C8" s="225">
        <v>1659</v>
      </c>
      <c r="D8" s="225">
        <v>6346</v>
      </c>
      <c r="E8" s="225">
        <v>24535</v>
      </c>
      <c r="F8" s="493">
        <v>29718</v>
      </c>
    </row>
    <row r="9" spans="1:6">
      <c r="A9" s="506" t="s">
        <v>461</v>
      </c>
      <c r="B9" s="500">
        <v>27509</v>
      </c>
      <c r="C9" s="225">
        <v>26810</v>
      </c>
      <c r="D9" s="225">
        <v>23913</v>
      </c>
      <c r="E9" s="225">
        <v>37055</v>
      </c>
      <c r="F9" s="493">
        <v>30176</v>
      </c>
    </row>
    <row r="10" spans="1:6">
      <c r="A10" s="506" t="s">
        <v>462</v>
      </c>
      <c r="B10" s="500">
        <v>45769</v>
      </c>
      <c r="C10" s="225">
        <v>56757</v>
      </c>
      <c r="D10" s="225">
        <v>104444</v>
      </c>
      <c r="E10" s="225">
        <v>317507</v>
      </c>
      <c r="F10" s="493">
        <v>322032</v>
      </c>
    </row>
    <row r="11" spans="1:6">
      <c r="A11" s="506" t="s">
        <v>463</v>
      </c>
      <c r="B11" s="500">
        <v>541074</v>
      </c>
      <c r="C11" s="225">
        <v>593238</v>
      </c>
      <c r="D11" s="225">
        <v>645476</v>
      </c>
      <c r="E11" s="225">
        <v>1076448</v>
      </c>
      <c r="F11" s="493">
        <v>1096485</v>
      </c>
    </row>
    <row r="12" spans="1:6">
      <c r="A12" s="506" t="s">
        <v>464</v>
      </c>
      <c r="B12" s="500">
        <v>29417</v>
      </c>
      <c r="C12" s="225">
        <v>32153</v>
      </c>
      <c r="D12" s="225">
        <v>34186</v>
      </c>
      <c r="E12" s="225">
        <v>58254</v>
      </c>
      <c r="F12" s="493">
        <v>53812</v>
      </c>
    </row>
    <row r="13" spans="1:6">
      <c r="A13" s="506" t="s">
        <v>465</v>
      </c>
      <c r="B13" s="500">
        <v>3480</v>
      </c>
      <c r="C13" s="225">
        <v>3722</v>
      </c>
      <c r="D13" s="225">
        <v>3472</v>
      </c>
      <c r="E13" s="225">
        <v>5566</v>
      </c>
      <c r="F13" s="493">
        <v>4830</v>
      </c>
    </row>
    <row r="14" spans="1:6">
      <c r="A14" s="506" t="s">
        <v>466</v>
      </c>
      <c r="B14" s="500">
        <v>20443</v>
      </c>
      <c r="C14" s="225">
        <v>21686</v>
      </c>
      <c r="D14" s="225">
        <v>25085</v>
      </c>
      <c r="E14" s="225">
        <v>43035</v>
      </c>
      <c r="F14" s="493">
        <v>40731</v>
      </c>
    </row>
    <row r="15" spans="1:6">
      <c r="A15" s="506" t="s">
        <v>467</v>
      </c>
      <c r="B15" s="502"/>
      <c r="C15" s="227"/>
      <c r="D15" s="227"/>
      <c r="E15" s="227"/>
      <c r="F15" s="493">
        <v>220776</v>
      </c>
    </row>
    <row r="16" spans="1:6">
      <c r="A16" s="505" t="s">
        <v>468</v>
      </c>
      <c r="B16" s="499">
        <v>4731416</v>
      </c>
      <c r="C16" s="224">
        <v>4450698</v>
      </c>
      <c r="D16" s="224">
        <v>4621618</v>
      </c>
      <c r="E16" s="224">
        <v>8846603</v>
      </c>
      <c r="F16" s="492">
        <v>7827145</v>
      </c>
    </row>
    <row r="17" spans="1:6">
      <c r="A17" s="506" t="s">
        <v>469</v>
      </c>
      <c r="B17" s="500">
        <v>4854</v>
      </c>
      <c r="C17" s="225">
        <v>4502</v>
      </c>
      <c r="D17" s="225">
        <v>4212</v>
      </c>
      <c r="E17" s="225">
        <v>6634</v>
      </c>
      <c r="F17" s="493">
        <v>6026</v>
      </c>
    </row>
    <row r="18" spans="1:6">
      <c r="A18" s="506" t="s">
        <v>470</v>
      </c>
      <c r="B18" s="500">
        <v>796919</v>
      </c>
      <c r="C18" s="225">
        <v>932681</v>
      </c>
      <c r="D18" s="225">
        <v>1139972</v>
      </c>
      <c r="E18" s="225">
        <v>2506020</v>
      </c>
      <c r="F18" s="493">
        <v>2227347</v>
      </c>
    </row>
    <row r="19" spans="1:6" ht="15">
      <c r="A19" s="507" t="s">
        <v>471</v>
      </c>
      <c r="B19" s="500">
        <v>476565</v>
      </c>
      <c r="C19" s="225">
        <v>528403</v>
      </c>
      <c r="D19" s="225">
        <v>549807</v>
      </c>
      <c r="E19" s="225">
        <v>1464185</v>
      </c>
      <c r="F19" s="493">
        <v>1299808</v>
      </c>
    </row>
    <row r="20" spans="1:6">
      <c r="A20" s="507" t="s">
        <v>472</v>
      </c>
      <c r="B20" s="500">
        <v>2601</v>
      </c>
      <c r="C20" s="225">
        <v>2859</v>
      </c>
      <c r="D20" s="225">
        <v>3144</v>
      </c>
      <c r="E20" s="225">
        <v>5219</v>
      </c>
      <c r="F20" s="493">
        <v>4567</v>
      </c>
    </row>
    <row r="21" spans="1:6">
      <c r="A21" s="507" t="s">
        <v>473</v>
      </c>
      <c r="B21" s="500">
        <v>136118</v>
      </c>
      <c r="C21" s="225">
        <v>121806</v>
      </c>
      <c r="D21" s="225">
        <v>116211</v>
      </c>
      <c r="E21" s="225">
        <v>194325</v>
      </c>
      <c r="F21" s="493">
        <v>173353</v>
      </c>
    </row>
    <row r="22" spans="1:6">
      <c r="A22" s="507" t="s">
        <v>474</v>
      </c>
      <c r="B22" s="501" t="s">
        <v>99</v>
      </c>
      <c r="C22" s="226" t="s">
        <v>99</v>
      </c>
      <c r="D22" s="225">
        <v>25290</v>
      </c>
      <c r="E22" s="225">
        <v>44702</v>
      </c>
      <c r="F22" s="493">
        <v>39878</v>
      </c>
    </row>
    <row r="23" spans="1:6">
      <c r="A23" s="507" t="s">
        <v>475</v>
      </c>
      <c r="B23" s="500">
        <v>181634</v>
      </c>
      <c r="C23" s="225">
        <v>279612</v>
      </c>
      <c r="D23" s="225">
        <v>445521</v>
      </c>
      <c r="E23" s="225">
        <v>797589</v>
      </c>
      <c r="F23" s="493">
        <v>709741</v>
      </c>
    </row>
    <row r="24" spans="1:6" ht="15">
      <c r="A24" s="506" t="s">
        <v>476</v>
      </c>
      <c r="B24" s="500">
        <v>62823</v>
      </c>
      <c r="C24" s="225">
        <v>80020</v>
      </c>
      <c r="D24" s="225">
        <v>81783</v>
      </c>
      <c r="E24" s="225">
        <v>149937</v>
      </c>
      <c r="F24" s="493">
        <v>141142</v>
      </c>
    </row>
    <row r="25" spans="1:6">
      <c r="A25" s="506" t="s">
        <v>477</v>
      </c>
      <c r="B25" s="500">
        <v>43113</v>
      </c>
      <c r="C25" s="225">
        <v>45091</v>
      </c>
      <c r="D25" s="225">
        <v>41878</v>
      </c>
      <c r="E25" s="225">
        <v>71427</v>
      </c>
      <c r="F25" s="493">
        <v>66224</v>
      </c>
    </row>
    <row r="26" spans="1:6">
      <c r="A26" s="506" t="s">
        <v>478</v>
      </c>
      <c r="B26" s="500">
        <v>156077</v>
      </c>
      <c r="C26" s="225">
        <v>154512</v>
      </c>
      <c r="D26" s="225">
        <v>166031</v>
      </c>
      <c r="E26" s="225">
        <v>625004</v>
      </c>
      <c r="F26" s="493">
        <v>442613</v>
      </c>
    </row>
    <row r="27" spans="1:6">
      <c r="A27" s="507" t="s">
        <v>479</v>
      </c>
      <c r="B27" s="500">
        <v>3002</v>
      </c>
      <c r="C27" s="225">
        <v>7983</v>
      </c>
      <c r="D27" s="225">
        <v>162753</v>
      </c>
      <c r="E27" s="225">
        <v>492689</v>
      </c>
      <c r="F27" s="493">
        <v>282143</v>
      </c>
    </row>
    <row r="28" spans="1:6">
      <c r="A28" s="507" t="s">
        <v>480</v>
      </c>
      <c r="B28" s="500">
        <v>153075</v>
      </c>
      <c r="C28" s="225">
        <v>146530</v>
      </c>
      <c r="D28" s="225">
        <v>3277</v>
      </c>
      <c r="E28" s="225">
        <v>5227</v>
      </c>
      <c r="F28" s="493">
        <v>4663</v>
      </c>
    </row>
    <row r="29" spans="1:6">
      <c r="A29" s="507" t="s">
        <v>481</v>
      </c>
      <c r="B29" s="501" t="s">
        <v>99</v>
      </c>
      <c r="C29" s="226" t="s">
        <v>99</v>
      </c>
      <c r="D29" s="226" t="s">
        <v>99</v>
      </c>
      <c r="E29" s="225">
        <v>127089</v>
      </c>
      <c r="F29" s="493">
        <v>155807</v>
      </c>
    </row>
    <row r="30" spans="1:6">
      <c r="A30" s="506" t="s">
        <v>482</v>
      </c>
      <c r="B30" s="500">
        <v>617973</v>
      </c>
      <c r="C30" s="225">
        <v>659260</v>
      </c>
      <c r="D30" s="225">
        <v>621587</v>
      </c>
      <c r="E30" s="225">
        <v>977336</v>
      </c>
      <c r="F30" s="493">
        <v>817664</v>
      </c>
    </row>
    <row r="31" spans="1:6">
      <c r="A31" s="506" t="s">
        <v>483</v>
      </c>
      <c r="B31" s="500">
        <v>13146</v>
      </c>
      <c r="C31" s="225">
        <v>14866</v>
      </c>
      <c r="D31" s="225">
        <v>18565</v>
      </c>
      <c r="E31" s="225">
        <v>34761</v>
      </c>
      <c r="F31" s="493">
        <v>30887</v>
      </c>
    </row>
    <row r="32" spans="1:6">
      <c r="A32" s="506" t="s">
        <v>484</v>
      </c>
      <c r="B32" s="500">
        <v>1986</v>
      </c>
      <c r="C32" s="225">
        <v>1767</v>
      </c>
      <c r="D32" s="225">
        <v>1605</v>
      </c>
      <c r="E32" s="225">
        <v>2730</v>
      </c>
      <c r="F32" s="493">
        <v>2435</v>
      </c>
    </row>
    <row r="33" spans="1:6">
      <c r="A33" s="506" t="s">
        <v>485</v>
      </c>
      <c r="B33" s="500">
        <v>23725</v>
      </c>
      <c r="C33" s="225">
        <v>24085</v>
      </c>
      <c r="D33" s="225">
        <v>27426</v>
      </c>
      <c r="E33" s="225">
        <v>50493</v>
      </c>
      <c r="F33" s="493">
        <v>47956</v>
      </c>
    </row>
    <row r="34" spans="1:6" ht="15">
      <c r="A34" s="506" t="s">
        <v>486</v>
      </c>
      <c r="B34" s="500">
        <v>33739</v>
      </c>
      <c r="C34" s="225">
        <v>29168</v>
      </c>
      <c r="D34" s="225">
        <v>25840</v>
      </c>
      <c r="E34" s="225">
        <v>45387</v>
      </c>
      <c r="F34" s="493">
        <v>40489</v>
      </c>
    </row>
    <row r="35" spans="1:6" ht="15">
      <c r="A35" s="506" t="s">
        <v>487</v>
      </c>
      <c r="B35" s="500">
        <v>2977062</v>
      </c>
      <c r="C35" s="225">
        <v>2504746</v>
      </c>
      <c r="D35" s="225">
        <v>2492720</v>
      </c>
      <c r="E35" s="225">
        <v>4376875</v>
      </c>
      <c r="F35" s="493">
        <v>4004361</v>
      </c>
    </row>
    <row r="36" spans="1:6">
      <c r="A36" s="506" t="s">
        <v>488</v>
      </c>
      <c r="B36" s="500">
        <v>2531493</v>
      </c>
      <c r="C36" s="225">
        <v>2203279</v>
      </c>
      <c r="D36" s="225">
        <v>2243049</v>
      </c>
      <c r="E36" s="225">
        <v>3921587</v>
      </c>
      <c r="F36" s="493">
        <v>3498371</v>
      </c>
    </row>
    <row r="37" spans="1:6" ht="15" thickBot="1">
      <c r="A37" s="508" t="s">
        <v>452</v>
      </c>
      <c r="B37" s="503">
        <v>6201283</v>
      </c>
      <c r="C37" s="494">
        <v>6052179</v>
      </c>
      <c r="D37" s="494">
        <v>6516958</v>
      </c>
      <c r="E37" s="494">
        <v>12458155</v>
      </c>
      <c r="F37" s="495">
        <v>11644094</v>
      </c>
    </row>
    <row r="38" spans="1:6" ht="22.5" customHeight="1">
      <c r="B38" s="350" t="s">
        <v>671</v>
      </c>
      <c r="C38" s="350"/>
      <c r="D38" s="350"/>
      <c r="E38" s="350"/>
      <c r="F38" s="350"/>
    </row>
    <row r="39" spans="1:6" ht="7.5" customHeight="1">
      <c r="E39" s="353" t="s">
        <v>672</v>
      </c>
      <c r="F39" s="353"/>
    </row>
    <row r="40" spans="1:6">
      <c r="A40" s="354"/>
      <c r="B40" s="354"/>
      <c r="C40" s="354"/>
      <c r="D40" s="354"/>
      <c r="E40" s="354"/>
      <c r="F40" s="354"/>
    </row>
    <row r="41" spans="1:6" ht="33" customHeight="1">
      <c r="A41" s="355" t="s">
        <v>497</v>
      </c>
      <c r="B41" s="355"/>
      <c r="C41" s="355"/>
      <c r="D41" s="355"/>
      <c r="E41" s="355"/>
      <c r="F41" s="355"/>
    </row>
    <row r="42" spans="1:6" ht="15">
      <c r="A42" s="352" t="s">
        <v>489</v>
      </c>
      <c r="B42" s="352"/>
      <c r="C42" s="352"/>
      <c r="D42" s="352"/>
      <c r="E42" s="352"/>
      <c r="F42" s="352"/>
    </row>
    <row r="43" spans="1:6" ht="15">
      <c r="A43" s="352" t="s">
        <v>674</v>
      </c>
      <c r="B43" s="352"/>
      <c r="C43" s="352"/>
      <c r="D43" s="352"/>
      <c r="E43" s="352"/>
      <c r="F43" s="352"/>
    </row>
    <row r="44" spans="1:6" ht="15">
      <c r="A44" s="352" t="s">
        <v>490</v>
      </c>
      <c r="B44" s="352"/>
      <c r="C44" s="352"/>
      <c r="D44" s="352"/>
      <c r="E44" s="352"/>
      <c r="F44" s="352"/>
    </row>
    <row r="45" spans="1:6" ht="15">
      <c r="A45" s="352" t="s">
        <v>491</v>
      </c>
      <c r="B45" s="352"/>
      <c r="C45" s="352"/>
      <c r="D45" s="352"/>
      <c r="E45" s="352"/>
      <c r="F45" s="352"/>
    </row>
    <row r="46" spans="1:6" ht="15">
      <c r="A46" s="352" t="s">
        <v>492</v>
      </c>
      <c r="B46" s="352"/>
      <c r="C46" s="352"/>
      <c r="D46" s="352"/>
      <c r="E46" s="352"/>
      <c r="F46" s="352"/>
    </row>
    <row r="47" spans="1:6" ht="15">
      <c r="A47" s="352" t="s">
        <v>493</v>
      </c>
      <c r="B47" s="352"/>
      <c r="C47" s="352"/>
      <c r="D47" s="352"/>
      <c r="E47" s="352"/>
      <c r="F47" s="352"/>
    </row>
    <row r="48" spans="1:6" ht="15">
      <c r="A48" s="352" t="s">
        <v>494</v>
      </c>
      <c r="B48" s="352"/>
      <c r="C48" s="352"/>
      <c r="D48" s="352"/>
      <c r="E48" s="352"/>
      <c r="F48" s="352"/>
    </row>
    <row r="49" spans="1:6" ht="15">
      <c r="A49" s="352" t="s">
        <v>495</v>
      </c>
      <c r="B49" s="352"/>
      <c r="C49" s="352"/>
      <c r="D49" s="352"/>
      <c r="E49" s="352"/>
      <c r="F49" s="352"/>
    </row>
    <row r="50" spans="1:6" ht="15">
      <c r="A50" s="352"/>
      <c r="B50" s="352"/>
      <c r="C50" s="352"/>
      <c r="D50" s="352"/>
      <c r="E50" s="352"/>
      <c r="F50" s="352"/>
    </row>
    <row r="51" spans="1:6" ht="15">
      <c r="A51" s="352"/>
      <c r="B51" s="352"/>
      <c r="C51" s="352"/>
      <c r="D51" s="352"/>
      <c r="E51" s="352"/>
      <c r="F51" s="352"/>
    </row>
    <row r="52" spans="1:6">
      <c r="A52" s="351"/>
      <c r="B52" s="351"/>
      <c r="C52" s="351"/>
      <c r="D52" s="351"/>
      <c r="E52" s="351"/>
      <c r="F52" s="351"/>
    </row>
    <row r="53" spans="1:6">
      <c r="A53" s="351"/>
      <c r="B53" s="351"/>
      <c r="C53" s="351"/>
      <c r="D53" s="351"/>
      <c r="E53" s="351"/>
      <c r="F53" s="351"/>
    </row>
    <row r="54" spans="1:6">
      <c r="A54" s="223"/>
      <c r="B54" s="223"/>
      <c r="C54" s="222"/>
      <c r="D54" s="221"/>
      <c r="E54" s="221"/>
      <c r="F54" s="221"/>
    </row>
    <row r="55" spans="1:6">
      <c r="A55" s="351"/>
      <c r="B55" s="351"/>
      <c r="C55" s="351"/>
      <c r="D55" s="351"/>
      <c r="E55" s="351"/>
      <c r="F55" s="351"/>
    </row>
  </sheetData>
  <mergeCells count="18">
    <mergeCell ref="A3:F3"/>
    <mergeCell ref="A47:F47"/>
    <mergeCell ref="A48:F48"/>
    <mergeCell ref="A49:F49"/>
    <mergeCell ref="A50:F50"/>
    <mergeCell ref="B38:F38"/>
    <mergeCell ref="E39:F39"/>
    <mergeCell ref="A40:F40"/>
    <mergeCell ref="A41:F41"/>
    <mergeCell ref="A42:F42"/>
    <mergeCell ref="A43:F43"/>
    <mergeCell ref="A44:F44"/>
    <mergeCell ref="A45:F45"/>
    <mergeCell ref="A46:F46"/>
    <mergeCell ref="A53:F53"/>
    <mergeCell ref="A55:F55"/>
    <mergeCell ref="A51:F51"/>
    <mergeCell ref="A52:F52"/>
  </mergeCells>
  <conditionalFormatting sqref="A1:A2">
    <cfRule type="cellIs" dxfId="27" priority="1" operator="equal">
      <formula>0</formula>
    </cfRule>
  </conditionalFormatting>
  <hyperlinks>
    <hyperlink ref="F2" location="පටුන!A1" display="පටුන වෙත"/>
  </hyperlinks>
  <pageMargins left="0.7" right="0.7" top="0.75" bottom="0.75" header="0.3" footer="0.3"/>
  <pageSetup paperSize="9" orientation="portrait" r:id="rId1"/>
  <headerFooter>
    <oddHeader>&amp;L&amp;"Calibri"&amp;10&amp;K000000 [Limited Sharing]&amp;1#_x000D_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activeCell="F2" sqref="F2"/>
    </sheetView>
  </sheetViews>
  <sheetFormatPr defaultColWidth="9.125" defaultRowHeight="15"/>
  <cols>
    <col min="1" max="1" width="43.625" style="509" customWidth="1"/>
    <col min="2" max="2" width="16.75" style="509" customWidth="1"/>
    <col min="3" max="3" width="16.875" style="509" customWidth="1"/>
    <col min="4" max="4" width="15.375" style="509" customWidth="1"/>
    <col min="5" max="5" width="14.75" style="509" customWidth="1"/>
    <col min="6" max="6" width="17.125" style="509" customWidth="1"/>
    <col min="7" max="16384" width="9.125" style="509"/>
  </cols>
  <sheetData>
    <row r="1" spans="1:6" s="510" customFormat="1" ht="15.75">
      <c r="A1" s="291" t="s">
        <v>394</v>
      </c>
      <c r="F1" s="511" t="s">
        <v>528</v>
      </c>
    </row>
    <row r="2" spans="1:6" s="510" customFormat="1" ht="15.75">
      <c r="A2" s="291"/>
      <c r="F2" s="512" t="s">
        <v>704</v>
      </c>
    </row>
    <row r="3" spans="1:6" s="510" customFormat="1" ht="15.75">
      <c r="A3" s="513" t="s">
        <v>498</v>
      </c>
      <c r="B3" s="513"/>
      <c r="C3" s="513"/>
      <c r="D3" s="513"/>
      <c r="E3" s="513"/>
      <c r="F3" s="513"/>
    </row>
    <row r="4" spans="1:6" s="509" customFormat="1" ht="15.75" thickBot="1">
      <c r="F4" s="220" t="s">
        <v>444</v>
      </c>
    </row>
    <row r="5" spans="1:6" s="509" customFormat="1" ht="15.75" thickBot="1">
      <c r="A5" s="486" t="s">
        <v>499</v>
      </c>
      <c r="B5" s="520">
        <v>2019</v>
      </c>
      <c r="C5" s="521">
        <v>2020</v>
      </c>
      <c r="D5" s="521">
        <v>2021</v>
      </c>
      <c r="E5" s="521">
        <v>2022</v>
      </c>
      <c r="F5" s="522" t="s">
        <v>500</v>
      </c>
    </row>
    <row r="6" spans="1:6" s="509" customFormat="1">
      <c r="A6" s="488" t="s">
        <v>501</v>
      </c>
      <c r="B6" s="523">
        <v>504467</v>
      </c>
      <c r="C6" s="524">
        <v>-141972</v>
      </c>
      <c r="D6" s="524">
        <v>-7318</v>
      </c>
      <c r="E6" s="524">
        <v>405664</v>
      </c>
      <c r="F6" s="525">
        <v>469282</v>
      </c>
    </row>
    <row r="7" spans="1:6" s="509" customFormat="1">
      <c r="A7" s="489" t="s">
        <v>459</v>
      </c>
      <c r="B7" s="526">
        <v>11879</v>
      </c>
      <c r="C7" s="527">
        <v>15144</v>
      </c>
      <c r="D7" s="527">
        <v>72079</v>
      </c>
      <c r="E7" s="527">
        <v>149473</v>
      </c>
      <c r="F7" s="528">
        <v>176938</v>
      </c>
    </row>
    <row r="8" spans="1:6" s="509" customFormat="1">
      <c r="A8" s="489" t="s">
        <v>502</v>
      </c>
      <c r="B8" s="526">
        <v>-2010</v>
      </c>
      <c r="C8" s="527">
        <v>-2104</v>
      </c>
      <c r="D8" s="527">
        <v>-2273</v>
      </c>
      <c r="E8" s="529" t="s">
        <v>503</v>
      </c>
      <c r="F8" s="530" t="s">
        <v>503</v>
      </c>
    </row>
    <row r="9" spans="1:6" s="509" customFormat="1">
      <c r="A9" s="489" t="s">
        <v>504</v>
      </c>
      <c r="B9" s="531">
        <v>-559</v>
      </c>
      <c r="C9" s="529">
        <v>-562</v>
      </c>
      <c r="D9" s="529">
        <v>-627</v>
      </c>
      <c r="E9" s="529">
        <v>-475</v>
      </c>
      <c r="F9" s="530">
        <v>-38</v>
      </c>
    </row>
    <row r="10" spans="1:6" s="509" customFormat="1">
      <c r="A10" s="489" t="s">
        <v>505</v>
      </c>
      <c r="B10" s="526">
        <v>76318</v>
      </c>
      <c r="C10" s="527">
        <v>99721</v>
      </c>
      <c r="D10" s="527">
        <v>105457</v>
      </c>
      <c r="E10" s="527">
        <v>-45961</v>
      </c>
      <c r="F10" s="530" t="s">
        <v>503</v>
      </c>
    </row>
    <row r="11" spans="1:6" s="509" customFormat="1">
      <c r="A11" s="489" t="s">
        <v>506</v>
      </c>
      <c r="B11" s="531" t="s">
        <v>503</v>
      </c>
      <c r="C11" s="529" t="s">
        <v>507</v>
      </c>
      <c r="D11" s="529" t="s">
        <v>503</v>
      </c>
      <c r="E11" s="529" t="s">
        <v>503</v>
      </c>
      <c r="F11" s="530" t="s">
        <v>503</v>
      </c>
    </row>
    <row r="12" spans="1:6" s="509" customFormat="1">
      <c r="A12" s="489" t="s">
        <v>508</v>
      </c>
      <c r="B12" s="526">
        <v>-2242</v>
      </c>
      <c r="C12" s="527">
        <v>-2143</v>
      </c>
      <c r="D12" s="527">
        <v>-1687</v>
      </c>
      <c r="E12" s="529">
        <v>-590</v>
      </c>
      <c r="F12" s="530" t="s">
        <v>503</v>
      </c>
    </row>
    <row r="13" spans="1:6" s="509" customFormat="1">
      <c r="A13" s="489" t="s">
        <v>509</v>
      </c>
      <c r="B13" s="531">
        <v>-346</v>
      </c>
      <c r="C13" s="527">
        <v>-1043</v>
      </c>
      <c r="D13" s="529">
        <v>-840</v>
      </c>
      <c r="E13" s="529">
        <v>-121</v>
      </c>
      <c r="F13" s="530">
        <v>425</v>
      </c>
    </row>
    <row r="14" spans="1:6" s="509" customFormat="1">
      <c r="A14" s="489" t="s">
        <v>510</v>
      </c>
      <c r="B14" s="526">
        <v>-2562</v>
      </c>
      <c r="C14" s="527">
        <v>-3383</v>
      </c>
      <c r="D14" s="527">
        <v>-3480</v>
      </c>
      <c r="E14" s="529" t="s">
        <v>503</v>
      </c>
      <c r="F14" s="530" t="s">
        <v>503</v>
      </c>
    </row>
    <row r="15" spans="1:6" s="509" customFormat="1">
      <c r="A15" s="489" t="s">
        <v>511</v>
      </c>
      <c r="B15" s="526">
        <v>8805</v>
      </c>
      <c r="C15" s="527">
        <v>9710</v>
      </c>
      <c r="D15" s="527">
        <v>41947</v>
      </c>
      <c r="E15" s="527">
        <v>125719</v>
      </c>
      <c r="F15" s="528">
        <v>39934</v>
      </c>
    </row>
    <row r="16" spans="1:6" s="509" customFormat="1">
      <c r="A16" s="489" t="s">
        <v>463</v>
      </c>
      <c r="B16" s="526">
        <v>-2654</v>
      </c>
      <c r="C16" s="527">
        <v>16561</v>
      </c>
      <c r="D16" s="527">
        <v>23908</v>
      </c>
      <c r="E16" s="527">
        <v>-41262</v>
      </c>
      <c r="F16" s="528">
        <v>129184</v>
      </c>
    </row>
    <row r="17" spans="1:6" s="509" customFormat="1">
      <c r="A17" s="489" t="s">
        <v>464</v>
      </c>
      <c r="B17" s="526">
        <v>1128</v>
      </c>
      <c r="C17" s="529">
        <v>737</v>
      </c>
      <c r="D17" s="529">
        <v>223</v>
      </c>
      <c r="E17" s="527">
        <v>-1177</v>
      </c>
      <c r="F17" s="530">
        <v>-129</v>
      </c>
    </row>
    <row r="18" spans="1:6" s="509" customFormat="1">
      <c r="A18" s="489" t="s">
        <v>512</v>
      </c>
      <c r="B18" s="526">
        <v>-9788</v>
      </c>
      <c r="C18" s="527">
        <v>-7365</v>
      </c>
      <c r="D18" s="527">
        <v>-1257</v>
      </c>
      <c r="E18" s="527">
        <v>302041</v>
      </c>
      <c r="F18" s="528">
        <v>-114449</v>
      </c>
    </row>
    <row r="19" spans="1:6" s="509" customFormat="1">
      <c r="A19" s="489" t="s">
        <v>513</v>
      </c>
      <c r="B19" s="526">
        <v>-2679</v>
      </c>
      <c r="C19" s="527">
        <v>-9706</v>
      </c>
      <c r="D19" s="527">
        <v>-14338</v>
      </c>
      <c r="E19" s="527">
        <v>2185</v>
      </c>
      <c r="F19" s="530" t="s">
        <v>503</v>
      </c>
    </row>
    <row r="20" spans="1:6" s="509" customFormat="1">
      <c r="A20" s="489" t="s">
        <v>514</v>
      </c>
      <c r="B20" s="531">
        <v>-227</v>
      </c>
      <c r="C20" s="527">
        <v>-1552</v>
      </c>
      <c r="D20" s="527">
        <v>-1425</v>
      </c>
      <c r="E20" s="529">
        <v>243</v>
      </c>
      <c r="F20" s="530" t="s">
        <v>503</v>
      </c>
    </row>
    <row r="21" spans="1:6" s="509" customFormat="1">
      <c r="A21" s="489" t="s">
        <v>515</v>
      </c>
      <c r="B21" s="531">
        <v>784</v>
      </c>
      <c r="C21" s="527">
        <v>1367</v>
      </c>
      <c r="D21" s="527">
        <v>2123</v>
      </c>
      <c r="E21" s="527">
        <v>1116</v>
      </c>
      <c r="F21" s="530" t="s">
        <v>503</v>
      </c>
    </row>
    <row r="22" spans="1:6" s="509" customFormat="1">
      <c r="A22" s="489" t="s">
        <v>516</v>
      </c>
      <c r="B22" s="531" t="s">
        <v>503</v>
      </c>
      <c r="C22" s="529" t="s">
        <v>507</v>
      </c>
      <c r="D22" s="527">
        <v>-5854</v>
      </c>
      <c r="E22" s="527">
        <v>4704</v>
      </c>
      <c r="F22" s="528">
        <v>8046</v>
      </c>
    </row>
    <row r="23" spans="1:6" s="509" customFormat="1">
      <c r="A23" s="489" t="s">
        <v>517</v>
      </c>
      <c r="B23" s="526">
        <v>1866</v>
      </c>
      <c r="C23" s="529">
        <v>254</v>
      </c>
      <c r="D23" s="527">
        <v>1212</v>
      </c>
      <c r="E23" s="527">
        <v>-2258</v>
      </c>
      <c r="F23" s="528">
        <v>1949</v>
      </c>
    </row>
    <row r="24" spans="1:6" s="509" customFormat="1">
      <c r="A24" s="489" t="s">
        <v>485</v>
      </c>
      <c r="B24" s="526">
        <v>1185</v>
      </c>
      <c r="C24" s="529">
        <v>-887</v>
      </c>
      <c r="D24" s="529">
        <v>-62</v>
      </c>
      <c r="E24" s="529">
        <v>937</v>
      </c>
      <c r="F24" s="528">
        <v>2425</v>
      </c>
    </row>
    <row r="25" spans="1:6" s="509" customFormat="1">
      <c r="A25" s="489" t="s">
        <v>518</v>
      </c>
      <c r="B25" s="526">
        <v>-5595</v>
      </c>
      <c r="C25" s="527">
        <v>-5669</v>
      </c>
      <c r="D25" s="527">
        <v>-6551</v>
      </c>
      <c r="E25" s="527">
        <v>-1336</v>
      </c>
      <c r="F25" s="530" t="s">
        <v>503</v>
      </c>
    </row>
    <row r="26" spans="1:6" s="509" customFormat="1">
      <c r="A26" s="489" t="s">
        <v>519</v>
      </c>
      <c r="B26" s="526">
        <v>-4300</v>
      </c>
      <c r="C26" s="527">
        <v>-4293</v>
      </c>
      <c r="D26" s="527">
        <v>-4344</v>
      </c>
      <c r="E26" s="529">
        <v>-881</v>
      </c>
      <c r="F26" s="530" t="s">
        <v>503</v>
      </c>
    </row>
    <row r="27" spans="1:6" s="509" customFormat="1">
      <c r="A27" s="489" t="s">
        <v>520</v>
      </c>
      <c r="B27" s="531" t="s">
        <v>503</v>
      </c>
      <c r="C27" s="529" t="s">
        <v>507</v>
      </c>
      <c r="D27" s="529" t="s">
        <v>503</v>
      </c>
      <c r="E27" s="529" t="s">
        <v>503</v>
      </c>
      <c r="F27" s="528">
        <v>221011</v>
      </c>
    </row>
    <row r="28" spans="1:6" s="509" customFormat="1">
      <c r="A28" s="489" t="s">
        <v>521</v>
      </c>
      <c r="B28" s="526">
        <v>435465</v>
      </c>
      <c r="C28" s="527">
        <v>-246759</v>
      </c>
      <c r="D28" s="527">
        <v>-211529</v>
      </c>
      <c r="E28" s="527">
        <v>-86692</v>
      </c>
      <c r="F28" s="528">
        <v>3986</v>
      </c>
    </row>
    <row r="29" spans="1:6" s="509" customFormat="1">
      <c r="A29" s="489"/>
      <c r="B29" s="532"/>
      <c r="C29" s="533"/>
      <c r="D29" s="533"/>
      <c r="E29" s="533"/>
      <c r="F29" s="534"/>
    </row>
    <row r="30" spans="1:6" s="509" customFormat="1">
      <c r="A30" s="488" t="s">
        <v>522</v>
      </c>
      <c r="B30" s="523">
        <v>4480</v>
      </c>
      <c r="C30" s="524">
        <v>6773</v>
      </c>
      <c r="D30" s="524">
        <v>3875</v>
      </c>
      <c r="E30" s="524">
        <v>3463</v>
      </c>
      <c r="F30" s="525">
        <v>18414</v>
      </c>
    </row>
    <row r="31" spans="1:6" s="509" customFormat="1">
      <c r="A31" s="489" t="s">
        <v>459</v>
      </c>
      <c r="B31" s="531">
        <v>3</v>
      </c>
      <c r="C31" s="527">
        <v>2277</v>
      </c>
      <c r="D31" s="527">
        <v>1180</v>
      </c>
      <c r="E31" s="529">
        <v>258</v>
      </c>
      <c r="F31" s="530">
        <v>984</v>
      </c>
    </row>
    <row r="32" spans="1:6" s="509" customFormat="1">
      <c r="A32" s="489" t="s">
        <v>510</v>
      </c>
      <c r="B32" s="531" t="s">
        <v>503</v>
      </c>
      <c r="C32" s="529" t="s">
        <v>507</v>
      </c>
      <c r="D32" s="529" t="s">
        <v>503</v>
      </c>
      <c r="E32" s="529">
        <v>529</v>
      </c>
      <c r="F32" s="528">
        <v>1444</v>
      </c>
    </row>
    <row r="33" spans="1:6" s="509" customFormat="1">
      <c r="A33" s="489" t="s">
        <v>513</v>
      </c>
      <c r="B33" s="526">
        <v>1666</v>
      </c>
      <c r="C33" s="527">
        <v>1651</v>
      </c>
      <c r="D33" s="529" t="s">
        <v>503</v>
      </c>
      <c r="E33" s="529" t="s">
        <v>503</v>
      </c>
      <c r="F33" s="528">
        <v>12812</v>
      </c>
    </row>
    <row r="34" spans="1:6" s="509" customFormat="1">
      <c r="A34" s="489" t="s">
        <v>523</v>
      </c>
      <c r="B34" s="531">
        <v>321</v>
      </c>
      <c r="C34" s="527">
        <v>2087</v>
      </c>
      <c r="D34" s="529">
        <v>841</v>
      </c>
      <c r="E34" s="529" t="s">
        <v>503</v>
      </c>
      <c r="F34" s="530" t="s">
        <v>503</v>
      </c>
    </row>
    <row r="35" spans="1:6" s="509" customFormat="1">
      <c r="A35" s="489" t="s">
        <v>524</v>
      </c>
      <c r="B35" s="526">
        <v>1946</v>
      </c>
      <c r="C35" s="529" t="s">
        <v>507</v>
      </c>
      <c r="D35" s="529" t="s">
        <v>503</v>
      </c>
      <c r="E35" s="529" t="s">
        <v>503</v>
      </c>
      <c r="F35" s="530" t="s">
        <v>503</v>
      </c>
    </row>
    <row r="36" spans="1:6" s="509" customFormat="1">
      <c r="A36" s="489" t="s">
        <v>67</v>
      </c>
      <c r="B36" s="531">
        <v>544</v>
      </c>
      <c r="C36" s="529">
        <v>758</v>
      </c>
      <c r="D36" s="527">
        <v>1854</v>
      </c>
      <c r="E36" s="527">
        <v>2676</v>
      </c>
      <c r="F36" s="528">
        <v>3174</v>
      </c>
    </row>
    <row r="37" spans="1:6" s="509" customFormat="1" ht="15.75" thickBot="1">
      <c r="A37" s="490" t="s">
        <v>139</v>
      </c>
      <c r="B37" s="535">
        <v>508947</v>
      </c>
      <c r="C37" s="536">
        <v>-135199</v>
      </c>
      <c r="D37" s="536">
        <v>-3443</v>
      </c>
      <c r="E37" s="536">
        <v>409127</v>
      </c>
      <c r="F37" s="537">
        <v>487696</v>
      </c>
    </row>
    <row r="38" spans="1:6" s="509" customFormat="1">
      <c r="A38" s="538"/>
      <c r="B38" s="353" t="s">
        <v>705</v>
      </c>
      <c r="C38" s="353"/>
      <c r="D38" s="353"/>
      <c r="E38" s="353"/>
      <c r="F38" s="353"/>
    </row>
    <row r="39" spans="1:6" s="509" customFormat="1">
      <c r="A39" s="538"/>
      <c r="C39" s="317"/>
      <c r="D39" s="491" t="s">
        <v>32</v>
      </c>
      <c r="E39" s="317"/>
      <c r="F39" s="317"/>
    </row>
    <row r="40" spans="1:6" s="509" customFormat="1">
      <c r="A40" s="358" t="s">
        <v>675</v>
      </c>
      <c r="B40" s="358"/>
      <c r="C40" s="358"/>
      <c r="D40" s="358"/>
      <c r="E40" s="358"/>
      <c r="F40" s="358"/>
    </row>
    <row r="41" spans="1:6" s="509" customFormat="1">
      <c r="A41" s="358" t="s">
        <v>525</v>
      </c>
      <c r="B41" s="358"/>
      <c r="C41" s="358"/>
      <c r="D41" s="358"/>
      <c r="E41" s="358"/>
      <c r="F41" s="358"/>
    </row>
    <row r="42" spans="1:6" s="509" customFormat="1" ht="29.25" customHeight="1">
      <c r="A42" s="358" t="s">
        <v>674</v>
      </c>
      <c r="B42" s="358"/>
      <c r="C42" s="358"/>
      <c r="D42" s="358"/>
      <c r="E42" s="358"/>
      <c r="F42" s="358"/>
    </row>
    <row r="43" spans="1:6" s="509" customFormat="1">
      <c r="A43" s="358" t="s">
        <v>706</v>
      </c>
      <c r="B43" s="358"/>
      <c r="C43" s="358"/>
      <c r="D43" s="358"/>
      <c r="E43" s="358"/>
      <c r="F43" s="358"/>
    </row>
    <row r="44" spans="1:6" s="509" customFormat="1" ht="27.75" customHeight="1">
      <c r="A44" s="358" t="s">
        <v>529</v>
      </c>
      <c r="B44" s="358"/>
      <c r="C44" s="358"/>
      <c r="D44" s="358"/>
      <c r="E44" s="358"/>
      <c r="F44" s="358"/>
    </row>
    <row r="45" spans="1:6" s="509" customFormat="1">
      <c r="A45" s="358" t="s">
        <v>526</v>
      </c>
      <c r="B45" s="358"/>
      <c r="C45" s="358"/>
      <c r="D45" s="358"/>
      <c r="E45" s="358"/>
      <c r="F45" s="358"/>
    </row>
    <row r="46" spans="1:6" s="509" customFormat="1" ht="18" customHeight="1">
      <c r="A46" s="358" t="s">
        <v>527</v>
      </c>
      <c r="B46" s="358"/>
      <c r="C46" s="358"/>
      <c r="D46" s="358"/>
      <c r="E46" s="358"/>
      <c r="F46" s="358"/>
    </row>
    <row r="47" spans="1:6" s="509" customFormat="1">
      <c r="A47" s="356"/>
      <c r="B47" s="356"/>
      <c r="C47" s="356"/>
      <c r="D47" s="356"/>
      <c r="E47" s="356"/>
      <c r="F47" s="356"/>
    </row>
    <row r="48" spans="1:6" s="509" customFormat="1">
      <c r="A48" s="356"/>
      <c r="B48" s="356"/>
      <c r="C48" s="356"/>
      <c r="D48" s="356"/>
      <c r="E48" s="356"/>
      <c r="F48" s="356"/>
    </row>
    <row r="49" spans="1:6" s="509" customFormat="1">
      <c r="A49" s="356"/>
      <c r="B49" s="356"/>
      <c r="C49" s="356"/>
      <c r="D49" s="356"/>
      <c r="E49" s="356"/>
      <c r="F49" s="356"/>
    </row>
    <row r="50" spans="1:6" s="509" customFormat="1">
      <c r="A50" s="357"/>
      <c r="B50" s="357"/>
      <c r="C50" s="357"/>
      <c r="D50" s="357"/>
      <c r="E50" s="357"/>
      <c r="F50" s="357"/>
    </row>
    <row r="51" spans="1:6" s="509" customFormat="1">
      <c r="A51" s="349"/>
      <c r="B51" s="349"/>
      <c r="C51" s="349"/>
      <c r="D51" s="349"/>
      <c r="E51" s="349"/>
      <c r="F51" s="349"/>
    </row>
    <row r="52" spans="1:6" s="509" customFormat="1">
      <c r="A52" s="349"/>
      <c r="B52" s="349"/>
      <c r="C52" s="349"/>
      <c r="D52" s="349"/>
      <c r="E52" s="349"/>
      <c r="F52" s="349"/>
    </row>
  </sheetData>
  <mergeCells count="16">
    <mergeCell ref="A3:F3"/>
    <mergeCell ref="A43:F43"/>
    <mergeCell ref="A44:F44"/>
    <mergeCell ref="A45:F45"/>
    <mergeCell ref="A46:F46"/>
    <mergeCell ref="A38:A39"/>
    <mergeCell ref="B38:F38"/>
    <mergeCell ref="A40:F40"/>
    <mergeCell ref="A41:F41"/>
    <mergeCell ref="A42:F42"/>
    <mergeCell ref="A49:F49"/>
    <mergeCell ref="A50:F50"/>
    <mergeCell ref="A51:F51"/>
    <mergeCell ref="A52:F52"/>
    <mergeCell ref="A47:F47"/>
    <mergeCell ref="A48:F48"/>
  </mergeCells>
  <conditionalFormatting sqref="A1:A2">
    <cfRule type="cellIs" dxfId="26" priority="1" operator="equal">
      <formula>0</formula>
    </cfRule>
  </conditionalFormatting>
  <hyperlinks>
    <hyperlink ref="F2" location="පටුන!A1" display="පටුන වෙත"/>
  </hyperlinks>
  <pageMargins left="0.7" right="0.7" top="0.75" bottom="0.75" header="0.3" footer="0.3"/>
  <headerFooter>
    <oddHeader>&amp;L&amp;"Calibri"&amp;10&amp;K000000 [Limited Sharing]&amp;1#_x000D_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2"/>
  <sheetViews>
    <sheetView zoomScale="110" zoomScaleNormal="110" zoomScaleSheetLayoutView="100" workbookViewId="0">
      <selection activeCell="F2" sqref="F2"/>
    </sheetView>
  </sheetViews>
  <sheetFormatPr defaultColWidth="9.125" defaultRowHeight="12.75"/>
  <cols>
    <col min="1" max="1" width="75.625" style="214" customWidth="1"/>
    <col min="2" max="2" width="11.625" style="228" customWidth="1"/>
    <col min="3" max="3" width="11.75" style="228" customWidth="1"/>
    <col min="4" max="4" width="11.875" style="228" customWidth="1"/>
    <col min="5" max="5" width="11.75" style="228" customWidth="1"/>
    <col min="6" max="6" width="11.375" style="214" customWidth="1"/>
    <col min="7" max="7" width="10" style="214" bestFit="1" customWidth="1"/>
    <col min="8" max="16384" width="9.125" style="214"/>
  </cols>
  <sheetData>
    <row r="1" spans="1:7">
      <c r="A1" s="213" t="s">
        <v>394</v>
      </c>
      <c r="D1" s="229"/>
      <c r="E1" s="214"/>
      <c r="F1" s="219" t="s">
        <v>546</v>
      </c>
    </row>
    <row r="2" spans="1:7" ht="15">
      <c r="A2" s="213"/>
      <c r="D2" s="229"/>
      <c r="E2" s="214"/>
      <c r="F2" s="371" t="s">
        <v>704</v>
      </c>
    </row>
    <row r="3" spans="1:7" ht="19.5" customHeight="1">
      <c r="A3" s="348" t="s">
        <v>530</v>
      </c>
      <c r="B3" s="348"/>
      <c r="C3" s="348"/>
      <c r="D3" s="348"/>
      <c r="E3" s="348"/>
      <c r="F3" s="348"/>
    </row>
    <row r="4" spans="1:7" ht="13.5" thickBot="1">
      <c r="E4" s="214"/>
      <c r="F4" s="228" t="s">
        <v>28</v>
      </c>
    </row>
    <row r="5" spans="1:7" ht="13.5" thickBot="1">
      <c r="A5" s="482" t="s">
        <v>39</v>
      </c>
      <c r="B5" s="483">
        <v>2019</v>
      </c>
      <c r="C5" s="483">
        <v>2020</v>
      </c>
      <c r="D5" s="483">
        <v>2021</v>
      </c>
      <c r="E5" s="484">
        <v>2022</v>
      </c>
      <c r="F5" s="485" t="s">
        <v>322</v>
      </c>
    </row>
    <row r="6" spans="1:7">
      <c r="A6" s="481" t="s">
        <v>531</v>
      </c>
      <c r="B6" s="139">
        <v>13031543.025028039</v>
      </c>
      <c r="C6" s="139">
        <v>15117246.97649939</v>
      </c>
      <c r="D6" s="139">
        <v>17614181.08284007</v>
      </c>
      <c r="E6" s="230">
        <v>27492030.802700199</v>
      </c>
      <c r="F6" s="465">
        <v>28695948.557840049</v>
      </c>
      <c r="G6" s="231"/>
    </row>
    <row r="7" spans="1:7" s="213" customFormat="1" ht="18" customHeight="1">
      <c r="A7" s="466" t="s">
        <v>551</v>
      </c>
      <c r="B7" s="232">
        <v>345452.55674799997</v>
      </c>
      <c r="C7" s="232">
        <v>323510.27436600003</v>
      </c>
      <c r="D7" s="232">
        <v>311190.63755699998</v>
      </c>
      <c r="E7" s="233"/>
      <c r="F7" s="467"/>
      <c r="G7" s="214"/>
    </row>
    <row r="8" spans="1:7" ht="13.5">
      <c r="A8" s="450" t="s">
        <v>532</v>
      </c>
      <c r="B8" s="121">
        <v>22316.865207999999</v>
      </c>
      <c r="C8" s="121">
        <v>22188.728443</v>
      </c>
      <c r="D8" s="121">
        <v>21832.699022000001</v>
      </c>
      <c r="E8" s="233"/>
      <c r="F8" s="467"/>
    </row>
    <row r="9" spans="1:7" ht="13.5">
      <c r="A9" s="450" t="s">
        <v>533</v>
      </c>
      <c r="B9" s="121">
        <v>150418.44163000002</v>
      </c>
      <c r="C9" s="121">
        <v>136719.62024399999</v>
      </c>
      <c r="D9" s="121">
        <v>128025.857007</v>
      </c>
      <c r="E9" s="233"/>
      <c r="F9" s="467"/>
    </row>
    <row r="10" spans="1:7" ht="13.5">
      <c r="A10" s="450" t="s">
        <v>534</v>
      </c>
      <c r="B10" s="234">
        <v>172717.24990999998</v>
      </c>
      <c r="C10" s="234">
        <v>164601.92567900004</v>
      </c>
      <c r="D10" s="234">
        <v>161332.08152800001</v>
      </c>
      <c r="E10" s="233"/>
      <c r="F10" s="467"/>
    </row>
    <row r="11" spans="1:7">
      <c r="A11" s="466" t="s">
        <v>552</v>
      </c>
      <c r="B11" s="139">
        <v>778305.34701879998</v>
      </c>
      <c r="C11" s="139">
        <v>986390.73326413881</v>
      </c>
      <c r="D11" s="139">
        <v>1506742.7954641066</v>
      </c>
      <c r="E11" s="230">
        <v>1180700.6869928199</v>
      </c>
      <c r="F11" s="468">
        <v>1931317.1141559999</v>
      </c>
    </row>
    <row r="12" spans="1:7" ht="13.5">
      <c r="A12" s="450" t="s">
        <v>532</v>
      </c>
      <c r="B12" s="234">
        <v>16531.548699999999</v>
      </c>
      <c r="C12" s="234">
        <v>34801.303599999999</v>
      </c>
      <c r="D12" s="234">
        <v>115332.08560000001</v>
      </c>
      <c r="E12" s="235">
        <v>59756.358035000005</v>
      </c>
      <c r="F12" s="469">
        <v>51117.376839999997</v>
      </c>
    </row>
    <row r="13" spans="1:7" ht="13.5">
      <c r="A13" s="450" t="s">
        <v>535</v>
      </c>
      <c r="B13" s="121" t="s">
        <v>198</v>
      </c>
      <c r="C13" s="121" t="s">
        <v>198</v>
      </c>
      <c r="D13" s="121">
        <v>36539.856</v>
      </c>
      <c r="E13" s="235">
        <v>66889.224000000002</v>
      </c>
      <c r="F13" s="469">
        <v>52604.543999999994</v>
      </c>
    </row>
    <row r="14" spans="1:7" ht="13.5">
      <c r="A14" s="450" t="s">
        <v>32</v>
      </c>
      <c r="B14" s="115" t="s">
        <v>198</v>
      </c>
      <c r="C14" s="115" t="s">
        <v>198</v>
      </c>
      <c r="D14" s="115" t="s">
        <v>198</v>
      </c>
      <c r="E14" s="236" t="s">
        <v>198</v>
      </c>
      <c r="F14" s="469">
        <v>805977.23311199993</v>
      </c>
    </row>
    <row r="15" spans="1:7" ht="13.5">
      <c r="A15" s="450" t="s">
        <v>533</v>
      </c>
      <c r="B15" s="234">
        <v>25212.357599999999</v>
      </c>
      <c r="C15" s="234">
        <v>70559.327400000009</v>
      </c>
      <c r="D15" s="234">
        <v>89310.560696</v>
      </c>
      <c r="E15" s="235">
        <v>139593.42132220711</v>
      </c>
      <c r="F15" s="469">
        <v>134664.41705600001</v>
      </c>
    </row>
    <row r="16" spans="1:7" ht="13.5">
      <c r="A16" s="450" t="s">
        <v>553</v>
      </c>
      <c r="B16" s="234">
        <v>297220.09590000001</v>
      </c>
      <c r="C16" s="234">
        <v>345500.3799</v>
      </c>
      <c r="D16" s="234">
        <v>561267.41310000001</v>
      </c>
      <c r="E16" s="235">
        <v>100969.2037256</v>
      </c>
      <c r="F16" s="469">
        <v>102416.60243200001</v>
      </c>
    </row>
    <row r="17" spans="1:12" ht="13.5">
      <c r="A17" s="450" t="s">
        <v>536</v>
      </c>
      <c r="B17" s="121">
        <v>12613.104000000001</v>
      </c>
      <c r="C17" s="121">
        <v>12504.797999999999</v>
      </c>
      <c r="D17" s="121">
        <v>12263.181672000001</v>
      </c>
      <c r="E17" s="235">
        <v>19959.001228000001</v>
      </c>
      <c r="F17" s="469">
        <v>16764.410616000001</v>
      </c>
    </row>
    <row r="18" spans="1:12" ht="13.5">
      <c r="A18" s="450" t="s">
        <v>537</v>
      </c>
      <c r="B18" s="121">
        <v>35310.980499999998</v>
      </c>
      <c r="C18" s="121">
        <v>35561.788831710001</v>
      </c>
      <c r="D18" s="121">
        <v>35737.724231709995</v>
      </c>
      <c r="E18" s="235">
        <v>35669.554231710004</v>
      </c>
      <c r="F18" s="469">
        <v>33515.31</v>
      </c>
    </row>
    <row r="19" spans="1:12" ht="13.5">
      <c r="A19" s="450" t="s">
        <v>538</v>
      </c>
      <c r="B19" s="121">
        <v>5397.7</v>
      </c>
      <c r="C19" s="121">
        <v>9692.2999999999993</v>
      </c>
      <c r="D19" s="121">
        <v>13899.3</v>
      </c>
      <c r="E19" s="235">
        <v>2080.2800000000002</v>
      </c>
      <c r="F19" s="469">
        <v>15969.27</v>
      </c>
    </row>
    <row r="20" spans="1:12" ht="13.5">
      <c r="A20" s="450" t="s">
        <v>306</v>
      </c>
      <c r="B20" s="234">
        <v>102338.991395</v>
      </c>
      <c r="C20" s="234">
        <v>138179.85850150001</v>
      </c>
      <c r="D20" s="234">
        <v>200851.13164233</v>
      </c>
      <c r="E20" s="235">
        <v>291526</v>
      </c>
      <c r="F20" s="469">
        <v>272197.08391600003</v>
      </c>
    </row>
    <row r="21" spans="1:12" ht="13.5">
      <c r="A21" s="450" t="s">
        <v>539</v>
      </c>
      <c r="B21" s="234">
        <v>11419.66</v>
      </c>
      <c r="C21" s="234">
        <v>2023.1770000000001</v>
      </c>
      <c r="D21" s="234">
        <v>1313.31</v>
      </c>
      <c r="E21" s="235">
        <v>759.08</v>
      </c>
      <c r="F21" s="469">
        <v>1128.6600000000001</v>
      </c>
    </row>
    <row r="22" spans="1:12" ht="13.5">
      <c r="A22" s="450" t="s">
        <v>540</v>
      </c>
      <c r="B22" s="121">
        <v>206562.94134400005</v>
      </c>
      <c r="C22" s="121">
        <v>262014.99160881</v>
      </c>
      <c r="D22" s="121">
        <v>349894.74719958508</v>
      </c>
      <c r="E22" s="235">
        <v>341736.40311397007</v>
      </c>
      <c r="F22" s="469">
        <v>333441.59406399995</v>
      </c>
    </row>
    <row r="23" spans="1:12" ht="13.5">
      <c r="A23" s="450" t="s">
        <v>554</v>
      </c>
      <c r="B23" s="121">
        <v>32082.75</v>
      </c>
      <c r="C23" s="121">
        <v>43529.716408209999</v>
      </c>
      <c r="D23" s="121">
        <v>60335.753576210001</v>
      </c>
      <c r="E23" s="235">
        <v>72598.258583999996</v>
      </c>
      <c r="F23" s="469">
        <v>70083.809232</v>
      </c>
    </row>
    <row r="24" spans="1:12" ht="13.5">
      <c r="A24" s="450" t="s">
        <v>541</v>
      </c>
      <c r="B24" s="237">
        <v>33615.217579799937</v>
      </c>
      <c r="C24" s="237">
        <v>32023.092013908783</v>
      </c>
      <c r="D24" s="237">
        <v>29997.731746270994</v>
      </c>
      <c r="E24" s="238">
        <v>49163.902752332855</v>
      </c>
      <c r="F24" s="469">
        <f>F11-SUM(F12:F23)</f>
        <v>41436.802887999685</v>
      </c>
    </row>
    <row r="25" spans="1:12">
      <c r="A25" s="470" t="s">
        <v>542</v>
      </c>
      <c r="B25" s="107">
        <v>14155300.928794838</v>
      </c>
      <c r="C25" s="107">
        <v>16427147.984129529</v>
      </c>
      <c r="D25" s="107">
        <v>19432115</v>
      </c>
      <c r="E25" s="107">
        <v>28672731.48969302</v>
      </c>
      <c r="F25" s="471">
        <f>F6+F11</f>
        <v>30627265.67199605</v>
      </c>
      <c r="G25" s="239"/>
      <c r="I25" s="240"/>
      <c r="J25" s="240"/>
      <c r="K25" s="240"/>
      <c r="L25" s="240"/>
    </row>
    <row r="26" spans="1:12">
      <c r="A26" s="472" t="s">
        <v>697</v>
      </c>
      <c r="B26" s="360"/>
      <c r="C26" s="360"/>
      <c r="D26" s="360"/>
      <c r="E26" s="360"/>
      <c r="F26" s="473"/>
      <c r="I26" s="240"/>
      <c r="J26" s="240"/>
      <c r="K26" s="240"/>
      <c r="L26" s="240"/>
    </row>
    <row r="27" spans="1:12">
      <c r="A27" s="474" t="s">
        <v>555</v>
      </c>
      <c r="B27" s="241">
        <v>81.902853528323405</v>
      </c>
      <c r="C27" s="241">
        <v>96.618958016523081</v>
      </c>
      <c r="D27" s="241">
        <v>100.01028138088235</v>
      </c>
      <c r="E27" s="242">
        <v>114.24660359615879</v>
      </c>
      <c r="F27" s="475">
        <v>103.85919816350476</v>
      </c>
      <c r="I27" s="240"/>
      <c r="J27" s="240"/>
      <c r="K27" s="240"/>
      <c r="L27" s="240"/>
    </row>
    <row r="28" spans="1:12">
      <c r="A28" s="474" t="s">
        <v>551</v>
      </c>
      <c r="B28" s="241">
        <v>2.171158864454994</v>
      </c>
      <c r="C28" s="241">
        <v>2.0676533012574003</v>
      </c>
      <c r="D28" s="241">
        <v>1.7668867432849622</v>
      </c>
      <c r="E28" s="242">
        <v>0</v>
      </c>
      <c r="F28" s="476">
        <v>0</v>
      </c>
      <c r="I28" s="240"/>
      <c r="J28" s="240"/>
      <c r="K28" s="240"/>
      <c r="L28" s="240"/>
    </row>
    <row r="29" spans="1:12">
      <c r="A29" s="474" t="s">
        <v>552</v>
      </c>
      <c r="B29" s="241">
        <v>4.8916255515378264</v>
      </c>
      <c r="C29" s="241">
        <v>6.3043254498183918</v>
      </c>
      <c r="D29" s="241">
        <v>8.5550256002095129</v>
      </c>
      <c r="E29" s="242">
        <v>4.9065507055379678</v>
      </c>
      <c r="F29" s="476">
        <v>6.9900127703182022</v>
      </c>
      <c r="I29" s="240"/>
      <c r="J29" s="240"/>
      <c r="K29" s="240"/>
      <c r="L29" s="240"/>
    </row>
    <row r="30" spans="1:12" ht="13.5" thickBot="1">
      <c r="A30" s="477" t="s">
        <v>542</v>
      </c>
      <c r="B30" s="478">
        <v>88.965637944316228</v>
      </c>
      <c r="C30" s="478">
        <v>104.99093676759887</v>
      </c>
      <c r="D30" s="478">
        <v>110.33219372437684</v>
      </c>
      <c r="E30" s="479">
        <v>119.15315430169674</v>
      </c>
      <c r="F30" s="480">
        <f>F27+F29</f>
        <v>110.84921093382296</v>
      </c>
      <c r="I30" s="240"/>
      <c r="J30" s="240"/>
      <c r="K30" s="240"/>
      <c r="L30" s="240"/>
    </row>
    <row r="31" spans="1:12" ht="15" customHeight="1">
      <c r="A31" s="464" t="s">
        <v>543</v>
      </c>
      <c r="B31" s="464"/>
      <c r="C31" s="464"/>
      <c r="D31" s="464"/>
      <c r="E31" s="464"/>
      <c r="F31" s="464"/>
    </row>
    <row r="32" spans="1:12">
      <c r="A32" s="359" t="s">
        <v>32</v>
      </c>
      <c r="B32" s="359"/>
      <c r="C32" s="359"/>
      <c r="D32" s="359"/>
      <c r="E32" s="359"/>
      <c r="F32" s="359"/>
    </row>
    <row r="33" spans="1:6" ht="13.5">
      <c r="A33" s="211" t="s">
        <v>354</v>
      </c>
      <c r="B33" s="247"/>
      <c r="C33" s="247"/>
      <c r="D33" s="247"/>
      <c r="E33" s="247"/>
      <c r="F33" s="10"/>
    </row>
    <row r="34" spans="1:6" ht="28.5" customHeight="1">
      <c r="A34" s="346" t="s">
        <v>547</v>
      </c>
      <c r="B34" s="346"/>
      <c r="C34" s="346"/>
      <c r="D34" s="346"/>
      <c r="E34" s="346"/>
      <c r="F34" s="346"/>
    </row>
    <row r="35" spans="1:6" ht="27.75" customHeight="1">
      <c r="A35" s="361" t="s">
        <v>548</v>
      </c>
      <c r="B35" s="361"/>
      <c r="C35" s="361"/>
      <c r="D35" s="361"/>
      <c r="E35" s="361"/>
      <c r="F35" s="361"/>
    </row>
    <row r="36" spans="1:6" ht="15.75" customHeight="1">
      <c r="A36" s="345" t="s">
        <v>549</v>
      </c>
      <c r="B36" s="345"/>
      <c r="C36" s="345"/>
      <c r="D36" s="345"/>
      <c r="E36" s="345"/>
      <c r="F36" s="345"/>
    </row>
    <row r="37" spans="1:6" ht="27" customHeight="1">
      <c r="A37" s="346" t="s">
        <v>544</v>
      </c>
      <c r="B37" s="345"/>
      <c r="C37" s="345"/>
      <c r="D37" s="345"/>
      <c r="E37" s="345"/>
      <c r="F37" s="345"/>
    </row>
    <row r="38" spans="1:6" ht="13.5" customHeight="1">
      <c r="A38" s="345" t="s">
        <v>550</v>
      </c>
      <c r="B38" s="345"/>
      <c r="C38" s="345"/>
      <c r="D38" s="345"/>
      <c r="E38" s="345"/>
      <c r="F38" s="345"/>
    </row>
    <row r="39" spans="1:6">
      <c r="A39" s="248" t="s">
        <v>545</v>
      </c>
      <c r="B39" s="246"/>
      <c r="C39" s="246"/>
      <c r="D39" s="246"/>
    </row>
    <row r="40" spans="1:6">
      <c r="A40" s="250"/>
      <c r="B40" s="246"/>
      <c r="C40" s="246"/>
      <c r="D40" s="246"/>
    </row>
    <row r="41" spans="1:6">
      <c r="A41" s="250"/>
      <c r="B41" s="246"/>
      <c r="C41" s="246"/>
      <c r="D41" s="246"/>
    </row>
    <row r="42" spans="1:6">
      <c r="A42" s="250"/>
    </row>
    <row r="43" spans="1:6">
      <c r="A43" s="250"/>
      <c r="B43" s="246"/>
      <c r="C43" s="246"/>
      <c r="D43" s="246"/>
    </row>
    <row r="44" spans="1:6">
      <c r="A44" s="251"/>
      <c r="B44" s="246"/>
      <c r="C44" s="246"/>
      <c r="D44" s="246"/>
    </row>
    <row r="45" spans="1:6">
      <c r="A45" s="252"/>
      <c r="B45" s="246"/>
      <c r="C45" s="246"/>
      <c r="D45" s="246"/>
    </row>
    <row r="46" spans="1:6">
      <c r="A46" s="252"/>
      <c r="B46" s="246"/>
      <c r="C46" s="246"/>
      <c r="D46" s="246"/>
    </row>
    <row r="47" spans="1:6">
      <c r="A47" s="252"/>
    </row>
    <row r="48" spans="1:6" ht="15.75" customHeight="1">
      <c r="A48" s="252"/>
    </row>
    <row r="49" spans="1:4" s="228" customFormat="1">
      <c r="A49" s="252"/>
      <c r="B49" s="246"/>
      <c r="C49" s="246"/>
      <c r="D49" s="246"/>
    </row>
    <row r="50" spans="1:4" s="228" customFormat="1">
      <c r="A50" s="252"/>
      <c r="B50" s="246"/>
      <c r="C50" s="246"/>
      <c r="D50" s="246"/>
    </row>
    <row r="51" spans="1:4" s="228" customFormat="1">
      <c r="A51" s="252"/>
      <c r="B51" s="246"/>
      <c r="C51" s="246"/>
      <c r="D51" s="246"/>
    </row>
    <row r="52" spans="1:4" s="228" customFormat="1">
      <c r="A52" s="252"/>
      <c r="B52" s="246"/>
      <c r="C52" s="246"/>
      <c r="D52" s="246"/>
    </row>
    <row r="53" spans="1:4" s="228" customFormat="1" ht="13.9" customHeight="1">
      <c r="A53" s="251"/>
    </row>
    <row r="54" spans="1:4" s="228" customFormat="1" ht="13.9" customHeight="1">
      <c r="A54" s="252"/>
    </row>
    <row r="55" spans="1:4" s="228" customFormat="1" ht="13.9" customHeight="1">
      <c r="A55" s="252"/>
    </row>
    <row r="56" spans="1:4" s="228" customFormat="1" ht="13.9" customHeight="1">
      <c r="A56" s="251"/>
    </row>
    <row r="57" spans="1:4" s="228" customFormat="1">
      <c r="A57" s="213"/>
      <c r="B57" s="229"/>
      <c r="C57" s="229"/>
      <c r="D57" s="229"/>
    </row>
    <row r="58" spans="1:4" s="228" customFormat="1">
      <c r="A58" s="253"/>
    </row>
    <row r="59" spans="1:4" s="228" customFormat="1">
      <c r="A59" s="249"/>
    </row>
    <row r="60" spans="1:4" s="228" customFormat="1">
      <c r="A60" s="249"/>
    </row>
    <row r="61" spans="1:4" s="228" customFormat="1">
      <c r="A61" s="251"/>
    </row>
    <row r="62" spans="1:4" s="228" customFormat="1">
      <c r="A62" s="251"/>
    </row>
    <row r="63" spans="1:4" s="228" customFormat="1">
      <c r="A63" s="251"/>
    </row>
    <row r="64" spans="1:4" s="228" customFormat="1">
      <c r="A64" s="253"/>
    </row>
    <row r="65" spans="1:5">
      <c r="A65" s="249"/>
    </row>
    <row r="66" spans="1:5">
      <c r="A66" s="249"/>
    </row>
    <row r="67" spans="1:5">
      <c r="A67" s="249"/>
    </row>
    <row r="68" spans="1:5">
      <c r="A68" s="251"/>
    </row>
    <row r="69" spans="1:5">
      <c r="A69" s="251"/>
    </row>
    <row r="70" spans="1:5">
      <c r="A70" s="251"/>
    </row>
    <row r="71" spans="1:5">
      <c r="A71" s="251"/>
    </row>
    <row r="72" spans="1:5">
      <c r="A72" s="251"/>
    </row>
    <row r="73" spans="1:5">
      <c r="A73" s="251"/>
    </row>
    <row r="74" spans="1:5" ht="15" customHeight="1">
      <c r="A74" s="213"/>
      <c r="B74" s="229"/>
      <c r="C74" s="229"/>
      <c r="D74" s="229"/>
      <c r="E74" s="229"/>
    </row>
    <row r="75" spans="1:5" ht="15" customHeight="1">
      <c r="A75" s="254"/>
      <c r="B75" s="229"/>
      <c r="C75" s="229"/>
      <c r="D75" s="229"/>
      <c r="E75" s="229"/>
    </row>
    <row r="76" spans="1:5" ht="15" customHeight="1">
      <c r="B76" s="244"/>
      <c r="C76" s="244"/>
      <c r="D76" s="244"/>
      <c r="E76" s="244"/>
    </row>
    <row r="77" spans="1:5" ht="15" customHeight="1">
      <c r="B77" s="244"/>
      <c r="C77" s="244"/>
      <c r="D77" s="244"/>
      <c r="E77" s="245"/>
    </row>
    <row r="78" spans="1:5" s="216" customFormat="1" ht="38.25" customHeight="1">
      <c r="A78" s="363"/>
      <c r="B78" s="363"/>
      <c r="C78" s="363"/>
      <c r="D78" s="363"/>
      <c r="E78" s="363"/>
    </row>
    <row r="79" spans="1:5" s="216" customFormat="1"/>
    <row r="80" spans="1:5" s="216" customFormat="1"/>
    <row r="81" spans="1:5" s="216" customFormat="1" ht="59.25" customHeight="1">
      <c r="A81" s="363"/>
      <c r="B81" s="363"/>
      <c r="C81" s="363"/>
      <c r="D81" s="363"/>
      <c r="E81" s="363"/>
    </row>
    <row r="82" spans="1:5" s="216" customFormat="1"/>
    <row r="83" spans="1:5" s="216" customFormat="1"/>
    <row r="84" spans="1:5" s="216" customFormat="1" ht="43.5" customHeight="1">
      <c r="A84" s="363"/>
      <c r="B84" s="363"/>
      <c r="C84" s="363"/>
      <c r="D84" s="363"/>
      <c r="E84" s="363"/>
    </row>
    <row r="85" spans="1:5" s="216" customFormat="1" ht="38.25" customHeight="1">
      <c r="A85" s="363"/>
      <c r="B85" s="363"/>
      <c r="C85" s="363"/>
      <c r="D85" s="363"/>
      <c r="E85" s="363"/>
    </row>
    <row r="86" spans="1:5" ht="18" customHeight="1">
      <c r="B86" s="214"/>
      <c r="C86" s="214"/>
      <c r="D86" s="214"/>
      <c r="E86" s="214"/>
    </row>
    <row r="87" spans="1:5" ht="29.25" customHeight="1">
      <c r="A87" s="362"/>
      <c r="B87" s="362"/>
      <c r="C87" s="362"/>
      <c r="D87" s="362"/>
      <c r="E87" s="362"/>
    </row>
    <row r="88" spans="1:5" ht="29.25" customHeight="1">
      <c r="A88" s="362"/>
      <c r="B88" s="362"/>
      <c r="C88" s="362"/>
      <c r="D88" s="362"/>
      <c r="E88" s="362"/>
    </row>
    <row r="89" spans="1:5" ht="27" customHeight="1">
      <c r="A89" s="362"/>
      <c r="B89" s="362"/>
      <c r="C89" s="362"/>
      <c r="D89" s="362"/>
      <c r="E89" s="362"/>
    </row>
    <row r="90" spans="1:5">
      <c r="B90" s="214"/>
      <c r="C90" s="214"/>
      <c r="D90" s="214"/>
      <c r="E90" s="214"/>
    </row>
    <row r="91" spans="1:5">
      <c r="B91" s="214"/>
      <c r="C91" s="214"/>
      <c r="D91" s="214"/>
      <c r="E91" s="214"/>
    </row>
    <row r="92" spans="1:5">
      <c r="B92" s="214"/>
      <c r="C92" s="214"/>
      <c r="D92" s="214"/>
      <c r="E92" s="214"/>
    </row>
    <row r="93" spans="1:5">
      <c r="B93" s="214"/>
      <c r="C93" s="214"/>
      <c r="D93" s="214"/>
      <c r="E93" s="214"/>
    </row>
    <row r="94" spans="1:5">
      <c r="B94" s="214"/>
      <c r="C94" s="214"/>
      <c r="D94" s="214"/>
      <c r="E94" s="214"/>
    </row>
    <row r="95" spans="1:5">
      <c r="B95" s="214"/>
      <c r="C95" s="214"/>
      <c r="D95" s="214"/>
      <c r="E95" s="214"/>
    </row>
    <row r="96" spans="1:5">
      <c r="B96" s="214"/>
      <c r="C96" s="214"/>
      <c r="D96" s="214"/>
      <c r="E96" s="214"/>
    </row>
    <row r="97" spans="1:5" ht="29.25" customHeight="1">
      <c r="A97" s="362"/>
      <c r="B97" s="362"/>
      <c r="C97" s="362"/>
      <c r="D97" s="362"/>
      <c r="E97" s="362"/>
    </row>
    <row r="98" spans="1:5">
      <c r="A98" s="362"/>
      <c r="B98" s="362"/>
      <c r="C98" s="362"/>
      <c r="D98" s="362"/>
      <c r="E98" s="362"/>
    </row>
    <row r="99" spans="1:5">
      <c r="A99" s="362"/>
      <c r="B99" s="362"/>
      <c r="C99" s="362"/>
      <c r="D99" s="362"/>
      <c r="E99" s="362"/>
    </row>
    <row r="100" spans="1:5">
      <c r="A100" s="362"/>
      <c r="B100" s="362"/>
      <c r="C100" s="362"/>
      <c r="D100" s="362"/>
      <c r="E100" s="362"/>
    </row>
    <row r="101" spans="1:5">
      <c r="A101" s="362"/>
      <c r="B101" s="362"/>
      <c r="C101" s="362"/>
      <c r="D101" s="362"/>
      <c r="E101" s="362"/>
    </row>
    <row r="102" spans="1:5">
      <c r="B102" s="214"/>
      <c r="C102" s="214"/>
      <c r="D102" s="214"/>
      <c r="E102" s="214"/>
    </row>
    <row r="103" spans="1:5" ht="33.75" customHeight="1">
      <c r="A103" s="362"/>
      <c r="B103" s="362"/>
      <c r="C103" s="362"/>
      <c r="D103" s="362"/>
      <c r="E103" s="362"/>
    </row>
    <row r="104" spans="1:5">
      <c r="B104" s="214"/>
      <c r="C104" s="214"/>
      <c r="D104" s="214"/>
      <c r="E104" s="214"/>
    </row>
    <row r="105" spans="1:5">
      <c r="B105" s="214"/>
      <c r="C105" s="214"/>
      <c r="D105" s="214"/>
      <c r="E105" s="214"/>
    </row>
    <row r="112" spans="1:5">
      <c r="B112" s="214"/>
      <c r="C112" s="214"/>
      <c r="D112" s="214"/>
      <c r="E112" s="214"/>
    </row>
    <row r="113" spans="2:5">
      <c r="B113" s="214"/>
      <c r="C113" s="214"/>
      <c r="D113" s="214"/>
      <c r="E113" s="214"/>
    </row>
    <row r="114" spans="2:5">
      <c r="B114" s="214"/>
      <c r="C114" s="214"/>
      <c r="D114" s="214"/>
      <c r="E114" s="214"/>
    </row>
    <row r="115" spans="2:5">
      <c r="B115" s="214"/>
      <c r="C115" s="214"/>
      <c r="D115" s="214"/>
      <c r="E115" s="214"/>
    </row>
    <row r="116" spans="2:5">
      <c r="B116" s="214"/>
      <c r="C116" s="214"/>
      <c r="D116" s="214"/>
      <c r="E116" s="214"/>
    </row>
    <row r="117" spans="2:5">
      <c r="B117" s="214"/>
      <c r="C117" s="214"/>
      <c r="D117" s="214"/>
      <c r="E117" s="214"/>
    </row>
    <row r="118" spans="2:5">
      <c r="B118" s="214"/>
      <c r="C118" s="214"/>
      <c r="D118" s="214"/>
      <c r="E118" s="214"/>
    </row>
    <row r="119" spans="2:5">
      <c r="B119" s="214"/>
      <c r="C119" s="214"/>
      <c r="D119" s="214"/>
      <c r="E119" s="214"/>
    </row>
    <row r="120" spans="2:5">
      <c r="B120" s="214"/>
      <c r="C120" s="214"/>
      <c r="D120" s="214"/>
      <c r="E120" s="214"/>
    </row>
    <row r="121" spans="2:5">
      <c r="B121" s="214"/>
      <c r="C121" s="214"/>
      <c r="D121" s="214"/>
      <c r="E121" s="214"/>
    </row>
    <row r="122" spans="2:5">
      <c r="B122" s="214"/>
      <c r="C122" s="214"/>
      <c r="D122" s="214"/>
      <c r="E122" s="214"/>
    </row>
    <row r="123" spans="2:5">
      <c r="B123" s="214"/>
      <c r="C123" s="214"/>
      <c r="D123" s="214"/>
      <c r="E123" s="214"/>
    </row>
    <row r="124" spans="2:5">
      <c r="B124" s="214"/>
      <c r="C124" s="214"/>
      <c r="D124" s="214"/>
      <c r="E124" s="214"/>
    </row>
    <row r="125" spans="2:5">
      <c r="B125" s="214"/>
      <c r="C125" s="214"/>
      <c r="D125" s="214"/>
      <c r="E125" s="214"/>
    </row>
    <row r="126" spans="2:5">
      <c r="B126" s="214"/>
      <c r="C126" s="214"/>
      <c r="D126" s="214"/>
      <c r="E126" s="214"/>
    </row>
    <row r="127" spans="2:5">
      <c r="B127" s="214"/>
      <c r="C127" s="214"/>
      <c r="D127" s="214"/>
      <c r="E127" s="214"/>
    </row>
    <row r="128" spans="2:5">
      <c r="B128" s="214"/>
      <c r="C128" s="214"/>
      <c r="D128" s="214"/>
      <c r="E128" s="214"/>
    </row>
    <row r="129" spans="2:5">
      <c r="B129" s="214"/>
      <c r="C129" s="214"/>
      <c r="D129" s="214"/>
      <c r="E129" s="214"/>
    </row>
    <row r="130" spans="2:5">
      <c r="B130" s="214"/>
      <c r="C130" s="214"/>
      <c r="D130" s="214"/>
      <c r="E130" s="214"/>
    </row>
    <row r="131" spans="2:5">
      <c r="B131" s="214"/>
      <c r="C131" s="214"/>
      <c r="D131" s="214"/>
      <c r="E131" s="214"/>
    </row>
    <row r="132" spans="2:5">
      <c r="B132" s="214"/>
      <c r="C132" s="214"/>
      <c r="D132" s="214"/>
      <c r="E132" s="214"/>
    </row>
    <row r="133" spans="2:5">
      <c r="B133" s="214"/>
      <c r="C133" s="214"/>
      <c r="D133" s="214"/>
      <c r="E133" s="214"/>
    </row>
    <row r="134" spans="2:5">
      <c r="B134" s="214"/>
      <c r="C134" s="214"/>
      <c r="D134" s="214"/>
      <c r="E134" s="214"/>
    </row>
    <row r="135" spans="2:5">
      <c r="B135" s="214"/>
      <c r="C135" s="214"/>
      <c r="D135" s="214"/>
      <c r="E135" s="214"/>
    </row>
    <row r="136" spans="2:5">
      <c r="B136" s="214"/>
      <c r="C136" s="214"/>
      <c r="D136" s="214"/>
      <c r="E136" s="214"/>
    </row>
    <row r="137" spans="2:5">
      <c r="B137" s="214"/>
      <c r="C137" s="214"/>
      <c r="D137" s="214"/>
      <c r="E137" s="214"/>
    </row>
    <row r="138" spans="2:5">
      <c r="B138" s="214"/>
      <c r="C138" s="214"/>
      <c r="D138" s="214"/>
      <c r="E138" s="214"/>
    </row>
    <row r="139" spans="2:5">
      <c r="B139" s="214"/>
      <c r="C139" s="214"/>
      <c r="D139" s="214"/>
      <c r="E139" s="214"/>
    </row>
    <row r="140" spans="2:5">
      <c r="B140" s="214"/>
      <c r="C140" s="214"/>
      <c r="D140" s="214"/>
      <c r="E140" s="214"/>
    </row>
    <row r="141" spans="2:5">
      <c r="B141" s="214"/>
      <c r="C141" s="214"/>
      <c r="D141" s="214"/>
      <c r="E141" s="214"/>
    </row>
    <row r="142" spans="2:5">
      <c r="B142" s="214"/>
      <c r="C142" s="214"/>
      <c r="D142" s="214"/>
      <c r="E142" s="214"/>
    </row>
    <row r="143" spans="2:5">
      <c r="B143" s="214"/>
      <c r="C143" s="214"/>
      <c r="D143" s="214"/>
      <c r="E143" s="214"/>
    </row>
    <row r="144" spans="2:5">
      <c r="B144" s="214"/>
      <c r="C144" s="214"/>
      <c r="D144" s="214"/>
      <c r="E144" s="214"/>
    </row>
    <row r="145" spans="2:5">
      <c r="B145" s="214"/>
      <c r="C145" s="214"/>
      <c r="D145" s="214"/>
      <c r="E145" s="214"/>
    </row>
    <row r="146" spans="2:5">
      <c r="B146" s="214"/>
      <c r="C146" s="214"/>
      <c r="D146" s="214"/>
      <c r="E146" s="214"/>
    </row>
    <row r="147" spans="2:5">
      <c r="B147" s="214"/>
      <c r="C147" s="214"/>
      <c r="D147" s="214"/>
      <c r="E147" s="214"/>
    </row>
    <row r="148" spans="2:5">
      <c r="B148" s="214"/>
      <c r="C148" s="214"/>
      <c r="D148" s="214"/>
      <c r="E148" s="214"/>
    </row>
    <row r="149" spans="2:5">
      <c r="B149" s="214"/>
      <c r="C149" s="214"/>
      <c r="D149" s="214"/>
      <c r="E149" s="214"/>
    </row>
    <row r="150" spans="2:5">
      <c r="B150" s="214"/>
      <c r="C150" s="214"/>
      <c r="D150" s="214"/>
      <c r="E150" s="214"/>
    </row>
    <row r="151" spans="2:5">
      <c r="B151" s="214"/>
      <c r="C151" s="214"/>
      <c r="D151" s="214"/>
      <c r="E151" s="214"/>
    </row>
    <row r="152" spans="2:5">
      <c r="B152" s="214"/>
      <c r="C152" s="214"/>
      <c r="D152" s="214"/>
      <c r="E152" s="214"/>
    </row>
    <row r="153" spans="2:5">
      <c r="B153" s="214"/>
      <c r="C153" s="214"/>
      <c r="D153" s="214"/>
      <c r="E153" s="214"/>
    </row>
    <row r="154" spans="2:5">
      <c r="B154" s="214"/>
      <c r="C154" s="214"/>
      <c r="D154" s="214"/>
      <c r="E154" s="214"/>
    </row>
    <row r="155" spans="2:5">
      <c r="B155" s="214"/>
      <c r="C155" s="214"/>
      <c r="D155" s="214"/>
      <c r="E155" s="214"/>
    </row>
    <row r="156" spans="2:5">
      <c r="B156" s="214"/>
      <c r="C156" s="214"/>
      <c r="D156" s="214"/>
      <c r="E156" s="214"/>
    </row>
    <row r="157" spans="2:5">
      <c r="B157" s="214"/>
      <c r="C157" s="214"/>
      <c r="D157" s="214"/>
      <c r="E157" s="214"/>
    </row>
    <row r="158" spans="2:5">
      <c r="B158" s="214"/>
      <c r="C158" s="214"/>
      <c r="D158" s="214"/>
      <c r="E158" s="214"/>
    </row>
    <row r="159" spans="2:5">
      <c r="B159" s="214"/>
      <c r="C159" s="214"/>
      <c r="D159" s="214"/>
      <c r="E159" s="214"/>
    </row>
    <row r="160" spans="2:5">
      <c r="B160" s="214"/>
      <c r="C160" s="214"/>
      <c r="D160" s="214"/>
      <c r="E160" s="214"/>
    </row>
    <row r="161" spans="2:5">
      <c r="B161" s="214"/>
      <c r="C161" s="214"/>
      <c r="D161" s="214"/>
      <c r="E161" s="214"/>
    </row>
    <row r="162" spans="2:5">
      <c r="B162" s="214"/>
      <c r="C162" s="214"/>
      <c r="D162" s="214"/>
      <c r="E162" s="214"/>
    </row>
    <row r="163" spans="2:5">
      <c r="B163" s="214"/>
      <c r="C163" s="214"/>
      <c r="D163" s="214"/>
      <c r="E163" s="214"/>
    </row>
    <row r="164" spans="2:5">
      <c r="B164" s="214"/>
      <c r="C164" s="214"/>
      <c r="D164" s="214"/>
      <c r="E164" s="214"/>
    </row>
    <row r="165" spans="2:5">
      <c r="B165" s="214"/>
      <c r="C165" s="214"/>
      <c r="D165" s="214"/>
      <c r="E165" s="214"/>
    </row>
    <row r="166" spans="2:5">
      <c r="B166" s="214"/>
      <c r="C166" s="214"/>
      <c r="D166" s="214"/>
      <c r="E166" s="214"/>
    </row>
    <row r="167" spans="2:5">
      <c r="B167" s="214"/>
      <c r="C167" s="214"/>
      <c r="D167" s="214"/>
      <c r="E167" s="214"/>
    </row>
    <row r="168" spans="2:5">
      <c r="B168" s="214"/>
      <c r="C168" s="214"/>
      <c r="D168" s="214"/>
      <c r="E168" s="214"/>
    </row>
    <row r="169" spans="2:5">
      <c r="B169" s="214"/>
      <c r="C169" s="214"/>
      <c r="D169" s="214"/>
      <c r="E169" s="214"/>
    </row>
    <row r="170" spans="2:5">
      <c r="B170" s="214"/>
      <c r="C170" s="214"/>
      <c r="D170" s="214"/>
      <c r="E170" s="214"/>
    </row>
    <row r="171" spans="2:5">
      <c r="B171" s="214"/>
      <c r="C171" s="214"/>
      <c r="D171" s="214"/>
      <c r="E171" s="214"/>
    </row>
    <row r="172" spans="2:5">
      <c r="B172" s="214"/>
      <c r="C172" s="214"/>
      <c r="D172" s="214"/>
      <c r="E172" s="214"/>
    </row>
    <row r="173" spans="2:5">
      <c r="B173" s="214"/>
      <c r="C173" s="214"/>
      <c r="D173" s="214"/>
      <c r="E173" s="214"/>
    </row>
    <row r="174" spans="2:5">
      <c r="B174" s="214"/>
      <c r="C174" s="214"/>
      <c r="D174" s="214"/>
      <c r="E174" s="214"/>
    </row>
    <row r="175" spans="2:5">
      <c r="B175" s="214"/>
      <c r="C175" s="214"/>
      <c r="D175" s="214"/>
      <c r="E175" s="214"/>
    </row>
    <row r="176" spans="2:5">
      <c r="B176" s="214"/>
      <c r="C176" s="214"/>
      <c r="D176" s="214"/>
      <c r="E176" s="214"/>
    </row>
    <row r="177" spans="2:5">
      <c r="B177" s="214"/>
      <c r="C177" s="214"/>
      <c r="D177" s="214"/>
      <c r="E177" s="214"/>
    </row>
    <row r="178" spans="2:5">
      <c r="B178" s="214"/>
      <c r="C178" s="214"/>
      <c r="D178" s="214"/>
      <c r="E178" s="214"/>
    </row>
    <row r="179" spans="2:5">
      <c r="B179" s="214"/>
      <c r="C179" s="214"/>
      <c r="D179" s="214"/>
      <c r="E179" s="214"/>
    </row>
    <row r="180" spans="2:5">
      <c r="B180" s="214"/>
      <c r="C180" s="214"/>
      <c r="D180" s="214"/>
      <c r="E180" s="214"/>
    </row>
    <row r="181" spans="2:5">
      <c r="B181" s="214"/>
      <c r="C181" s="214"/>
      <c r="D181" s="214"/>
      <c r="E181" s="214"/>
    </row>
    <row r="182" spans="2:5">
      <c r="B182" s="214"/>
      <c r="C182" s="214"/>
      <c r="D182" s="214"/>
      <c r="E182" s="214"/>
    </row>
    <row r="183" spans="2:5">
      <c r="B183" s="214"/>
      <c r="C183" s="214"/>
      <c r="D183" s="214"/>
      <c r="E183" s="214"/>
    </row>
    <row r="184" spans="2:5">
      <c r="B184" s="214"/>
      <c r="C184" s="214"/>
      <c r="D184" s="214"/>
      <c r="E184" s="214"/>
    </row>
    <row r="185" spans="2:5">
      <c r="B185" s="214"/>
      <c r="C185" s="214"/>
      <c r="D185" s="214"/>
      <c r="E185" s="214"/>
    </row>
    <row r="186" spans="2:5">
      <c r="B186" s="214"/>
      <c r="C186" s="214"/>
      <c r="D186" s="214"/>
      <c r="E186" s="214"/>
    </row>
    <row r="187" spans="2:5">
      <c r="B187" s="214"/>
      <c r="C187" s="214"/>
      <c r="D187" s="214"/>
      <c r="E187" s="214"/>
    </row>
    <row r="188" spans="2:5">
      <c r="B188" s="214"/>
      <c r="C188" s="214"/>
      <c r="D188" s="214"/>
      <c r="E188" s="214"/>
    </row>
    <row r="189" spans="2:5">
      <c r="B189" s="214"/>
      <c r="C189" s="214"/>
      <c r="D189" s="214"/>
      <c r="E189" s="214"/>
    </row>
    <row r="190" spans="2:5">
      <c r="B190" s="214"/>
      <c r="C190" s="214"/>
      <c r="D190" s="214"/>
      <c r="E190" s="214"/>
    </row>
    <row r="191" spans="2:5">
      <c r="B191" s="214"/>
      <c r="C191" s="214"/>
      <c r="D191" s="214"/>
      <c r="E191" s="214"/>
    </row>
    <row r="192" spans="2:5">
      <c r="B192" s="214"/>
      <c r="C192" s="214"/>
      <c r="D192" s="214"/>
      <c r="E192" s="214"/>
    </row>
    <row r="193" spans="2:5">
      <c r="B193" s="214"/>
      <c r="C193" s="214"/>
      <c r="D193" s="214"/>
      <c r="E193" s="214"/>
    </row>
    <row r="194" spans="2:5">
      <c r="B194" s="214"/>
      <c r="C194" s="214"/>
      <c r="D194" s="214"/>
      <c r="E194" s="214"/>
    </row>
    <row r="195" spans="2:5">
      <c r="B195" s="214"/>
      <c r="C195" s="214"/>
      <c r="D195" s="214"/>
      <c r="E195" s="214"/>
    </row>
    <row r="196" spans="2:5">
      <c r="B196" s="214"/>
      <c r="C196" s="214"/>
      <c r="D196" s="214"/>
      <c r="E196" s="214"/>
    </row>
    <row r="197" spans="2:5">
      <c r="B197" s="214"/>
      <c r="C197" s="214"/>
      <c r="D197" s="214"/>
      <c r="E197" s="214"/>
    </row>
    <row r="198" spans="2:5">
      <c r="B198" s="214"/>
      <c r="C198" s="214"/>
      <c r="D198" s="214"/>
      <c r="E198" s="214"/>
    </row>
    <row r="199" spans="2:5">
      <c r="B199" s="214"/>
      <c r="C199" s="214"/>
      <c r="D199" s="214"/>
      <c r="E199" s="214"/>
    </row>
    <row r="200" spans="2:5">
      <c r="B200" s="214"/>
      <c r="C200" s="214"/>
      <c r="D200" s="214"/>
      <c r="E200" s="214"/>
    </row>
    <row r="201" spans="2:5">
      <c r="B201" s="214"/>
      <c r="C201" s="214"/>
      <c r="D201" s="214"/>
      <c r="E201" s="214"/>
    </row>
    <row r="202" spans="2:5">
      <c r="B202" s="214"/>
      <c r="C202" s="214"/>
      <c r="D202" s="214"/>
      <c r="E202" s="214"/>
    </row>
    <row r="203" spans="2:5">
      <c r="B203" s="214"/>
      <c r="C203" s="214"/>
      <c r="D203" s="214"/>
      <c r="E203" s="214"/>
    </row>
    <row r="204" spans="2:5">
      <c r="B204" s="214"/>
      <c r="C204" s="214"/>
      <c r="D204" s="214"/>
      <c r="E204" s="214"/>
    </row>
    <row r="205" spans="2:5">
      <c r="B205" s="214"/>
      <c r="C205" s="214"/>
      <c r="D205" s="214"/>
      <c r="E205" s="214"/>
    </row>
    <row r="206" spans="2:5">
      <c r="B206" s="214"/>
      <c r="C206" s="214"/>
      <c r="D206" s="214"/>
      <c r="E206" s="214"/>
    </row>
    <row r="207" spans="2:5">
      <c r="B207" s="214"/>
      <c r="C207" s="214"/>
      <c r="D207" s="214"/>
      <c r="E207" s="214"/>
    </row>
    <row r="208" spans="2:5">
      <c r="B208" s="214"/>
      <c r="C208" s="214"/>
      <c r="D208" s="214"/>
      <c r="E208" s="214"/>
    </row>
    <row r="209" spans="2:5">
      <c r="B209" s="214"/>
      <c r="C209" s="214"/>
      <c r="D209" s="214"/>
      <c r="E209" s="214"/>
    </row>
    <row r="210" spans="2:5">
      <c r="B210" s="214"/>
      <c r="C210" s="214"/>
      <c r="D210" s="214"/>
      <c r="E210" s="214"/>
    </row>
    <row r="211" spans="2:5">
      <c r="B211" s="214"/>
      <c r="C211" s="214"/>
      <c r="D211" s="214"/>
      <c r="E211" s="214"/>
    </row>
    <row r="212" spans="2:5">
      <c r="B212" s="214"/>
      <c r="C212" s="214"/>
      <c r="D212" s="214"/>
      <c r="E212" s="214"/>
    </row>
    <row r="213" spans="2:5">
      <c r="B213" s="214"/>
      <c r="C213" s="214"/>
      <c r="D213" s="214"/>
      <c r="E213" s="214"/>
    </row>
    <row r="214" spans="2:5">
      <c r="B214" s="214"/>
      <c r="C214" s="214"/>
      <c r="D214" s="214"/>
      <c r="E214" s="214"/>
    </row>
    <row r="215" spans="2:5">
      <c r="B215" s="214"/>
      <c r="C215" s="214"/>
      <c r="D215" s="214"/>
      <c r="E215" s="214"/>
    </row>
    <row r="216" spans="2:5">
      <c r="B216" s="214"/>
      <c r="C216" s="214"/>
      <c r="D216" s="214"/>
      <c r="E216" s="214"/>
    </row>
    <row r="217" spans="2:5">
      <c r="B217" s="214"/>
      <c r="C217" s="214"/>
      <c r="D217" s="214"/>
      <c r="E217" s="214"/>
    </row>
    <row r="218" spans="2:5">
      <c r="B218" s="214"/>
      <c r="C218" s="214"/>
      <c r="D218" s="214"/>
      <c r="E218" s="214"/>
    </row>
    <row r="219" spans="2:5">
      <c r="B219" s="214"/>
      <c r="C219" s="214"/>
      <c r="D219" s="214"/>
      <c r="E219" s="214"/>
    </row>
    <row r="220" spans="2:5">
      <c r="B220" s="214"/>
      <c r="C220" s="214"/>
      <c r="D220" s="214"/>
      <c r="E220" s="214"/>
    </row>
    <row r="221" spans="2:5">
      <c r="B221" s="214"/>
      <c r="C221" s="214"/>
      <c r="D221" s="214"/>
      <c r="E221" s="214"/>
    </row>
    <row r="222" spans="2:5">
      <c r="B222" s="214"/>
      <c r="C222" s="214"/>
      <c r="D222" s="214"/>
      <c r="E222" s="214"/>
    </row>
    <row r="223" spans="2:5">
      <c r="B223" s="214"/>
      <c r="C223" s="214"/>
      <c r="D223" s="214"/>
      <c r="E223" s="214"/>
    </row>
    <row r="224" spans="2:5">
      <c r="B224" s="214"/>
      <c r="C224" s="214"/>
      <c r="D224" s="214"/>
      <c r="E224" s="214"/>
    </row>
    <row r="225" spans="2:5">
      <c r="B225" s="214"/>
      <c r="C225" s="214"/>
      <c r="D225" s="214"/>
      <c r="E225" s="214"/>
    </row>
    <row r="226" spans="2:5">
      <c r="B226" s="214"/>
      <c r="C226" s="214"/>
      <c r="D226" s="214"/>
      <c r="E226" s="214"/>
    </row>
    <row r="227" spans="2:5">
      <c r="B227" s="214"/>
      <c r="C227" s="214"/>
      <c r="D227" s="214"/>
      <c r="E227" s="214"/>
    </row>
    <row r="228" spans="2:5">
      <c r="B228" s="214"/>
      <c r="C228" s="214"/>
      <c r="D228" s="214"/>
      <c r="E228" s="214"/>
    </row>
    <row r="229" spans="2:5">
      <c r="B229" s="214"/>
      <c r="C229" s="214"/>
      <c r="D229" s="214"/>
      <c r="E229" s="214"/>
    </row>
    <row r="230" spans="2:5">
      <c r="B230" s="214"/>
      <c r="C230" s="214"/>
      <c r="D230" s="214"/>
      <c r="E230" s="214"/>
    </row>
    <row r="231" spans="2:5">
      <c r="B231" s="214"/>
      <c r="C231" s="214"/>
      <c r="D231" s="214"/>
      <c r="E231" s="214"/>
    </row>
    <row r="232" spans="2:5">
      <c r="B232" s="214"/>
      <c r="C232" s="214"/>
      <c r="D232" s="214"/>
      <c r="E232" s="214"/>
    </row>
    <row r="233" spans="2:5">
      <c r="B233" s="214"/>
      <c r="C233" s="214"/>
      <c r="D233" s="214"/>
      <c r="E233" s="214"/>
    </row>
    <row r="234" spans="2:5">
      <c r="B234" s="214"/>
      <c r="C234" s="214"/>
      <c r="D234" s="214"/>
      <c r="E234" s="214"/>
    </row>
    <row r="235" spans="2:5">
      <c r="B235" s="214"/>
      <c r="C235" s="214"/>
      <c r="D235" s="214"/>
      <c r="E235" s="214"/>
    </row>
    <row r="236" spans="2:5">
      <c r="B236" s="214"/>
      <c r="C236" s="214"/>
      <c r="D236" s="214"/>
      <c r="E236" s="214"/>
    </row>
    <row r="237" spans="2:5">
      <c r="B237" s="214"/>
      <c r="C237" s="214"/>
      <c r="D237" s="214"/>
      <c r="E237" s="214"/>
    </row>
    <row r="238" spans="2:5">
      <c r="B238" s="214"/>
      <c r="C238" s="214"/>
      <c r="D238" s="214"/>
      <c r="E238" s="214"/>
    </row>
    <row r="239" spans="2:5">
      <c r="B239" s="214"/>
      <c r="C239" s="214"/>
      <c r="D239" s="214"/>
      <c r="E239" s="214"/>
    </row>
    <row r="240" spans="2:5">
      <c r="B240" s="214"/>
      <c r="C240" s="214"/>
      <c r="D240" s="214"/>
      <c r="E240" s="214"/>
    </row>
    <row r="241" spans="2:5">
      <c r="B241" s="214"/>
      <c r="C241" s="214"/>
      <c r="D241" s="214"/>
      <c r="E241" s="214"/>
    </row>
    <row r="242" spans="2:5">
      <c r="B242" s="214"/>
      <c r="C242" s="214"/>
      <c r="D242" s="214"/>
      <c r="E242" s="214"/>
    </row>
    <row r="243" spans="2:5">
      <c r="B243" s="214"/>
      <c r="C243" s="214"/>
      <c r="D243" s="214"/>
      <c r="E243" s="214"/>
    </row>
    <row r="244" spans="2:5">
      <c r="B244" s="214"/>
      <c r="C244" s="214"/>
      <c r="D244" s="214"/>
      <c r="E244" s="214"/>
    </row>
    <row r="245" spans="2:5">
      <c r="B245" s="214"/>
      <c r="C245" s="214"/>
      <c r="D245" s="214"/>
      <c r="E245" s="214"/>
    </row>
    <row r="246" spans="2:5">
      <c r="B246" s="214"/>
      <c r="C246" s="214"/>
      <c r="D246" s="214"/>
      <c r="E246" s="214"/>
    </row>
    <row r="247" spans="2:5">
      <c r="B247" s="214"/>
      <c r="C247" s="214"/>
      <c r="D247" s="214"/>
      <c r="E247" s="214"/>
    </row>
    <row r="248" spans="2:5">
      <c r="B248" s="214"/>
      <c r="C248" s="214"/>
      <c r="D248" s="214"/>
      <c r="E248" s="214"/>
    </row>
    <row r="249" spans="2:5">
      <c r="B249" s="214"/>
      <c r="C249" s="214"/>
      <c r="D249" s="214"/>
      <c r="E249" s="214"/>
    </row>
    <row r="250" spans="2:5">
      <c r="B250" s="214"/>
      <c r="C250" s="214"/>
      <c r="D250" s="214"/>
      <c r="E250" s="214"/>
    </row>
    <row r="251" spans="2:5">
      <c r="B251" s="214"/>
      <c r="C251" s="214"/>
      <c r="D251" s="214"/>
      <c r="E251" s="214"/>
    </row>
    <row r="252" spans="2:5">
      <c r="B252" s="214"/>
      <c r="C252" s="214"/>
      <c r="D252" s="214"/>
      <c r="E252" s="214"/>
    </row>
    <row r="253" spans="2:5">
      <c r="B253" s="214"/>
      <c r="C253" s="214"/>
      <c r="D253" s="214"/>
      <c r="E253" s="214"/>
    </row>
    <row r="254" spans="2:5">
      <c r="B254" s="214"/>
      <c r="C254" s="214"/>
      <c r="D254" s="214"/>
      <c r="E254" s="214"/>
    </row>
    <row r="255" spans="2:5">
      <c r="B255" s="214"/>
      <c r="C255" s="214"/>
      <c r="D255" s="214"/>
      <c r="E255" s="214"/>
    </row>
    <row r="256" spans="2:5">
      <c r="B256" s="214"/>
      <c r="C256" s="214"/>
      <c r="D256" s="214"/>
      <c r="E256" s="214"/>
    </row>
    <row r="257" spans="2:5">
      <c r="B257" s="214"/>
      <c r="C257" s="214"/>
      <c r="D257" s="214"/>
      <c r="E257" s="214"/>
    </row>
    <row r="258" spans="2:5">
      <c r="B258" s="214"/>
      <c r="C258" s="214"/>
      <c r="D258" s="214"/>
      <c r="E258" s="214"/>
    </row>
    <row r="259" spans="2:5">
      <c r="B259" s="214"/>
      <c r="C259" s="214"/>
      <c r="D259" s="214"/>
      <c r="E259" s="214"/>
    </row>
    <row r="260" spans="2:5">
      <c r="B260" s="214"/>
      <c r="C260" s="214"/>
      <c r="D260" s="214"/>
      <c r="E260" s="214"/>
    </row>
    <row r="261" spans="2:5">
      <c r="B261" s="214"/>
      <c r="C261" s="214"/>
      <c r="D261" s="214"/>
      <c r="E261" s="214"/>
    </row>
    <row r="262" spans="2:5">
      <c r="B262" s="214"/>
      <c r="C262" s="214"/>
      <c r="D262" s="214"/>
      <c r="E262" s="214"/>
    </row>
    <row r="263" spans="2:5">
      <c r="B263" s="214"/>
      <c r="C263" s="214"/>
      <c r="D263" s="214"/>
      <c r="E263" s="214"/>
    </row>
    <row r="264" spans="2:5">
      <c r="B264" s="214"/>
      <c r="C264" s="214"/>
      <c r="D264" s="214"/>
      <c r="E264" s="214"/>
    </row>
    <row r="265" spans="2:5">
      <c r="B265" s="214"/>
      <c r="C265" s="214"/>
      <c r="D265" s="214"/>
      <c r="E265" s="214"/>
    </row>
    <row r="266" spans="2:5">
      <c r="B266" s="214"/>
      <c r="C266" s="214"/>
      <c r="D266" s="214"/>
      <c r="E266" s="214"/>
    </row>
    <row r="267" spans="2:5">
      <c r="B267" s="214"/>
      <c r="C267" s="214"/>
      <c r="D267" s="214"/>
      <c r="E267" s="214"/>
    </row>
    <row r="268" spans="2:5">
      <c r="B268" s="214"/>
      <c r="C268" s="214"/>
      <c r="D268" s="214"/>
      <c r="E268" s="214"/>
    </row>
    <row r="269" spans="2:5">
      <c r="B269" s="214"/>
      <c r="C269" s="214"/>
      <c r="D269" s="214"/>
      <c r="E269" s="214"/>
    </row>
    <row r="270" spans="2:5">
      <c r="B270" s="214"/>
      <c r="C270" s="214"/>
      <c r="D270" s="214"/>
      <c r="E270" s="214"/>
    </row>
    <row r="271" spans="2:5">
      <c r="B271" s="214"/>
      <c r="C271" s="214"/>
      <c r="D271" s="214"/>
      <c r="E271" s="214"/>
    </row>
    <row r="272" spans="2:5">
      <c r="B272" s="214"/>
      <c r="C272" s="214"/>
      <c r="D272" s="214"/>
      <c r="E272" s="214"/>
    </row>
    <row r="273" spans="2:5">
      <c r="B273" s="214"/>
      <c r="C273" s="214"/>
      <c r="D273" s="214"/>
      <c r="E273" s="214"/>
    </row>
    <row r="274" spans="2:5">
      <c r="B274" s="214"/>
      <c r="C274" s="214"/>
      <c r="D274" s="214"/>
      <c r="E274" s="214"/>
    </row>
    <row r="275" spans="2:5">
      <c r="B275" s="214"/>
      <c r="C275" s="214"/>
      <c r="D275" s="214"/>
      <c r="E275" s="214"/>
    </row>
    <row r="276" spans="2:5">
      <c r="B276" s="214"/>
      <c r="C276" s="214"/>
      <c r="D276" s="214"/>
      <c r="E276" s="214"/>
    </row>
    <row r="277" spans="2:5">
      <c r="B277" s="214"/>
      <c r="C277" s="214"/>
      <c r="D277" s="214"/>
      <c r="E277" s="214"/>
    </row>
    <row r="278" spans="2:5">
      <c r="B278" s="214"/>
      <c r="C278" s="214"/>
      <c r="D278" s="214"/>
      <c r="E278" s="214"/>
    </row>
    <row r="279" spans="2:5">
      <c r="B279" s="214"/>
      <c r="C279" s="214"/>
      <c r="D279" s="214"/>
      <c r="E279" s="214"/>
    </row>
    <row r="280" spans="2:5">
      <c r="B280" s="214"/>
      <c r="C280" s="214"/>
      <c r="D280" s="214"/>
      <c r="E280" s="214"/>
    </row>
    <row r="281" spans="2:5">
      <c r="B281" s="214"/>
      <c r="C281" s="214"/>
      <c r="D281" s="214"/>
      <c r="E281" s="214"/>
    </row>
    <row r="282" spans="2:5">
      <c r="B282" s="214"/>
      <c r="C282" s="214"/>
      <c r="D282" s="214"/>
      <c r="E282" s="214"/>
    </row>
    <row r="283" spans="2:5">
      <c r="B283" s="214"/>
      <c r="C283" s="214"/>
      <c r="D283" s="214"/>
      <c r="E283" s="214"/>
    </row>
    <row r="284" spans="2:5">
      <c r="B284" s="214"/>
      <c r="C284" s="214"/>
      <c r="D284" s="214"/>
      <c r="E284" s="214"/>
    </row>
    <row r="285" spans="2:5">
      <c r="B285" s="214"/>
      <c r="C285" s="214"/>
      <c r="D285" s="214"/>
      <c r="E285" s="214"/>
    </row>
    <row r="286" spans="2:5">
      <c r="B286" s="214"/>
      <c r="C286" s="214"/>
      <c r="D286" s="214"/>
      <c r="E286" s="214"/>
    </row>
    <row r="287" spans="2:5">
      <c r="B287" s="214"/>
      <c r="C287" s="214"/>
      <c r="D287" s="214"/>
      <c r="E287" s="214"/>
    </row>
    <row r="288" spans="2:5">
      <c r="B288" s="214"/>
      <c r="C288" s="214"/>
      <c r="D288" s="214"/>
      <c r="E288" s="214"/>
    </row>
    <row r="289" spans="2:5">
      <c r="B289" s="214"/>
      <c r="C289" s="214"/>
      <c r="D289" s="214"/>
      <c r="E289" s="214"/>
    </row>
    <row r="290" spans="2:5">
      <c r="B290" s="214"/>
      <c r="C290" s="214"/>
      <c r="D290" s="214"/>
      <c r="E290" s="214"/>
    </row>
    <row r="291" spans="2:5">
      <c r="B291" s="214"/>
      <c r="C291" s="214"/>
      <c r="D291" s="214"/>
      <c r="E291" s="214"/>
    </row>
    <row r="292" spans="2:5">
      <c r="B292" s="214"/>
      <c r="C292" s="214"/>
      <c r="D292" s="214"/>
      <c r="E292" s="214"/>
    </row>
    <row r="293" spans="2:5">
      <c r="B293" s="214"/>
      <c r="C293" s="214"/>
      <c r="D293" s="214"/>
      <c r="E293" s="214"/>
    </row>
    <row r="294" spans="2:5">
      <c r="B294" s="214"/>
      <c r="C294" s="214"/>
      <c r="D294" s="214"/>
      <c r="E294" s="214"/>
    </row>
    <row r="295" spans="2:5">
      <c r="B295" s="214"/>
      <c r="C295" s="214"/>
      <c r="D295" s="214"/>
      <c r="E295" s="214"/>
    </row>
    <row r="296" spans="2:5">
      <c r="B296" s="214"/>
      <c r="C296" s="214"/>
      <c r="D296" s="214"/>
      <c r="E296" s="214"/>
    </row>
    <row r="297" spans="2:5">
      <c r="B297" s="214"/>
      <c r="C297" s="214"/>
      <c r="D297" s="214"/>
      <c r="E297" s="214"/>
    </row>
    <row r="298" spans="2:5">
      <c r="B298" s="214"/>
      <c r="C298" s="214"/>
      <c r="D298" s="214"/>
      <c r="E298" s="214"/>
    </row>
    <row r="299" spans="2:5">
      <c r="B299" s="214"/>
      <c r="C299" s="214"/>
      <c r="D299" s="214"/>
      <c r="E299" s="214"/>
    </row>
    <row r="300" spans="2:5">
      <c r="B300" s="214"/>
      <c r="C300" s="214"/>
      <c r="D300" s="214"/>
      <c r="E300" s="214"/>
    </row>
    <row r="301" spans="2:5">
      <c r="B301" s="214"/>
      <c r="C301" s="214"/>
      <c r="D301" s="214"/>
      <c r="E301" s="214"/>
    </row>
    <row r="302" spans="2:5">
      <c r="B302" s="214"/>
      <c r="C302" s="214"/>
      <c r="D302" s="214"/>
      <c r="E302" s="214"/>
    </row>
    <row r="303" spans="2:5">
      <c r="B303" s="214"/>
      <c r="C303" s="214"/>
      <c r="D303" s="214"/>
      <c r="E303" s="214"/>
    </row>
    <row r="304" spans="2:5">
      <c r="B304" s="214"/>
      <c r="C304" s="214"/>
      <c r="D304" s="214"/>
      <c r="E304" s="214"/>
    </row>
    <row r="305" spans="2:5">
      <c r="B305" s="214"/>
      <c r="C305" s="214"/>
      <c r="D305" s="214"/>
      <c r="E305" s="214"/>
    </row>
    <row r="306" spans="2:5">
      <c r="B306" s="214"/>
      <c r="C306" s="214"/>
      <c r="D306" s="214"/>
      <c r="E306" s="214"/>
    </row>
    <row r="307" spans="2:5">
      <c r="B307" s="214"/>
      <c r="C307" s="214"/>
      <c r="D307" s="214"/>
      <c r="E307" s="214"/>
    </row>
    <row r="308" spans="2:5">
      <c r="B308" s="214"/>
      <c r="C308" s="214"/>
      <c r="D308" s="214"/>
      <c r="E308" s="214"/>
    </row>
    <row r="309" spans="2:5">
      <c r="B309" s="214"/>
      <c r="C309" s="214"/>
      <c r="D309" s="214"/>
      <c r="E309" s="214"/>
    </row>
    <row r="310" spans="2:5">
      <c r="B310" s="214"/>
      <c r="C310" s="214"/>
      <c r="D310" s="214"/>
      <c r="E310" s="214"/>
    </row>
    <row r="311" spans="2:5">
      <c r="B311" s="214"/>
      <c r="C311" s="214"/>
      <c r="D311" s="214"/>
      <c r="E311" s="214"/>
    </row>
    <row r="312" spans="2:5">
      <c r="B312" s="214"/>
      <c r="C312" s="214"/>
      <c r="D312" s="214"/>
      <c r="E312" s="214"/>
    </row>
    <row r="313" spans="2:5">
      <c r="B313" s="214"/>
      <c r="C313" s="214"/>
      <c r="D313" s="214"/>
      <c r="E313" s="214"/>
    </row>
    <row r="314" spans="2:5">
      <c r="B314" s="214"/>
      <c r="C314" s="214"/>
      <c r="D314" s="214"/>
      <c r="E314" s="214"/>
    </row>
    <row r="315" spans="2:5">
      <c r="B315" s="214"/>
      <c r="C315" s="214"/>
      <c r="D315" s="214"/>
      <c r="E315" s="214"/>
    </row>
    <row r="316" spans="2:5">
      <c r="B316" s="214"/>
      <c r="C316" s="214"/>
      <c r="D316" s="214"/>
      <c r="E316" s="214"/>
    </row>
    <row r="317" spans="2:5">
      <c r="B317" s="214"/>
      <c r="C317" s="214"/>
      <c r="D317" s="214"/>
      <c r="E317" s="214"/>
    </row>
    <row r="318" spans="2:5">
      <c r="B318" s="214"/>
      <c r="C318" s="214"/>
      <c r="D318" s="214"/>
      <c r="E318" s="214"/>
    </row>
    <row r="319" spans="2:5">
      <c r="B319" s="214"/>
      <c r="C319" s="214"/>
      <c r="D319" s="214"/>
      <c r="E319" s="214"/>
    </row>
    <row r="320" spans="2:5">
      <c r="B320" s="214"/>
      <c r="C320" s="214"/>
      <c r="D320" s="214"/>
      <c r="E320" s="214"/>
    </row>
    <row r="321" spans="2:5">
      <c r="B321" s="214"/>
      <c r="C321" s="214"/>
      <c r="D321" s="214"/>
      <c r="E321" s="214"/>
    </row>
    <row r="322" spans="2:5">
      <c r="B322" s="214"/>
      <c r="C322" s="214"/>
      <c r="D322" s="214"/>
      <c r="E322" s="214"/>
    </row>
    <row r="323" spans="2:5">
      <c r="B323" s="214"/>
      <c r="C323" s="214"/>
      <c r="D323" s="214"/>
      <c r="E323" s="214"/>
    </row>
    <row r="324" spans="2:5">
      <c r="B324" s="214"/>
      <c r="C324" s="214"/>
      <c r="D324" s="214"/>
      <c r="E324" s="214"/>
    </row>
    <row r="325" spans="2:5">
      <c r="B325" s="214"/>
      <c r="C325" s="214"/>
      <c r="D325" s="214"/>
      <c r="E325" s="214"/>
    </row>
    <row r="326" spans="2:5">
      <c r="B326" s="214"/>
      <c r="C326" s="214"/>
      <c r="D326" s="214"/>
      <c r="E326" s="214"/>
    </row>
    <row r="327" spans="2:5">
      <c r="B327" s="214"/>
      <c r="C327" s="214"/>
      <c r="D327" s="214"/>
      <c r="E327" s="214"/>
    </row>
    <row r="328" spans="2:5">
      <c r="B328" s="214"/>
      <c r="C328" s="214"/>
      <c r="D328" s="214"/>
      <c r="E328" s="214"/>
    </row>
    <row r="329" spans="2:5">
      <c r="B329" s="214"/>
      <c r="C329" s="214"/>
      <c r="D329" s="214"/>
      <c r="E329" s="214"/>
    </row>
    <row r="330" spans="2:5">
      <c r="B330" s="214"/>
      <c r="C330" s="214"/>
      <c r="D330" s="214"/>
      <c r="E330" s="214"/>
    </row>
    <row r="331" spans="2:5">
      <c r="B331" s="214"/>
      <c r="C331" s="214"/>
      <c r="D331" s="214"/>
      <c r="E331" s="214"/>
    </row>
    <row r="332" spans="2:5">
      <c r="B332" s="214"/>
      <c r="C332" s="214"/>
      <c r="D332" s="214"/>
      <c r="E332" s="214"/>
    </row>
    <row r="333" spans="2:5">
      <c r="B333" s="214"/>
      <c r="C333" s="214"/>
      <c r="D333" s="214"/>
      <c r="E333" s="214"/>
    </row>
    <row r="334" spans="2:5">
      <c r="B334" s="214"/>
      <c r="C334" s="214"/>
      <c r="D334" s="214"/>
      <c r="E334" s="214"/>
    </row>
    <row r="335" spans="2:5">
      <c r="B335" s="214"/>
      <c r="C335" s="214"/>
      <c r="D335" s="214"/>
      <c r="E335" s="214"/>
    </row>
    <row r="336" spans="2:5">
      <c r="B336" s="214"/>
      <c r="C336" s="214"/>
      <c r="D336" s="214"/>
      <c r="E336" s="214"/>
    </row>
    <row r="337" spans="2:5">
      <c r="B337" s="214"/>
      <c r="C337" s="214"/>
      <c r="D337" s="214"/>
      <c r="E337" s="214"/>
    </row>
    <row r="338" spans="2:5">
      <c r="B338" s="214"/>
      <c r="C338" s="214"/>
      <c r="D338" s="214"/>
      <c r="E338" s="214"/>
    </row>
    <row r="339" spans="2:5">
      <c r="B339" s="214"/>
      <c r="C339" s="214"/>
      <c r="D339" s="214"/>
      <c r="E339" s="214"/>
    </row>
    <row r="340" spans="2:5">
      <c r="B340" s="214"/>
      <c r="C340" s="214"/>
      <c r="D340" s="214"/>
      <c r="E340" s="214"/>
    </row>
    <row r="341" spans="2:5">
      <c r="B341" s="214"/>
      <c r="C341" s="214"/>
      <c r="D341" s="214"/>
      <c r="E341" s="214"/>
    </row>
    <row r="342" spans="2:5">
      <c r="B342" s="214"/>
      <c r="C342" s="214"/>
      <c r="D342" s="214"/>
      <c r="E342" s="214"/>
    </row>
    <row r="343" spans="2:5">
      <c r="B343" s="214"/>
      <c r="C343" s="214"/>
      <c r="D343" s="214"/>
      <c r="E343" s="214"/>
    </row>
    <row r="344" spans="2:5">
      <c r="B344" s="214"/>
      <c r="C344" s="214"/>
      <c r="D344" s="214"/>
      <c r="E344" s="214"/>
    </row>
    <row r="345" spans="2:5">
      <c r="B345" s="214"/>
      <c r="C345" s="214"/>
      <c r="D345" s="214"/>
      <c r="E345" s="214"/>
    </row>
    <row r="346" spans="2:5">
      <c r="B346" s="214"/>
      <c r="C346" s="214"/>
      <c r="D346" s="214"/>
      <c r="E346" s="214"/>
    </row>
    <row r="347" spans="2:5">
      <c r="B347" s="214"/>
      <c r="C347" s="214"/>
      <c r="D347" s="214"/>
      <c r="E347" s="214"/>
    </row>
    <row r="348" spans="2:5">
      <c r="B348" s="214"/>
      <c r="C348" s="214"/>
      <c r="D348" s="214"/>
      <c r="E348" s="214"/>
    </row>
    <row r="349" spans="2:5">
      <c r="B349" s="214"/>
      <c r="C349" s="214"/>
      <c r="D349" s="214"/>
      <c r="E349" s="214"/>
    </row>
    <row r="350" spans="2:5">
      <c r="B350" s="214"/>
      <c r="C350" s="214"/>
      <c r="D350" s="214"/>
      <c r="E350" s="214"/>
    </row>
    <row r="351" spans="2:5">
      <c r="B351" s="214"/>
      <c r="C351" s="214"/>
      <c r="D351" s="214"/>
      <c r="E351" s="214"/>
    </row>
    <row r="352" spans="2:5">
      <c r="B352" s="214"/>
      <c r="C352" s="214"/>
      <c r="D352" s="214"/>
      <c r="E352" s="214"/>
    </row>
    <row r="353" spans="2:5">
      <c r="B353" s="214"/>
      <c r="C353" s="214"/>
      <c r="D353" s="214"/>
      <c r="E353" s="214"/>
    </row>
    <row r="354" spans="2:5">
      <c r="B354" s="214"/>
      <c r="C354" s="214"/>
      <c r="D354" s="214"/>
      <c r="E354" s="214"/>
    </row>
    <row r="355" spans="2:5">
      <c r="B355" s="214"/>
      <c r="C355" s="214"/>
      <c r="D355" s="214"/>
      <c r="E355" s="214"/>
    </row>
    <row r="356" spans="2:5">
      <c r="B356" s="214"/>
      <c r="C356" s="214"/>
      <c r="D356" s="214"/>
      <c r="E356" s="214"/>
    </row>
    <row r="357" spans="2:5">
      <c r="B357" s="214"/>
      <c r="C357" s="214"/>
      <c r="D357" s="214"/>
      <c r="E357" s="214"/>
    </row>
    <row r="358" spans="2:5">
      <c r="B358" s="214"/>
      <c r="C358" s="214"/>
      <c r="D358" s="214"/>
      <c r="E358" s="214"/>
    </row>
    <row r="359" spans="2:5">
      <c r="B359" s="214"/>
      <c r="C359" s="214"/>
      <c r="D359" s="214"/>
      <c r="E359" s="214"/>
    </row>
    <row r="360" spans="2:5">
      <c r="B360" s="214"/>
      <c r="C360" s="214"/>
      <c r="D360" s="214"/>
      <c r="E360" s="214"/>
    </row>
    <row r="361" spans="2:5">
      <c r="B361" s="214"/>
      <c r="C361" s="214"/>
      <c r="D361" s="214"/>
      <c r="E361" s="214"/>
    </row>
    <row r="362" spans="2:5">
      <c r="B362" s="214"/>
      <c r="C362" s="214"/>
      <c r="D362" s="214"/>
      <c r="E362" s="214"/>
    </row>
    <row r="363" spans="2:5">
      <c r="B363" s="214"/>
      <c r="C363" s="214"/>
      <c r="D363" s="214"/>
      <c r="E363" s="214"/>
    </row>
    <row r="364" spans="2:5">
      <c r="B364" s="214"/>
      <c r="C364" s="214"/>
      <c r="D364" s="214"/>
      <c r="E364" s="214"/>
    </row>
    <row r="365" spans="2:5">
      <c r="B365" s="214"/>
      <c r="C365" s="214"/>
      <c r="D365" s="214"/>
      <c r="E365" s="214"/>
    </row>
    <row r="366" spans="2:5">
      <c r="B366" s="214"/>
      <c r="C366" s="214"/>
      <c r="D366" s="214"/>
      <c r="E366" s="214"/>
    </row>
    <row r="367" spans="2:5">
      <c r="B367" s="214"/>
      <c r="C367" s="214"/>
      <c r="D367" s="214"/>
      <c r="E367" s="214"/>
    </row>
    <row r="368" spans="2:5">
      <c r="B368" s="214"/>
      <c r="C368" s="214"/>
      <c r="D368" s="214"/>
      <c r="E368" s="214"/>
    </row>
    <row r="369" spans="2:5">
      <c r="B369" s="214"/>
      <c r="C369" s="214"/>
      <c r="D369" s="214"/>
      <c r="E369" s="214"/>
    </row>
    <row r="370" spans="2:5">
      <c r="B370" s="214"/>
      <c r="C370" s="214"/>
      <c r="D370" s="214"/>
      <c r="E370" s="214"/>
    </row>
    <row r="371" spans="2:5">
      <c r="B371" s="214"/>
      <c r="C371" s="214"/>
      <c r="D371" s="214"/>
      <c r="E371" s="214"/>
    </row>
    <row r="372" spans="2:5">
      <c r="B372" s="214"/>
      <c r="C372" s="214"/>
      <c r="D372" s="214"/>
      <c r="E372" s="214"/>
    </row>
    <row r="373" spans="2:5">
      <c r="B373" s="214"/>
      <c r="C373" s="214"/>
      <c r="D373" s="214"/>
      <c r="E373" s="214"/>
    </row>
    <row r="374" spans="2:5">
      <c r="B374" s="214"/>
      <c r="C374" s="214"/>
      <c r="D374" s="214"/>
      <c r="E374" s="214"/>
    </row>
    <row r="375" spans="2:5">
      <c r="B375" s="214"/>
      <c r="C375" s="214"/>
      <c r="D375" s="214"/>
      <c r="E375" s="214"/>
    </row>
    <row r="376" spans="2:5">
      <c r="B376" s="214"/>
      <c r="C376" s="214"/>
      <c r="D376" s="214"/>
      <c r="E376" s="214"/>
    </row>
    <row r="377" spans="2:5">
      <c r="B377" s="214"/>
      <c r="C377" s="214"/>
      <c r="D377" s="214"/>
      <c r="E377" s="214"/>
    </row>
    <row r="378" spans="2:5">
      <c r="B378" s="214"/>
      <c r="C378" s="214"/>
      <c r="D378" s="214"/>
      <c r="E378" s="214"/>
    </row>
    <row r="379" spans="2:5">
      <c r="B379" s="214"/>
      <c r="C379" s="214"/>
      <c r="D379" s="214"/>
      <c r="E379" s="214"/>
    </row>
    <row r="380" spans="2:5">
      <c r="B380" s="214"/>
      <c r="C380" s="214"/>
      <c r="D380" s="214"/>
      <c r="E380" s="214"/>
    </row>
    <row r="381" spans="2:5">
      <c r="B381" s="214"/>
      <c r="C381" s="214"/>
      <c r="D381" s="214"/>
      <c r="E381" s="214"/>
    </row>
    <row r="382" spans="2:5">
      <c r="B382" s="214"/>
      <c r="C382" s="214"/>
      <c r="D382" s="214"/>
      <c r="E382" s="214"/>
    </row>
    <row r="383" spans="2:5">
      <c r="B383" s="214"/>
      <c r="C383" s="214"/>
      <c r="D383" s="214"/>
      <c r="E383" s="214"/>
    </row>
    <row r="384" spans="2:5">
      <c r="B384" s="214"/>
      <c r="C384" s="214"/>
      <c r="D384" s="214"/>
      <c r="E384" s="214"/>
    </row>
    <row r="385" spans="2:5">
      <c r="B385" s="214"/>
      <c r="C385" s="214"/>
      <c r="D385" s="214"/>
      <c r="E385" s="214"/>
    </row>
    <row r="386" spans="2:5">
      <c r="B386" s="214"/>
      <c r="C386" s="214"/>
      <c r="D386" s="214"/>
      <c r="E386" s="214"/>
    </row>
    <row r="387" spans="2:5">
      <c r="B387" s="214"/>
      <c r="C387" s="214"/>
      <c r="D387" s="214"/>
      <c r="E387" s="214"/>
    </row>
    <row r="388" spans="2:5">
      <c r="B388" s="214"/>
      <c r="C388" s="214"/>
      <c r="D388" s="214"/>
      <c r="E388" s="214"/>
    </row>
    <row r="389" spans="2:5">
      <c r="B389" s="214"/>
      <c r="C389" s="214"/>
      <c r="D389" s="214"/>
      <c r="E389" s="214"/>
    </row>
    <row r="390" spans="2:5">
      <c r="B390" s="214"/>
      <c r="C390" s="214"/>
      <c r="D390" s="214"/>
      <c r="E390" s="214"/>
    </row>
    <row r="391" spans="2:5">
      <c r="B391" s="214"/>
      <c r="C391" s="214"/>
      <c r="D391" s="214"/>
      <c r="E391" s="214"/>
    </row>
    <row r="392" spans="2:5">
      <c r="B392" s="214"/>
      <c r="C392" s="214"/>
      <c r="D392" s="214"/>
      <c r="E392" s="214"/>
    </row>
    <row r="393" spans="2:5">
      <c r="B393" s="214"/>
      <c r="C393" s="214"/>
      <c r="D393" s="214"/>
      <c r="E393" s="214"/>
    </row>
    <row r="394" spans="2:5">
      <c r="B394" s="214"/>
      <c r="C394" s="214"/>
      <c r="D394" s="214"/>
      <c r="E394" s="214"/>
    </row>
    <row r="395" spans="2:5">
      <c r="B395" s="214"/>
      <c r="C395" s="214"/>
      <c r="D395" s="214"/>
      <c r="E395" s="214"/>
    </row>
    <row r="396" spans="2:5">
      <c r="B396" s="214"/>
      <c r="C396" s="214"/>
      <c r="D396" s="214"/>
      <c r="E396" s="214"/>
    </row>
    <row r="397" spans="2:5">
      <c r="B397" s="214"/>
      <c r="C397" s="214"/>
      <c r="D397" s="214"/>
      <c r="E397" s="214"/>
    </row>
    <row r="398" spans="2:5">
      <c r="B398" s="214"/>
      <c r="C398" s="214"/>
      <c r="D398" s="214"/>
      <c r="E398" s="214"/>
    </row>
    <row r="399" spans="2:5">
      <c r="B399" s="214"/>
      <c r="C399" s="214"/>
      <c r="D399" s="214"/>
      <c r="E399" s="214"/>
    </row>
    <row r="400" spans="2:5">
      <c r="B400" s="214"/>
      <c r="C400" s="214"/>
      <c r="D400" s="214"/>
      <c r="E400" s="214"/>
    </row>
    <row r="401" spans="2:5">
      <c r="B401" s="214"/>
      <c r="C401" s="214"/>
      <c r="D401" s="214"/>
      <c r="E401" s="214"/>
    </row>
    <row r="402" spans="2:5">
      <c r="B402" s="214"/>
      <c r="C402" s="214"/>
      <c r="D402" s="214"/>
      <c r="E402" s="214"/>
    </row>
    <row r="403" spans="2:5">
      <c r="B403" s="214"/>
      <c r="C403" s="214"/>
      <c r="D403" s="214"/>
      <c r="E403" s="214"/>
    </row>
    <row r="404" spans="2:5">
      <c r="B404" s="214"/>
      <c r="C404" s="214"/>
      <c r="D404" s="214"/>
      <c r="E404" s="214"/>
    </row>
    <row r="405" spans="2:5">
      <c r="B405" s="214"/>
      <c r="C405" s="214"/>
      <c r="D405" s="214"/>
      <c r="E405" s="214"/>
    </row>
    <row r="406" spans="2:5">
      <c r="B406" s="214"/>
      <c r="C406" s="214"/>
      <c r="D406" s="214"/>
      <c r="E406" s="214"/>
    </row>
    <row r="407" spans="2:5">
      <c r="B407" s="214"/>
      <c r="C407" s="214"/>
      <c r="D407" s="214"/>
      <c r="E407" s="214"/>
    </row>
    <row r="408" spans="2:5">
      <c r="B408" s="214"/>
      <c r="C408" s="214"/>
      <c r="D408" s="214"/>
      <c r="E408" s="214"/>
    </row>
    <row r="409" spans="2:5">
      <c r="B409" s="214"/>
      <c r="C409" s="214"/>
      <c r="D409" s="214"/>
      <c r="E409" s="214"/>
    </row>
    <row r="410" spans="2:5">
      <c r="B410" s="214"/>
      <c r="C410" s="214"/>
      <c r="D410" s="214"/>
      <c r="E410" s="214"/>
    </row>
    <row r="411" spans="2:5">
      <c r="B411" s="214"/>
      <c r="C411" s="214"/>
      <c r="D411" s="214"/>
      <c r="E411" s="214"/>
    </row>
    <row r="412" spans="2:5">
      <c r="B412" s="214"/>
      <c r="C412" s="214"/>
      <c r="D412" s="214"/>
      <c r="E412" s="214"/>
    </row>
    <row r="413" spans="2:5">
      <c r="B413" s="214"/>
      <c r="C413" s="214"/>
      <c r="D413" s="214"/>
      <c r="E413" s="214"/>
    </row>
    <row r="414" spans="2:5">
      <c r="B414" s="214"/>
      <c r="C414" s="214"/>
      <c r="D414" s="214"/>
      <c r="E414" s="214"/>
    </row>
    <row r="415" spans="2:5">
      <c r="B415" s="214"/>
      <c r="C415" s="214"/>
      <c r="D415" s="214"/>
      <c r="E415" s="214"/>
    </row>
    <row r="416" spans="2:5">
      <c r="B416" s="214"/>
      <c r="C416" s="214"/>
      <c r="D416" s="214"/>
      <c r="E416" s="214"/>
    </row>
    <row r="417" spans="2:5">
      <c r="B417" s="214"/>
      <c r="C417" s="214"/>
      <c r="D417" s="214"/>
      <c r="E417" s="214"/>
    </row>
    <row r="418" spans="2:5">
      <c r="B418" s="214"/>
      <c r="C418" s="214"/>
      <c r="D418" s="214"/>
      <c r="E418" s="214"/>
    </row>
    <row r="419" spans="2:5">
      <c r="B419" s="214"/>
      <c r="C419" s="214"/>
      <c r="D419" s="214"/>
      <c r="E419" s="214"/>
    </row>
    <row r="420" spans="2:5">
      <c r="B420" s="214"/>
      <c r="C420" s="214"/>
      <c r="D420" s="214"/>
      <c r="E420" s="214"/>
    </row>
    <row r="421" spans="2:5">
      <c r="B421" s="214"/>
      <c r="C421" s="214"/>
      <c r="D421" s="214"/>
      <c r="E421" s="214"/>
    </row>
    <row r="422" spans="2:5">
      <c r="B422" s="214"/>
      <c r="C422" s="214"/>
      <c r="D422" s="214"/>
      <c r="E422" s="214"/>
    </row>
    <row r="423" spans="2:5">
      <c r="B423" s="214"/>
      <c r="C423" s="214"/>
      <c r="D423" s="214"/>
      <c r="E423" s="214"/>
    </row>
    <row r="424" spans="2:5">
      <c r="B424" s="214"/>
      <c r="C424" s="214"/>
      <c r="D424" s="214"/>
      <c r="E424" s="214"/>
    </row>
    <row r="425" spans="2:5">
      <c r="B425" s="214"/>
      <c r="C425" s="214"/>
      <c r="D425" s="214"/>
      <c r="E425" s="214"/>
    </row>
    <row r="426" spans="2:5">
      <c r="B426" s="214"/>
      <c r="C426" s="214"/>
      <c r="D426" s="214"/>
      <c r="E426" s="214"/>
    </row>
    <row r="427" spans="2:5">
      <c r="B427" s="214"/>
      <c r="C427" s="214"/>
      <c r="D427" s="214"/>
      <c r="E427" s="214"/>
    </row>
    <row r="428" spans="2:5">
      <c r="B428" s="214"/>
      <c r="C428" s="214"/>
      <c r="D428" s="214"/>
      <c r="E428" s="214"/>
    </row>
    <row r="429" spans="2:5">
      <c r="B429" s="214"/>
      <c r="C429" s="214"/>
      <c r="D429" s="214"/>
      <c r="E429" s="214"/>
    </row>
    <row r="430" spans="2:5">
      <c r="B430" s="214"/>
      <c r="C430" s="214"/>
      <c r="D430" s="214"/>
      <c r="E430" s="214"/>
    </row>
    <row r="431" spans="2:5">
      <c r="B431" s="214"/>
      <c r="C431" s="214"/>
      <c r="D431" s="214"/>
      <c r="E431" s="214"/>
    </row>
    <row r="432" spans="2:5">
      <c r="B432" s="214"/>
      <c r="C432" s="214"/>
      <c r="D432" s="214"/>
      <c r="E432" s="214"/>
    </row>
    <row r="433" spans="2:5">
      <c r="B433" s="214"/>
      <c r="C433" s="214"/>
      <c r="D433" s="214"/>
      <c r="E433" s="214"/>
    </row>
    <row r="434" spans="2:5">
      <c r="B434" s="214"/>
      <c r="C434" s="214"/>
      <c r="D434" s="214"/>
      <c r="E434" s="214"/>
    </row>
    <row r="435" spans="2:5">
      <c r="B435" s="214"/>
      <c r="C435" s="214"/>
      <c r="D435" s="214"/>
      <c r="E435" s="214"/>
    </row>
    <row r="436" spans="2:5">
      <c r="B436" s="214"/>
      <c r="C436" s="214"/>
      <c r="D436" s="214"/>
      <c r="E436" s="214"/>
    </row>
    <row r="437" spans="2:5">
      <c r="B437" s="214"/>
      <c r="C437" s="214"/>
      <c r="D437" s="214"/>
      <c r="E437" s="214"/>
    </row>
    <row r="438" spans="2:5">
      <c r="B438" s="214"/>
      <c r="C438" s="214"/>
      <c r="D438" s="214"/>
      <c r="E438" s="214"/>
    </row>
    <row r="439" spans="2:5">
      <c r="B439" s="214"/>
      <c r="C439" s="214"/>
      <c r="D439" s="214"/>
      <c r="E439" s="214"/>
    </row>
    <row r="440" spans="2:5">
      <c r="B440" s="214"/>
      <c r="C440" s="214"/>
      <c r="D440" s="214"/>
      <c r="E440" s="214"/>
    </row>
    <row r="441" spans="2:5">
      <c r="B441" s="214"/>
      <c r="C441" s="214"/>
      <c r="D441" s="214"/>
      <c r="E441" s="214"/>
    </row>
    <row r="442" spans="2:5">
      <c r="B442" s="214"/>
      <c r="C442" s="214"/>
      <c r="D442" s="214"/>
      <c r="E442" s="214"/>
    </row>
    <row r="443" spans="2:5">
      <c r="B443" s="214"/>
      <c r="C443" s="214"/>
      <c r="D443" s="214"/>
      <c r="E443" s="214"/>
    </row>
    <row r="444" spans="2:5">
      <c r="B444" s="214"/>
      <c r="C444" s="214"/>
      <c r="D444" s="214"/>
      <c r="E444" s="214"/>
    </row>
    <row r="445" spans="2:5">
      <c r="B445" s="214"/>
      <c r="C445" s="214"/>
      <c r="D445" s="214"/>
      <c r="E445" s="214"/>
    </row>
    <row r="446" spans="2:5">
      <c r="B446" s="214"/>
      <c r="C446" s="214"/>
      <c r="D446" s="214"/>
      <c r="E446" s="214"/>
    </row>
    <row r="447" spans="2:5">
      <c r="B447" s="214"/>
      <c r="C447" s="214"/>
      <c r="D447" s="214"/>
      <c r="E447" s="214"/>
    </row>
    <row r="448" spans="2:5">
      <c r="B448" s="214"/>
      <c r="C448" s="214"/>
      <c r="D448" s="214"/>
      <c r="E448" s="214"/>
    </row>
    <row r="449" spans="2:5">
      <c r="B449" s="214"/>
      <c r="C449" s="214"/>
      <c r="D449" s="214"/>
      <c r="E449" s="214"/>
    </row>
    <row r="450" spans="2:5">
      <c r="B450" s="214"/>
      <c r="C450" s="214"/>
      <c r="D450" s="214"/>
      <c r="E450" s="214"/>
    </row>
    <row r="451" spans="2:5">
      <c r="B451" s="214"/>
      <c r="C451" s="214"/>
      <c r="D451" s="214"/>
      <c r="E451" s="214"/>
    </row>
    <row r="452" spans="2:5">
      <c r="B452" s="214"/>
      <c r="C452" s="214"/>
      <c r="D452" s="214"/>
      <c r="E452" s="214"/>
    </row>
    <row r="453" spans="2:5">
      <c r="B453" s="214"/>
      <c r="C453" s="214"/>
      <c r="D453" s="214"/>
      <c r="E453" s="214"/>
    </row>
    <row r="454" spans="2:5">
      <c r="B454" s="214"/>
      <c r="C454" s="214"/>
      <c r="D454" s="214"/>
      <c r="E454" s="214"/>
    </row>
    <row r="455" spans="2:5">
      <c r="B455" s="214"/>
      <c r="C455" s="214"/>
      <c r="D455" s="214"/>
      <c r="E455" s="214"/>
    </row>
    <row r="456" spans="2:5">
      <c r="B456" s="214"/>
      <c r="C456" s="214"/>
      <c r="D456" s="214"/>
      <c r="E456" s="214"/>
    </row>
    <row r="457" spans="2:5">
      <c r="B457" s="214"/>
      <c r="C457" s="214"/>
      <c r="D457" s="214"/>
      <c r="E457" s="214"/>
    </row>
    <row r="458" spans="2:5">
      <c r="B458" s="214"/>
      <c r="C458" s="214"/>
      <c r="D458" s="214"/>
      <c r="E458" s="214"/>
    </row>
    <row r="459" spans="2:5">
      <c r="B459" s="214"/>
      <c r="C459" s="214"/>
      <c r="D459" s="214"/>
      <c r="E459" s="214"/>
    </row>
    <row r="460" spans="2:5">
      <c r="B460" s="214"/>
      <c r="C460" s="214"/>
      <c r="D460" s="214"/>
      <c r="E460" s="214"/>
    </row>
    <row r="461" spans="2:5">
      <c r="B461" s="214"/>
      <c r="C461" s="214"/>
      <c r="D461" s="214"/>
      <c r="E461" s="214"/>
    </row>
    <row r="462" spans="2:5">
      <c r="B462" s="214"/>
      <c r="C462" s="214"/>
      <c r="D462" s="214"/>
      <c r="E462" s="214"/>
    </row>
    <row r="463" spans="2:5">
      <c r="B463" s="214"/>
      <c r="C463" s="214"/>
      <c r="D463" s="214"/>
      <c r="E463" s="214"/>
    </row>
    <row r="464" spans="2:5">
      <c r="B464" s="214"/>
      <c r="C464" s="214"/>
      <c r="D464" s="214"/>
      <c r="E464" s="214"/>
    </row>
    <row r="465" spans="2:5">
      <c r="B465" s="214"/>
      <c r="C465" s="214"/>
      <c r="D465" s="214"/>
      <c r="E465" s="214"/>
    </row>
    <row r="466" spans="2:5">
      <c r="B466" s="214"/>
      <c r="C466" s="214"/>
      <c r="D466" s="214"/>
      <c r="E466" s="214"/>
    </row>
    <row r="467" spans="2:5">
      <c r="B467" s="214"/>
      <c r="C467" s="214"/>
      <c r="D467" s="214"/>
      <c r="E467" s="214"/>
    </row>
    <row r="468" spans="2:5">
      <c r="B468" s="214"/>
      <c r="C468" s="214"/>
      <c r="D468" s="214"/>
      <c r="E468" s="214"/>
    </row>
    <row r="469" spans="2:5">
      <c r="B469" s="214"/>
      <c r="C469" s="214"/>
      <c r="D469" s="214"/>
      <c r="E469" s="214"/>
    </row>
    <row r="470" spans="2:5">
      <c r="B470" s="214"/>
      <c r="C470" s="214"/>
      <c r="D470" s="214"/>
      <c r="E470" s="214"/>
    </row>
    <row r="471" spans="2:5">
      <c r="B471" s="214"/>
      <c r="C471" s="214"/>
      <c r="D471" s="214"/>
      <c r="E471" s="214"/>
    </row>
    <row r="472" spans="2:5">
      <c r="B472" s="214"/>
      <c r="C472" s="214"/>
      <c r="D472" s="214"/>
      <c r="E472" s="214"/>
    </row>
    <row r="473" spans="2:5">
      <c r="B473" s="214"/>
      <c r="C473" s="214"/>
      <c r="D473" s="214"/>
      <c r="E473" s="214"/>
    </row>
    <row r="474" spans="2:5">
      <c r="B474" s="214"/>
      <c r="C474" s="214"/>
      <c r="D474" s="214"/>
      <c r="E474" s="214"/>
    </row>
    <row r="475" spans="2:5">
      <c r="B475" s="214"/>
      <c r="C475" s="214"/>
      <c r="D475" s="214"/>
      <c r="E475" s="214"/>
    </row>
    <row r="476" spans="2:5">
      <c r="B476" s="214"/>
      <c r="C476" s="214"/>
      <c r="D476" s="214"/>
      <c r="E476" s="214"/>
    </row>
    <row r="477" spans="2:5">
      <c r="B477" s="214"/>
      <c r="C477" s="214"/>
      <c r="D477" s="214"/>
      <c r="E477" s="214"/>
    </row>
    <row r="478" spans="2:5">
      <c r="B478" s="214"/>
      <c r="C478" s="214"/>
      <c r="D478" s="214"/>
      <c r="E478" s="214"/>
    </row>
    <row r="479" spans="2:5">
      <c r="B479" s="214"/>
      <c r="C479" s="214"/>
      <c r="D479" s="214"/>
      <c r="E479" s="214"/>
    </row>
    <row r="480" spans="2:5">
      <c r="B480" s="214"/>
      <c r="C480" s="214"/>
      <c r="D480" s="214"/>
      <c r="E480" s="214"/>
    </row>
    <row r="481" spans="2:5">
      <c r="B481" s="214"/>
      <c r="C481" s="214"/>
      <c r="D481" s="214"/>
      <c r="E481" s="214"/>
    </row>
    <row r="482" spans="2:5">
      <c r="B482" s="214"/>
      <c r="C482" s="214"/>
      <c r="D482" s="214"/>
      <c r="E482" s="214"/>
    </row>
    <row r="483" spans="2:5">
      <c r="B483" s="214"/>
      <c r="C483" s="214"/>
      <c r="D483" s="214"/>
      <c r="E483" s="214"/>
    </row>
    <row r="484" spans="2:5">
      <c r="B484" s="214"/>
      <c r="C484" s="214"/>
      <c r="D484" s="214"/>
      <c r="E484" s="214"/>
    </row>
    <row r="485" spans="2:5">
      <c r="B485" s="214"/>
      <c r="C485" s="214"/>
      <c r="D485" s="214"/>
      <c r="E485" s="214"/>
    </row>
    <row r="486" spans="2:5">
      <c r="B486" s="214"/>
      <c r="C486" s="214"/>
      <c r="D486" s="214"/>
      <c r="E486" s="214"/>
    </row>
    <row r="487" spans="2:5">
      <c r="B487" s="214"/>
      <c r="C487" s="214"/>
      <c r="D487" s="214"/>
      <c r="E487" s="214"/>
    </row>
    <row r="488" spans="2:5">
      <c r="B488" s="214"/>
      <c r="C488" s="214"/>
      <c r="D488" s="214"/>
      <c r="E488" s="214"/>
    </row>
    <row r="489" spans="2:5">
      <c r="B489" s="214"/>
      <c r="C489" s="214"/>
      <c r="D489" s="214"/>
      <c r="E489" s="214"/>
    </row>
    <row r="490" spans="2:5">
      <c r="B490" s="214"/>
      <c r="C490" s="214"/>
      <c r="D490" s="214"/>
      <c r="E490" s="214"/>
    </row>
    <row r="491" spans="2:5">
      <c r="B491" s="214"/>
      <c r="C491" s="214"/>
      <c r="D491" s="214"/>
      <c r="E491" s="214"/>
    </row>
    <row r="492" spans="2:5">
      <c r="B492" s="214"/>
      <c r="C492" s="214"/>
      <c r="D492" s="214"/>
      <c r="E492" s="214"/>
    </row>
    <row r="493" spans="2:5">
      <c r="B493" s="214"/>
      <c r="C493" s="214"/>
      <c r="D493" s="214"/>
      <c r="E493" s="214"/>
    </row>
    <row r="494" spans="2:5">
      <c r="B494" s="214"/>
      <c r="C494" s="214"/>
      <c r="D494" s="214"/>
      <c r="E494" s="214"/>
    </row>
    <row r="495" spans="2:5">
      <c r="B495" s="214"/>
      <c r="C495" s="214"/>
      <c r="D495" s="214"/>
      <c r="E495" s="214"/>
    </row>
    <row r="496" spans="2:5">
      <c r="B496" s="214"/>
      <c r="C496" s="214"/>
      <c r="D496" s="214"/>
      <c r="E496" s="214"/>
    </row>
    <row r="497" spans="2:5">
      <c r="B497" s="214"/>
      <c r="C497" s="214"/>
      <c r="D497" s="214"/>
      <c r="E497" s="214"/>
    </row>
    <row r="498" spans="2:5">
      <c r="B498" s="214"/>
      <c r="C498" s="214"/>
      <c r="D498" s="214"/>
      <c r="E498" s="214"/>
    </row>
    <row r="499" spans="2:5">
      <c r="B499" s="214"/>
      <c r="C499" s="214"/>
      <c r="D499" s="214"/>
      <c r="E499" s="214"/>
    </row>
    <row r="500" spans="2:5">
      <c r="B500" s="214"/>
      <c r="C500" s="214"/>
      <c r="D500" s="214"/>
      <c r="E500" s="214"/>
    </row>
    <row r="501" spans="2:5">
      <c r="B501" s="214"/>
      <c r="C501" s="214"/>
      <c r="D501" s="214"/>
      <c r="E501" s="214"/>
    </row>
    <row r="502" spans="2:5">
      <c r="B502" s="214"/>
      <c r="C502" s="214"/>
      <c r="D502" s="214"/>
      <c r="E502" s="214"/>
    </row>
    <row r="503" spans="2:5">
      <c r="B503" s="214"/>
      <c r="C503" s="214"/>
      <c r="D503" s="214"/>
      <c r="E503" s="214"/>
    </row>
    <row r="504" spans="2:5">
      <c r="B504" s="214"/>
      <c r="C504" s="214"/>
      <c r="D504" s="214"/>
      <c r="E504" s="214"/>
    </row>
    <row r="505" spans="2:5">
      <c r="B505" s="214"/>
      <c r="C505" s="214"/>
      <c r="D505" s="214"/>
      <c r="E505" s="214"/>
    </row>
    <row r="506" spans="2:5">
      <c r="B506" s="214"/>
      <c r="C506" s="214"/>
      <c r="D506" s="214"/>
      <c r="E506" s="214"/>
    </row>
    <row r="507" spans="2:5">
      <c r="B507" s="214"/>
      <c r="C507" s="214"/>
      <c r="D507" s="214"/>
      <c r="E507" s="214"/>
    </row>
    <row r="508" spans="2:5">
      <c r="B508" s="214"/>
      <c r="C508" s="214"/>
      <c r="D508" s="214"/>
      <c r="E508" s="214"/>
    </row>
    <row r="509" spans="2:5">
      <c r="B509" s="214"/>
      <c r="C509" s="214"/>
      <c r="D509" s="214"/>
      <c r="E509" s="214"/>
    </row>
    <row r="510" spans="2:5">
      <c r="B510" s="214"/>
      <c r="C510" s="214"/>
      <c r="D510" s="214"/>
      <c r="E510" s="214"/>
    </row>
    <row r="511" spans="2:5">
      <c r="B511" s="214"/>
      <c r="C511" s="214"/>
      <c r="D511" s="214"/>
      <c r="E511" s="214"/>
    </row>
    <row r="512" spans="2:5">
      <c r="B512" s="214"/>
      <c r="C512" s="214"/>
      <c r="D512" s="214"/>
      <c r="E512" s="214"/>
    </row>
    <row r="513" spans="2:5">
      <c r="B513" s="214"/>
      <c r="C513" s="214"/>
      <c r="D513" s="214"/>
      <c r="E513" s="214"/>
    </row>
    <row r="514" spans="2:5">
      <c r="B514" s="214"/>
      <c r="C514" s="214"/>
      <c r="D514" s="214"/>
      <c r="E514" s="214"/>
    </row>
    <row r="515" spans="2:5">
      <c r="B515" s="214"/>
      <c r="C515" s="214"/>
      <c r="D515" s="214"/>
      <c r="E515" s="214"/>
    </row>
    <row r="516" spans="2:5">
      <c r="B516" s="214"/>
      <c r="C516" s="214"/>
      <c r="D516" s="214"/>
      <c r="E516" s="214"/>
    </row>
    <row r="517" spans="2:5">
      <c r="B517" s="214"/>
      <c r="C517" s="214"/>
      <c r="D517" s="214"/>
      <c r="E517" s="214"/>
    </row>
    <row r="518" spans="2:5">
      <c r="B518" s="214"/>
      <c r="C518" s="214"/>
      <c r="D518" s="214"/>
      <c r="E518" s="214"/>
    </row>
    <row r="519" spans="2:5">
      <c r="B519" s="214"/>
      <c r="C519" s="214"/>
      <c r="D519" s="214"/>
      <c r="E519" s="214"/>
    </row>
    <row r="520" spans="2:5">
      <c r="B520" s="214"/>
      <c r="C520" s="214"/>
      <c r="D520" s="214"/>
      <c r="E520" s="214"/>
    </row>
    <row r="521" spans="2:5">
      <c r="B521" s="214"/>
      <c r="C521" s="214"/>
      <c r="D521" s="214"/>
      <c r="E521" s="214"/>
    </row>
    <row r="522" spans="2:5">
      <c r="B522" s="214"/>
      <c r="C522" s="214"/>
      <c r="D522" s="214"/>
      <c r="E522" s="214"/>
    </row>
  </sheetData>
  <mergeCells count="20">
    <mergeCell ref="A103:E103"/>
    <mergeCell ref="A38:F38"/>
    <mergeCell ref="A78:E78"/>
    <mergeCell ref="A81:E81"/>
    <mergeCell ref="A84:E84"/>
    <mergeCell ref="A85:E85"/>
    <mergeCell ref="A87:E87"/>
    <mergeCell ref="A88:E88"/>
    <mergeCell ref="A89:E89"/>
    <mergeCell ref="A97:E97"/>
    <mergeCell ref="A98:E99"/>
    <mergeCell ref="A100:E101"/>
    <mergeCell ref="A37:F37"/>
    <mergeCell ref="A32:F32"/>
    <mergeCell ref="A31:F31"/>
    <mergeCell ref="A3:F3"/>
    <mergeCell ref="A26:F26"/>
    <mergeCell ref="A34:F34"/>
    <mergeCell ref="A35:F35"/>
    <mergeCell ref="A36:F36"/>
  </mergeCells>
  <conditionalFormatting sqref="A1:A5">
    <cfRule type="cellIs" dxfId="25" priority="1" operator="equal">
      <formula>0</formula>
    </cfRule>
  </conditionalFormatting>
  <conditionalFormatting sqref="A26:A29">
    <cfRule type="cellIs" dxfId="24" priority="2" operator="equal">
      <formula>0</formula>
    </cfRule>
  </conditionalFormatting>
  <conditionalFormatting sqref="B1:D2 B4:D4 B5:F5 A6:D6 B7:D10 A7:A24 B12:D20 B22:D24 B27:D29 B33:D33 B39:D72 B74:D74 B75:B77 A79:B80 A82:B83 A86:B86 A90:B96 A102:B102 A104:B105 A106:E1048576">
    <cfRule type="cellIs" dxfId="23" priority="3" operator="equal">
      <formula>0</formula>
    </cfRule>
  </conditionalFormatting>
  <conditionalFormatting sqref="F4 G31:XFD32 A32:A77 F33:XFD33 G34:XFD38 F39:XFD1048576">
    <cfRule type="cellIs" dxfId="22" priority="5" operator="equal">
      <formula>0</formula>
    </cfRule>
  </conditionalFormatting>
  <conditionalFormatting sqref="G1:XFD24 G26:XFD29 C75:D75">
    <cfRule type="cellIs" dxfId="21" priority="4" operator="equal">
      <formula>0</formula>
    </cfRule>
  </conditionalFormatting>
  <hyperlinks>
    <hyperlink ref="F2" location="පටුන!A1" display="පටුන වෙත"/>
  </hyperlinks>
  <pageMargins left="0.5" right="0.25" top="0.75" bottom="0.75" header="0.3" footer="0.3"/>
  <pageSetup paperSize="9" scale="65" fitToHeight="0" orientation="portrait" r:id="rId1"/>
  <headerFooter>
    <oddHeader>&amp;L&amp;"Calibri"&amp;10&amp;K000000 [Limited Sharing]&amp;1#_x000D_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zoomScaleNormal="100" zoomScaleSheetLayoutView="100" workbookViewId="0">
      <selection activeCell="F2" sqref="F2"/>
    </sheetView>
  </sheetViews>
  <sheetFormatPr defaultColWidth="9.125" defaultRowHeight="12.75"/>
  <cols>
    <col min="1" max="1" width="59.25" style="214" customWidth="1"/>
    <col min="2" max="5" width="9.75" style="228" customWidth="1"/>
    <col min="6" max="6" width="9.125" style="228"/>
    <col min="7" max="7" width="9.125" style="214" customWidth="1"/>
    <col min="8" max="16384" width="9.125" style="214"/>
  </cols>
  <sheetData>
    <row r="1" spans="1:10" ht="13.5">
      <c r="A1" s="213" t="s">
        <v>394</v>
      </c>
      <c r="B1" s="247"/>
      <c r="C1" s="10"/>
      <c r="D1" s="256"/>
      <c r="E1" s="247"/>
      <c r="F1" s="256" t="s">
        <v>556</v>
      </c>
    </row>
    <row r="2" spans="1:10" ht="15">
      <c r="A2" s="213"/>
      <c r="B2" s="247"/>
      <c r="C2" s="10"/>
      <c r="D2" s="256"/>
      <c r="E2" s="247"/>
      <c r="F2" s="371" t="s">
        <v>704</v>
      </c>
    </row>
    <row r="3" spans="1:10" ht="19.5" customHeight="1">
      <c r="A3" s="347" t="s">
        <v>575</v>
      </c>
      <c r="B3" s="347"/>
      <c r="C3" s="347"/>
      <c r="D3" s="347"/>
      <c r="E3" s="347"/>
      <c r="F3" s="347"/>
    </row>
    <row r="4" spans="1:10" ht="14.25" thickBot="1">
      <c r="A4" s="10"/>
      <c r="B4" s="247"/>
      <c r="C4" s="247"/>
      <c r="D4" s="247"/>
      <c r="E4" s="247"/>
      <c r="F4" s="247" t="s">
        <v>28</v>
      </c>
    </row>
    <row r="5" spans="1:10">
      <c r="A5" s="462" t="s">
        <v>557</v>
      </c>
      <c r="B5" s="443">
        <v>2019</v>
      </c>
      <c r="C5" s="444">
        <v>2020</v>
      </c>
      <c r="D5" s="445">
        <v>2021</v>
      </c>
      <c r="E5" s="445">
        <v>2022</v>
      </c>
      <c r="F5" s="446" t="s">
        <v>576</v>
      </c>
    </row>
    <row r="6" spans="1:10" ht="12" customHeight="1" thickBot="1">
      <c r="A6" s="463"/>
      <c r="B6" s="458"/>
      <c r="C6" s="459"/>
      <c r="D6" s="460"/>
      <c r="E6" s="460"/>
      <c r="F6" s="461"/>
    </row>
    <row r="7" spans="1:10" ht="13.5" customHeight="1">
      <c r="A7" s="265" t="s">
        <v>577</v>
      </c>
      <c r="B7" s="197">
        <v>901352</v>
      </c>
      <c r="C7" s="257">
        <v>980302</v>
      </c>
      <c r="D7" s="257">
        <v>1048382</v>
      </c>
      <c r="E7" s="257">
        <v>1565190</v>
      </c>
      <c r="F7" s="257">
        <v>2455600</v>
      </c>
      <c r="I7" s="217"/>
      <c r="J7" s="217"/>
    </row>
    <row r="8" spans="1:10" ht="13.5" customHeight="1">
      <c r="A8" s="258" t="s">
        <v>208</v>
      </c>
      <c r="B8" s="197">
        <v>652795.35519289004</v>
      </c>
      <c r="C8" s="257">
        <v>710113.30274977547</v>
      </c>
      <c r="D8" s="257">
        <v>794123.64893239678</v>
      </c>
      <c r="E8" s="257">
        <v>1436078.4429446897</v>
      </c>
      <c r="F8" s="257">
        <v>2322919.0889651724</v>
      </c>
      <c r="G8" s="217"/>
      <c r="H8" s="217"/>
      <c r="I8" s="217"/>
      <c r="J8" s="217"/>
    </row>
    <row r="9" spans="1:10" ht="13.5" customHeight="1">
      <c r="A9" s="259" t="s">
        <v>558</v>
      </c>
      <c r="B9" s="198">
        <v>81028.969668910009</v>
      </c>
      <c r="C9" s="260">
        <v>77964.975702135547</v>
      </c>
      <c r="D9" s="260">
        <v>98667.552259796721</v>
      </c>
      <c r="E9" s="260">
        <v>555170.65613140969</v>
      </c>
      <c r="F9" s="260">
        <v>1056409.9894757427</v>
      </c>
      <c r="G9" s="217"/>
      <c r="I9" s="217"/>
      <c r="J9" s="217"/>
    </row>
    <row r="10" spans="1:10" ht="13.5" customHeight="1">
      <c r="A10" s="261" t="s">
        <v>559</v>
      </c>
      <c r="B10" s="198">
        <v>81028.969668910009</v>
      </c>
      <c r="C10" s="260">
        <v>77964.975702135547</v>
      </c>
      <c r="D10" s="260">
        <v>98667.552259796721</v>
      </c>
      <c r="E10" s="260">
        <v>555170.65613140969</v>
      </c>
      <c r="F10" s="260">
        <v>1056409.9894757427</v>
      </c>
      <c r="G10" s="217"/>
      <c r="I10" s="217"/>
      <c r="J10" s="217"/>
    </row>
    <row r="11" spans="1:10" ht="13.5" customHeight="1">
      <c r="A11" s="259" t="s">
        <v>560</v>
      </c>
      <c r="B11" s="198">
        <v>571766.3855239799</v>
      </c>
      <c r="C11" s="260">
        <v>632148.32704763988</v>
      </c>
      <c r="D11" s="260">
        <v>695456.09667260002</v>
      </c>
      <c r="E11" s="260">
        <v>880907.78681328008</v>
      </c>
      <c r="F11" s="260">
        <v>1266509.0994894297</v>
      </c>
      <c r="G11" s="217"/>
      <c r="I11" s="217"/>
      <c r="J11" s="217"/>
    </row>
    <row r="12" spans="1:10" ht="13.5" customHeight="1">
      <c r="A12" s="261" t="s">
        <v>561</v>
      </c>
      <c r="B12" s="198">
        <v>2890.56</v>
      </c>
      <c r="C12" s="260">
        <v>2890.56</v>
      </c>
      <c r="D12" s="260">
        <v>2890.56</v>
      </c>
      <c r="E12" s="260">
        <v>2890.56</v>
      </c>
      <c r="F12" s="260">
        <v>1445.28</v>
      </c>
      <c r="G12" s="217"/>
      <c r="I12" s="217"/>
      <c r="J12" s="217"/>
    </row>
    <row r="13" spans="1:10" ht="13.5" customHeight="1">
      <c r="A13" s="261" t="s">
        <v>562</v>
      </c>
      <c r="B13" s="198">
        <v>494761.49321287998</v>
      </c>
      <c r="C13" s="260">
        <v>547373.26542546996</v>
      </c>
      <c r="D13" s="260">
        <v>592955.57682636997</v>
      </c>
      <c r="E13" s="260">
        <v>796448.84968083014</v>
      </c>
      <c r="F13" s="260">
        <v>1211555.8213010698</v>
      </c>
      <c r="G13" s="217"/>
      <c r="I13" s="217"/>
      <c r="J13" s="217"/>
    </row>
    <row r="14" spans="1:10" ht="13.5" customHeight="1">
      <c r="A14" s="261" t="s">
        <v>563</v>
      </c>
      <c r="B14" s="198">
        <v>10269.37144906</v>
      </c>
      <c r="C14" s="260">
        <v>12671.10558849</v>
      </c>
      <c r="D14" s="260">
        <v>16268.21376757</v>
      </c>
      <c r="E14" s="260">
        <v>21807.946796159998</v>
      </c>
      <c r="F14" s="260">
        <v>17094.08077982</v>
      </c>
      <c r="G14" s="217"/>
      <c r="I14" s="217"/>
      <c r="J14" s="217"/>
    </row>
    <row r="15" spans="1:10" ht="13.5" customHeight="1">
      <c r="A15" s="261" t="s">
        <v>564</v>
      </c>
      <c r="B15" s="198">
        <v>35410.620252660003</v>
      </c>
      <c r="C15" s="260">
        <v>29119.745764650001</v>
      </c>
      <c r="D15" s="260">
        <v>26059.086330210001</v>
      </c>
      <c r="E15" s="260">
        <v>31231.842436349998</v>
      </c>
      <c r="F15" s="260">
        <v>29875.50253202</v>
      </c>
      <c r="G15" s="217"/>
      <c r="I15" s="217"/>
      <c r="J15" s="217"/>
    </row>
    <row r="16" spans="1:10" ht="13.5" customHeight="1">
      <c r="A16" s="261" t="s">
        <v>67</v>
      </c>
      <c r="B16" s="198">
        <v>28434.340609379939</v>
      </c>
      <c r="C16" s="260">
        <v>40093.650269029858</v>
      </c>
      <c r="D16" s="260">
        <v>57282.659748449994</v>
      </c>
      <c r="E16" s="260">
        <v>28528.587899940001</v>
      </c>
      <c r="F16" s="260">
        <v>6538.4148765200007</v>
      </c>
      <c r="G16" s="217"/>
      <c r="H16" s="217"/>
      <c r="I16" s="217"/>
      <c r="J16" s="217"/>
    </row>
    <row r="17" spans="1:15" ht="13.5" customHeight="1">
      <c r="A17" s="262" t="s">
        <v>221</v>
      </c>
      <c r="B17" s="197">
        <v>248557.22219462</v>
      </c>
      <c r="C17" s="257">
        <v>270188.3417200644</v>
      </c>
      <c r="D17" s="257">
        <v>254259</v>
      </c>
      <c r="E17" s="257">
        <v>129111</v>
      </c>
      <c r="F17" s="257">
        <v>132680</v>
      </c>
      <c r="G17" s="217"/>
      <c r="H17" s="217"/>
      <c r="I17" s="217"/>
      <c r="J17" s="217"/>
      <c r="K17" s="263"/>
    </row>
    <row r="18" spans="1:15" ht="13.5" customHeight="1">
      <c r="A18" s="259" t="s">
        <v>558</v>
      </c>
      <c r="B18" s="198">
        <v>1343.3484350300002</v>
      </c>
      <c r="C18" s="260">
        <v>402.5482557244506</v>
      </c>
      <c r="D18" s="260">
        <v>54.697504873263952</v>
      </c>
      <c r="E18" s="260">
        <v>215.97473437041421</v>
      </c>
      <c r="F18" s="260">
        <v>6522.8742304772195</v>
      </c>
      <c r="G18" s="217"/>
      <c r="I18" s="217"/>
      <c r="J18" s="217"/>
    </row>
    <row r="19" spans="1:15" ht="13.5" customHeight="1">
      <c r="A19" s="261" t="s">
        <v>565</v>
      </c>
      <c r="B19" s="198">
        <v>1343.3484350300002</v>
      </c>
      <c r="C19" s="260">
        <v>402.5482557244506</v>
      </c>
      <c r="D19" s="260">
        <v>54.697504873263952</v>
      </c>
      <c r="E19" s="260">
        <v>215.97473437041421</v>
      </c>
      <c r="F19" s="260">
        <v>6522.8742304772195</v>
      </c>
      <c r="G19" s="217"/>
      <c r="I19" s="217"/>
      <c r="J19" s="217"/>
    </row>
    <row r="20" spans="1:15" ht="13.5" customHeight="1">
      <c r="A20" s="259" t="s">
        <v>560</v>
      </c>
      <c r="B20" s="198">
        <v>247213.87375959</v>
      </c>
      <c r="C20" s="260">
        <v>269785.79346433998</v>
      </c>
      <c r="D20" s="260">
        <v>254204</v>
      </c>
      <c r="E20" s="260">
        <v>128895</v>
      </c>
      <c r="F20" s="260">
        <v>126158</v>
      </c>
      <c r="G20" s="217"/>
      <c r="I20" s="217"/>
      <c r="J20" s="217"/>
    </row>
    <row r="21" spans="1:15" ht="13.5" customHeight="1">
      <c r="A21" s="261" t="s">
        <v>562</v>
      </c>
      <c r="B21" s="198">
        <v>13244.29637208</v>
      </c>
      <c r="C21" s="260">
        <v>3107.1489944999998</v>
      </c>
      <c r="D21" s="260">
        <v>454.40531735999997</v>
      </c>
      <c r="E21" s="260">
        <v>274.14257530000003</v>
      </c>
      <c r="F21" s="260">
        <v>2766.1466635400006</v>
      </c>
      <c r="G21" s="217"/>
      <c r="I21" s="217"/>
      <c r="J21" s="217"/>
    </row>
    <row r="22" spans="1:15" ht="13.5" customHeight="1">
      <c r="A22" s="261" t="s">
        <v>566</v>
      </c>
      <c r="B22" s="198">
        <v>136085.23593988002</v>
      </c>
      <c r="C22" s="260">
        <v>190637.44159680998</v>
      </c>
      <c r="D22" s="260">
        <v>185745.52267077047</v>
      </c>
      <c r="E22" s="260">
        <v>51965.205535000001</v>
      </c>
      <c r="F22" s="260">
        <v>0</v>
      </c>
      <c r="G22" s="217"/>
      <c r="I22" s="217"/>
      <c r="J22" s="217"/>
    </row>
    <row r="23" spans="1:15">
      <c r="A23" s="264" t="s">
        <v>567</v>
      </c>
      <c r="B23" s="198">
        <v>97884.764060119996</v>
      </c>
      <c r="C23" s="260">
        <v>76041.202873030008</v>
      </c>
      <c r="D23" s="260">
        <v>68004</v>
      </c>
      <c r="E23" s="260">
        <v>76656</v>
      </c>
      <c r="F23" s="260">
        <v>123391</v>
      </c>
      <c r="G23" s="217"/>
      <c r="H23" s="217"/>
      <c r="I23" s="217"/>
      <c r="J23" s="217"/>
    </row>
    <row r="24" spans="1:15" ht="13.5" customHeight="1">
      <c r="A24" s="265" t="s">
        <v>568</v>
      </c>
      <c r="B24" s="197">
        <v>1121154.58569745</v>
      </c>
      <c r="C24" s="257">
        <v>961071.37434575998</v>
      </c>
      <c r="D24" s="257">
        <v>1332216.03938975</v>
      </c>
      <c r="E24" s="257">
        <v>1432455.1784496701</v>
      </c>
      <c r="F24" s="257">
        <v>1807739.2308776106</v>
      </c>
      <c r="G24" s="217"/>
      <c r="I24" s="217"/>
      <c r="J24" s="217"/>
    </row>
    <row r="25" spans="1:15">
      <c r="A25" s="262" t="s">
        <v>208</v>
      </c>
      <c r="B25" s="197">
        <v>546315.48384731996</v>
      </c>
      <c r="C25" s="257">
        <v>455898.89110879001</v>
      </c>
      <c r="D25" s="257">
        <v>799695.00975332002</v>
      </c>
      <c r="E25" s="257">
        <v>1073712.43857734</v>
      </c>
      <c r="F25" s="257">
        <v>1469937.6647332106</v>
      </c>
      <c r="G25" s="217"/>
      <c r="H25" s="217"/>
      <c r="I25" s="217"/>
      <c r="J25" s="217"/>
    </row>
    <row r="26" spans="1:15">
      <c r="A26" s="259" t="s">
        <v>560</v>
      </c>
      <c r="B26" s="198">
        <v>546315.48384731996</v>
      </c>
      <c r="C26" s="260">
        <v>455898.89110879001</v>
      </c>
      <c r="D26" s="260">
        <v>799695.00975332002</v>
      </c>
      <c r="E26" s="260">
        <v>1073712.43857734</v>
      </c>
      <c r="F26" s="260">
        <v>1469937.6647332106</v>
      </c>
      <c r="G26" s="217"/>
      <c r="I26" s="217"/>
      <c r="J26" s="217"/>
    </row>
    <row r="27" spans="1:15">
      <c r="A27" s="261" t="s">
        <v>562</v>
      </c>
      <c r="B27" s="198">
        <v>427150.25125196006</v>
      </c>
      <c r="C27" s="260">
        <v>271047.84530350001</v>
      </c>
      <c r="D27" s="260">
        <v>511541.95145000005</v>
      </c>
      <c r="E27" s="260">
        <v>618600.0355</v>
      </c>
      <c r="F27" s="260">
        <v>1087332.1191010005</v>
      </c>
      <c r="I27" s="217"/>
      <c r="J27" s="217"/>
      <c r="N27" s="217"/>
      <c r="O27" s="263"/>
    </row>
    <row r="28" spans="1:15" ht="13.9" customHeight="1">
      <c r="A28" s="261" t="s">
        <v>563</v>
      </c>
      <c r="B28" s="198">
        <v>2588.4787469899998</v>
      </c>
      <c r="C28" s="260">
        <v>2755.3433553200002</v>
      </c>
      <c r="D28" s="260">
        <v>2685.7909441799998</v>
      </c>
      <c r="E28" s="260">
        <v>2963.0467011000001</v>
      </c>
      <c r="F28" s="260">
        <v>2829.2553963200003</v>
      </c>
      <c r="I28" s="217"/>
      <c r="J28" s="217"/>
      <c r="N28" s="217"/>
    </row>
    <row r="29" spans="1:15">
      <c r="A29" s="261" t="s">
        <v>564</v>
      </c>
      <c r="B29" s="198">
        <v>111839.134246</v>
      </c>
      <c r="C29" s="260">
        <v>177449.31257000001</v>
      </c>
      <c r="D29" s="260">
        <v>275827.93118800002</v>
      </c>
      <c r="E29" s="260">
        <v>447510.02020509995</v>
      </c>
      <c r="F29" s="260">
        <v>351048.95406475</v>
      </c>
      <c r="I29" s="217"/>
      <c r="J29" s="217"/>
      <c r="N29" s="217"/>
    </row>
    <row r="30" spans="1:15">
      <c r="A30" s="261" t="s">
        <v>67</v>
      </c>
      <c r="B30" s="198">
        <v>4737.6196023699995</v>
      </c>
      <c r="C30" s="260">
        <v>4646.38987997</v>
      </c>
      <c r="D30" s="260">
        <v>9639.3361711399994</v>
      </c>
      <c r="E30" s="260">
        <v>4639.3361711399994</v>
      </c>
      <c r="F30" s="260">
        <v>28727.336171139999</v>
      </c>
      <c r="G30" s="217"/>
      <c r="H30" s="217"/>
      <c r="I30" s="217"/>
      <c r="J30" s="217"/>
      <c r="N30" s="217"/>
    </row>
    <row r="31" spans="1:15">
      <c r="A31" s="262" t="s">
        <v>221</v>
      </c>
      <c r="B31" s="197">
        <v>574839.10185013001</v>
      </c>
      <c r="C31" s="257">
        <v>505172.48323696997</v>
      </c>
      <c r="D31" s="257">
        <v>532521.02963642997</v>
      </c>
      <c r="E31" s="257">
        <v>358742.73987233004</v>
      </c>
      <c r="F31" s="257">
        <v>337801.56614440004</v>
      </c>
      <c r="G31" s="217"/>
      <c r="H31" s="217"/>
      <c r="I31" s="217"/>
      <c r="J31" s="217"/>
      <c r="N31" s="217"/>
    </row>
    <row r="32" spans="1:15">
      <c r="A32" s="259" t="s">
        <v>560</v>
      </c>
      <c r="B32" s="198">
        <v>574839.10185013001</v>
      </c>
      <c r="C32" s="260">
        <v>505172.48323696997</v>
      </c>
      <c r="D32" s="260">
        <v>532521.02963642997</v>
      </c>
      <c r="E32" s="260">
        <v>358742.73987233004</v>
      </c>
      <c r="F32" s="260">
        <v>337801.56614440004</v>
      </c>
      <c r="I32" s="217"/>
      <c r="J32" s="217"/>
      <c r="N32" s="217"/>
    </row>
    <row r="33" spans="1:15" ht="13.5" customHeight="1">
      <c r="A33" s="261" t="s">
        <v>562</v>
      </c>
      <c r="B33" s="198">
        <v>2501.3821370000001</v>
      </c>
      <c r="C33" s="260">
        <v>963</v>
      </c>
      <c r="D33" s="260">
        <v>2013.1985500000001</v>
      </c>
      <c r="E33" s="260">
        <v>238</v>
      </c>
      <c r="F33" s="260">
        <v>505</v>
      </c>
      <c r="I33" s="217"/>
      <c r="J33" s="217"/>
      <c r="N33" s="217"/>
    </row>
    <row r="34" spans="1:15">
      <c r="A34" s="261" t="s">
        <v>566</v>
      </c>
      <c r="B34" s="198">
        <v>269828.05</v>
      </c>
      <c r="C34" s="260">
        <v>185276.5</v>
      </c>
      <c r="D34" s="260">
        <v>199901.9</v>
      </c>
      <c r="E34" s="260">
        <v>100489.9</v>
      </c>
      <c r="F34" s="260">
        <v>0</v>
      </c>
      <c r="I34" s="217"/>
      <c r="J34" s="217"/>
      <c r="N34" s="217"/>
    </row>
    <row r="35" spans="1:15">
      <c r="A35" s="264" t="s">
        <v>567</v>
      </c>
      <c r="B35" s="198">
        <v>302509.66971313005</v>
      </c>
      <c r="C35" s="260">
        <v>318932.98323696997</v>
      </c>
      <c r="D35" s="260">
        <v>330605.93108642998</v>
      </c>
      <c r="E35" s="260">
        <v>258014.83987233005</v>
      </c>
      <c r="F35" s="260">
        <v>337296.56614440004</v>
      </c>
      <c r="G35" s="217"/>
      <c r="H35" s="217"/>
      <c r="I35" s="217"/>
      <c r="J35" s="217"/>
      <c r="N35" s="217"/>
    </row>
    <row r="36" spans="1:15" ht="13.9" customHeight="1">
      <c r="A36" s="266" t="s">
        <v>569</v>
      </c>
      <c r="B36" s="197">
        <v>2022506.58569745</v>
      </c>
      <c r="C36" s="257">
        <v>1941373.3743457599</v>
      </c>
      <c r="D36" s="257">
        <v>2380598.4799049003</v>
      </c>
      <c r="E36" s="257">
        <v>2997644.8058239799</v>
      </c>
      <c r="F36" s="257">
        <v>4263338.7752156705</v>
      </c>
      <c r="I36" s="217"/>
      <c r="J36" s="217"/>
      <c r="N36" s="217"/>
    </row>
    <row r="37" spans="1:15" ht="13.9" customHeight="1">
      <c r="A37" s="267" t="s">
        <v>208</v>
      </c>
      <c r="B37" s="198">
        <v>1199110.83904021</v>
      </c>
      <c r="C37" s="198">
        <v>1166012.1938585655</v>
      </c>
      <c r="D37" s="198">
        <v>1593818.6586857168</v>
      </c>
      <c r="E37" s="198">
        <v>2509790.8815220296</v>
      </c>
      <c r="F37" s="260">
        <v>3792856.753698383</v>
      </c>
      <c r="I37" s="217"/>
      <c r="J37" s="217"/>
      <c r="N37" s="217"/>
      <c r="O37" s="263"/>
    </row>
    <row r="38" spans="1:15">
      <c r="A38" s="268" t="s">
        <v>221</v>
      </c>
      <c r="B38" s="269">
        <v>823396.32404475007</v>
      </c>
      <c r="C38" s="269">
        <v>775360.82495703432</v>
      </c>
      <c r="D38" s="269">
        <v>786779.82121918327</v>
      </c>
      <c r="E38" s="269">
        <v>487853.92430195044</v>
      </c>
      <c r="F38" s="280">
        <v>470482.02151728724</v>
      </c>
      <c r="I38" s="217"/>
      <c r="J38" s="217"/>
      <c r="N38" s="217"/>
    </row>
    <row r="39" spans="1:15">
      <c r="A39" s="360" t="s">
        <v>578</v>
      </c>
      <c r="B39" s="360"/>
      <c r="C39" s="360"/>
      <c r="D39" s="360"/>
      <c r="E39" s="360"/>
      <c r="F39" s="360"/>
    </row>
    <row r="40" spans="1:15">
      <c r="A40" s="270" t="s">
        <v>570</v>
      </c>
      <c r="B40" s="271">
        <v>12.7</v>
      </c>
      <c r="C40" s="271">
        <v>12.387895588220362</v>
      </c>
      <c r="D40" s="272">
        <v>13.535943237510081</v>
      </c>
      <c r="E40" s="272">
        <v>12.474519582667082</v>
      </c>
      <c r="F40" s="272">
        <v>15.430294830672315</v>
      </c>
    </row>
    <row r="41" spans="1:15">
      <c r="A41" s="214" t="s">
        <v>571</v>
      </c>
      <c r="B41" s="273">
        <v>7.5363751352538646</v>
      </c>
      <c r="C41" s="273">
        <v>7.5</v>
      </c>
      <c r="D41" s="274">
        <v>9.0494273264124008</v>
      </c>
      <c r="E41" s="274">
        <v>10.42975273593585</v>
      </c>
      <c r="F41" s="274">
        <v>13.727480044583631</v>
      </c>
    </row>
    <row r="42" spans="1:15">
      <c r="A42" s="214" t="s">
        <v>572</v>
      </c>
      <c r="B42" s="273">
        <v>5.1750208412403493</v>
      </c>
      <c r="C42" s="273">
        <v>5</v>
      </c>
      <c r="D42" s="274">
        <v>4.4865159110976807</v>
      </c>
      <c r="E42" s="274">
        <v>2.0447668467312328</v>
      </c>
      <c r="F42" s="274">
        <v>1.7028147860886824</v>
      </c>
    </row>
    <row r="43" spans="1:15">
      <c r="A43" s="214" t="s">
        <v>573</v>
      </c>
      <c r="B43" s="273">
        <v>5.6649761774513392</v>
      </c>
      <c r="C43" s="273">
        <v>6.2553030660658298</v>
      </c>
      <c r="D43" s="274">
        <v>5.9718504432395827</v>
      </c>
      <c r="E43" s="274">
        <v>6.5217713172495824</v>
      </c>
      <c r="F43" s="274">
        <v>8.8875472846475976</v>
      </c>
    </row>
    <row r="44" spans="1:15">
      <c r="A44" s="275" t="s">
        <v>574</v>
      </c>
      <c r="B44" s="276">
        <v>7.0464224551495143</v>
      </c>
      <c r="C44" s="276">
        <v>6.1325925221545337</v>
      </c>
      <c r="D44" s="277">
        <v>7.5640927942704996</v>
      </c>
      <c r="E44" s="277">
        <v>5.9527482654175001</v>
      </c>
      <c r="F44" s="277">
        <v>6.5427475460247146</v>
      </c>
    </row>
    <row r="45" spans="1:15">
      <c r="B45" s="288" t="s">
        <v>698</v>
      </c>
      <c r="C45" s="278" t="s">
        <v>699</v>
      </c>
      <c r="D45" s="278"/>
    </row>
    <row r="46" spans="1:15">
      <c r="C46" s="279" t="s">
        <v>32</v>
      </c>
      <c r="D46" s="278"/>
    </row>
    <row r="47" spans="1:15">
      <c r="A47" s="214" t="s">
        <v>579</v>
      </c>
      <c r="B47" s="279"/>
      <c r="C47" s="278"/>
      <c r="D47" s="278"/>
    </row>
    <row r="48" spans="1:15">
      <c r="A48" s="364" t="s">
        <v>38</v>
      </c>
      <c r="B48" s="364"/>
      <c r="C48" s="364"/>
      <c r="D48" s="364"/>
      <c r="E48" s="364"/>
      <c r="F48" s="364"/>
    </row>
    <row r="49" spans="1:11">
      <c r="A49" s="248" t="s">
        <v>582</v>
      </c>
      <c r="B49" s="248"/>
      <c r="C49" s="248"/>
      <c r="D49" s="248"/>
      <c r="E49" s="248"/>
      <c r="F49" s="248"/>
    </row>
    <row r="50" spans="1:11" s="228" customFormat="1" ht="15" customHeight="1">
      <c r="A50" s="345" t="s">
        <v>581</v>
      </c>
      <c r="B50" s="364"/>
      <c r="C50" s="364"/>
      <c r="D50" s="364"/>
      <c r="E50" s="364"/>
      <c r="F50" s="364"/>
      <c r="G50" s="214"/>
      <c r="H50" s="214"/>
      <c r="I50" s="214"/>
      <c r="J50" s="214"/>
      <c r="K50" s="214"/>
    </row>
    <row r="51" spans="1:11" s="228" customFormat="1" ht="30" customHeight="1">
      <c r="A51" s="345" t="s">
        <v>580</v>
      </c>
      <c r="B51" s="345"/>
      <c r="C51" s="345"/>
      <c r="D51" s="345"/>
      <c r="E51" s="345"/>
      <c r="F51" s="345"/>
      <c r="G51" s="214"/>
      <c r="H51" s="214"/>
      <c r="I51" s="214"/>
      <c r="J51" s="214"/>
      <c r="K51" s="214"/>
    </row>
    <row r="57" spans="1:11">
      <c r="B57" s="243"/>
      <c r="C57" s="243"/>
      <c r="D57" s="243"/>
    </row>
  </sheetData>
  <mergeCells count="11">
    <mergeCell ref="A48:F48"/>
    <mergeCell ref="A50:F50"/>
    <mergeCell ref="A51:F51"/>
    <mergeCell ref="A39:F39"/>
    <mergeCell ref="A3:F3"/>
    <mergeCell ref="A5:A6"/>
    <mergeCell ref="B5:B6"/>
    <mergeCell ref="C5:C6"/>
    <mergeCell ref="D5:D6"/>
    <mergeCell ref="E5:E6"/>
    <mergeCell ref="F5:F6"/>
  </mergeCells>
  <conditionalFormatting sqref="C46 B47 A1:A4 F1:XFD1">
    <cfRule type="cellIs" dxfId="20" priority="1" operator="equal">
      <formula>0</formula>
    </cfRule>
  </conditionalFormatting>
  <conditionalFormatting sqref="B1:B2 B4:D4 G5:XFD6 H7:I7 J7:XFD38 G8:H26 I8:I38 B25:D33 B34:F35 G39:XFD1048576 A48:A51 A52:F53 A54 D54:F54 A55:F1048576">
    <cfRule type="cellIs" dxfId="19" priority="6" operator="equal">
      <formula>0</formula>
    </cfRule>
  </conditionalFormatting>
  <conditionalFormatting sqref="B7:F24">
    <cfRule type="cellIs" dxfId="18" priority="2" operator="equal">
      <formula>0</formula>
    </cfRule>
  </conditionalFormatting>
  <conditionalFormatting sqref="D24:F33">
    <cfRule type="cellIs" dxfId="17" priority="4" operator="equal">
      <formula>0</formula>
    </cfRule>
  </conditionalFormatting>
  <conditionalFormatting sqref="F45">
    <cfRule type="cellIs" dxfId="16" priority="3" operator="equal">
      <formula>0</formula>
    </cfRule>
  </conditionalFormatting>
  <conditionalFormatting sqref="D1:D2 G2:XFD3">
    <cfRule type="cellIs" dxfId="15" priority="7" operator="equal">
      <formula>0</formula>
    </cfRule>
  </conditionalFormatting>
  <conditionalFormatting sqref="F4:XFD4">
    <cfRule type="cellIs" dxfId="14" priority="5" operator="equal">
      <formula>0</formula>
    </cfRule>
  </conditionalFormatting>
  <hyperlinks>
    <hyperlink ref="F2" location="පටුන!A1" display="පටුන වෙත"/>
  </hyperlinks>
  <pageMargins left="0.7" right="0.7" top="0.75" bottom="0.75" header="0.3" footer="0.3"/>
  <pageSetup paperSize="9" scale="75" fitToHeight="0" orientation="portrait" r:id="rId1"/>
  <headerFooter>
    <oddHeader>&amp;L&amp;"Calibri"&amp;10&amp;K000000 [Limited Sharing]&amp;1#_x000D_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zoomScaleNormal="100" workbookViewId="0">
      <selection activeCell="F2" sqref="F2"/>
    </sheetView>
  </sheetViews>
  <sheetFormatPr defaultColWidth="9.125" defaultRowHeight="12.75"/>
  <cols>
    <col min="1" max="1" width="56.875" style="214" customWidth="1"/>
    <col min="2" max="5" width="9.75" style="228" customWidth="1"/>
    <col min="6" max="6" width="9.125" style="228"/>
    <col min="7" max="14" width="9.125" style="214"/>
    <col min="15" max="15" width="14.375" style="214" bestFit="1" customWidth="1"/>
    <col min="16" max="16384" width="9.125" style="214"/>
  </cols>
  <sheetData>
    <row r="1" spans="1:20" ht="13.5">
      <c r="A1" s="213" t="s">
        <v>394</v>
      </c>
      <c r="B1" s="247"/>
      <c r="C1" s="10"/>
      <c r="D1" s="256"/>
      <c r="E1" s="247"/>
      <c r="F1" s="256" t="s">
        <v>594</v>
      </c>
    </row>
    <row r="2" spans="1:20" ht="15">
      <c r="A2" s="213"/>
      <c r="B2" s="247"/>
      <c r="C2" s="10"/>
      <c r="D2" s="256"/>
      <c r="E2" s="247"/>
      <c r="F2" s="371" t="s">
        <v>704</v>
      </c>
    </row>
    <row r="3" spans="1:20" ht="19.5" customHeight="1">
      <c r="A3" s="348" t="s">
        <v>583</v>
      </c>
      <c r="B3" s="348"/>
      <c r="C3" s="348"/>
      <c r="D3" s="348"/>
      <c r="E3" s="348"/>
      <c r="F3" s="348"/>
    </row>
    <row r="4" spans="1:20" ht="13.5" thickBot="1">
      <c r="F4" s="228" t="s">
        <v>28</v>
      </c>
    </row>
    <row r="5" spans="1:20">
      <c r="A5" s="442" t="s">
        <v>584</v>
      </c>
      <c r="B5" s="443">
        <v>2019</v>
      </c>
      <c r="C5" s="444">
        <v>2020</v>
      </c>
      <c r="D5" s="445">
        <v>2021</v>
      </c>
      <c r="E5" s="445">
        <v>2022</v>
      </c>
      <c r="F5" s="446" t="s">
        <v>37</v>
      </c>
      <c r="H5" s="281"/>
      <c r="I5" s="281"/>
      <c r="J5" s="281"/>
      <c r="K5" s="281"/>
      <c r="L5" s="281"/>
    </row>
    <row r="6" spans="1:20" ht="7.5" customHeight="1" thickBot="1">
      <c r="A6" s="457"/>
      <c r="B6" s="458"/>
      <c r="C6" s="459"/>
      <c r="D6" s="460"/>
      <c r="E6" s="460"/>
      <c r="F6" s="461"/>
      <c r="H6" s="281"/>
      <c r="I6" s="281"/>
      <c r="J6" s="281"/>
      <c r="K6" s="281"/>
      <c r="L6" s="281"/>
    </row>
    <row r="7" spans="1:20" ht="13.5" customHeight="1">
      <c r="A7" s="456" t="s">
        <v>585</v>
      </c>
      <c r="B7" s="282">
        <v>81.902853528323405</v>
      </c>
      <c r="C7" s="283">
        <v>96.618958016523081</v>
      </c>
      <c r="D7" s="283">
        <v>100.01028138088235</v>
      </c>
      <c r="E7" s="284">
        <v>114.24660359615879</v>
      </c>
      <c r="F7" s="447">
        <v>103.85919816350476</v>
      </c>
      <c r="G7" s="285"/>
      <c r="H7" s="281"/>
      <c r="I7" s="281"/>
      <c r="J7" s="281"/>
      <c r="K7" s="281"/>
      <c r="L7" s="281"/>
      <c r="M7" s="281"/>
      <c r="N7" s="281"/>
      <c r="O7" s="286"/>
      <c r="P7" s="286"/>
      <c r="Q7" s="286"/>
      <c r="R7" s="286"/>
      <c r="S7" s="286"/>
      <c r="T7" s="286"/>
    </row>
    <row r="8" spans="1:20" ht="13.5" customHeight="1">
      <c r="A8" s="448" t="s">
        <v>595</v>
      </c>
      <c r="B8" s="282">
        <v>42.927980476598435</v>
      </c>
      <c r="C8" s="283">
        <v>57.937626996917636</v>
      </c>
      <c r="D8" s="283">
        <v>63.00811908226499</v>
      </c>
      <c r="E8" s="284">
        <v>62.475169930524075</v>
      </c>
      <c r="F8" s="447">
        <v>61.715747349112029</v>
      </c>
      <c r="G8" s="285"/>
      <c r="H8" s="281"/>
      <c r="I8" s="281"/>
      <c r="J8" s="281"/>
      <c r="K8" s="281"/>
      <c r="L8" s="281"/>
      <c r="M8" s="281"/>
      <c r="N8" s="281"/>
      <c r="O8" s="286"/>
      <c r="P8" s="286"/>
      <c r="Q8" s="286"/>
      <c r="R8" s="286"/>
      <c r="S8" s="286"/>
      <c r="T8" s="286"/>
    </row>
    <row r="9" spans="1:20" ht="13.5" customHeight="1">
      <c r="A9" s="448" t="s">
        <v>586</v>
      </c>
      <c r="B9" s="282">
        <v>38.97487305172497</v>
      </c>
      <c r="C9" s="283">
        <v>38.681331019605445</v>
      </c>
      <c r="D9" s="283">
        <v>37.002162298617385</v>
      </c>
      <c r="E9" s="284">
        <v>51.771433665634717</v>
      </c>
      <c r="F9" s="447">
        <v>42.143450814392722</v>
      </c>
      <c r="G9" s="285"/>
      <c r="H9" s="281"/>
      <c r="I9" s="281"/>
      <c r="J9" s="281"/>
      <c r="K9" s="281"/>
      <c r="L9" s="281"/>
      <c r="M9" s="281"/>
      <c r="N9" s="281"/>
      <c r="O9" s="286"/>
      <c r="P9" s="286"/>
      <c r="Q9" s="286"/>
      <c r="R9" s="286"/>
      <c r="S9" s="286"/>
      <c r="T9" s="286"/>
    </row>
    <row r="10" spans="1:20" ht="13.5" customHeight="1">
      <c r="A10" s="449" t="s">
        <v>587</v>
      </c>
      <c r="B10" s="282">
        <v>52.413290413322663</v>
      </c>
      <c r="C10" s="283">
        <v>59.965071230647673</v>
      </c>
      <c r="D10" s="283">
        <v>63.001641643525474</v>
      </c>
      <c r="E10" s="284">
        <v>54.684487734412293</v>
      </c>
      <c r="F10" s="447">
        <v>59.422514751128155</v>
      </c>
      <c r="G10" s="285"/>
      <c r="H10" s="281"/>
      <c r="I10" s="281"/>
      <c r="J10" s="281"/>
      <c r="K10" s="281"/>
      <c r="L10" s="281"/>
      <c r="M10" s="281"/>
      <c r="N10" s="281"/>
      <c r="O10" s="286"/>
      <c r="P10" s="286"/>
      <c r="Q10" s="286"/>
      <c r="R10" s="286"/>
      <c r="S10" s="286"/>
      <c r="T10" s="286"/>
    </row>
    <row r="11" spans="1:20" ht="13.5" customHeight="1">
      <c r="A11" s="449" t="s">
        <v>588</v>
      </c>
      <c r="B11" s="282">
        <v>47.586709586677337</v>
      </c>
      <c r="C11" s="283">
        <v>40.034928769352327</v>
      </c>
      <c r="D11" s="283">
        <v>36.99835835647454</v>
      </c>
      <c r="E11" s="284">
        <v>45.315512265587714</v>
      </c>
      <c r="F11" s="447">
        <v>40.577485248871852</v>
      </c>
      <c r="G11" s="285"/>
      <c r="H11" s="281"/>
      <c r="I11" s="281"/>
      <c r="J11" s="281"/>
      <c r="K11" s="281"/>
      <c r="L11" s="281"/>
      <c r="M11" s="281"/>
      <c r="N11" s="281"/>
      <c r="O11" s="286"/>
      <c r="P11" s="286"/>
      <c r="Q11" s="286"/>
      <c r="R11" s="286"/>
      <c r="S11" s="286"/>
      <c r="T11" s="286"/>
    </row>
    <row r="12" spans="1:20" ht="13.5" customHeight="1">
      <c r="A12" s="449" t="s">
        <v>599</v>
      </c>
      <c r="B12" s="282">
        <v>178.59103347350788</v>
      </c>
      <c r="C12" s="283">
        <v>250.24080867434176</v>
      </c>
      <c r="D12" s="283">
        <v>218.67056281471133</v>
      </c>
      <c r="E12" s="284">
        <v>240.13810820142828</v>
      </c>
      <c r="F12" s="447">
        <v>205.25747305632143</v>
      </c>
      <c r="G12" s="285"/>
      <c r="H12" s="281"/>
      <c r="I12" s="281"/>
      <c r="J12" s="281"/>
      <c r="K12" s="281"/>
      <c r="L12" s="281"/>
      <c r="M12" s="281"/>
      <c r="N12" s="281"/>
      <c r="O12" s="286"/>
      <c r="P12" s="286"/>
      <c r="Q12" s="286"/>
      <c r="R12" s="286"/>
      <c r="S12" s="286"/>
      <c r="T12" s="286"/>
    </row>
    <row r="13" spans="1:20" ht="13.5" customHeight="1">
      <c r="A13" s="449" t="s">
        <v>596</v>
      </c>
      <c r="B13" s="282">
        <v>12.711392682378939</v>
      </c>
      <c r="C13" s="283">
        <v>12.407912157676741</v>
      </c>
      <c r="D13" s="283">
        <v>13.516627390365665</v>
      </c>
      <c r="E13" s="284">
        <v>12.457091284014259</v>
      </c>
      <c r="F13" s="447">
        <v>15.430294830672315</v>
      </c>
      <c r="G13" s="285"/>
      <c r="H13" s="281"/>
      <c r="I13" s="281"/>
      <c r="J13" s="281"/>
      <c r="K13" s="281"/>
      <c r="L13" s="281"/>
      <c r="M13" s="281"/>
      <c r="N13" s="281"/>
      <c r="O13" s="286"/>
      <c r="P13" s="286"/>
      <c r="Q13" s="286"/>
      <c r="R13" s="286"/>
      <c r="S13" s="286"/>
      <c r="T13" s="286"/>
    </row>
    <row r="14" spans="1:20" ht="13.5" customHeight="1">
      <c r="A14" s="449" t="s">
        <v>597</v>
      </c>
      <c r="B14" s="282">
        <v>106.96007897878221</v>
      </c>
      <c r="C14" s="283">
        <v>141.91740799042077</v>
      </c>
      <c r="D14" s="283">
        <v>163.38248467812934</v>
      </c>
      <c r="E14" s="284">
        <v>151.45862162507277</v>
      </c>
      <c r="F14" s="447">
        <v>139.83559828400755</v>
      </c>
      <c r="G14" s="285"/>
      <c r="H14" s="281"/>
      <c r="I14" s="281"/>
      <c r="J14" s="281"/>
      <c r="K14" s="281"/>
      <c r="L14" s="281"/>
      <c r="M14" s="281"/>
      <c r="N14" s="281"/>
      <c r="O14" s="286"/>
      <c r="P14" s="286"/>
      <c r="Q14" s="286"/>
      <c r="R14" s="286"/>
      <c r="S14" s="286"/>
      <c r="T14" s="286"/>
    </row>
    <row r="15" spans="1:20" ht="13.5" customHeight="1">
      <c r="A15" s="448" t="s">
        <v>598</v>
      </c>
      <c r="B15" s="282">
        <v>63.414868932961198</v>
      </c>
      <c r="C15" s="283">
        <v>85.237301811351614</v>
      </c>
      <c r="D15" s="283">
        <v>109.3851209183492</v>
      </c>
      <c r="E15" s="284">
        <v>126.8093760621564</v>
      </c>
      <c r="F15" s="447">
        <v>124.4039991478561</v>
      </c>
      <c r="G15" s="285"/>
      <c r="H15" s="281"/>
      <c r="I15" s="281"/>
      <c r="J15" s="281"/>
      <c r="K15" s="281"/>
      <c r="L15" s="281"/>
      <c r="M15" s="281"/>
      <c r="N15" s="281"/>
      <c r="O15" s="286"/>
      <c r="P15" s="286"/>
      <c r="Q15" s="286"/>
      <c r="R15" s="286"/>
      <c r="S15" s="286"/>
      <c r="T15" s="286"/>
    </row>
    <row r="16" spans="1:20" ht="13.5" customHeight="1">
      <c r="A16" s="449" t="s">
        <v>600</v>
      </c>
      <c r="B16" s="282">
        <v>45.357340722127468</v>
      </c>
      <c r="C16" s="283">
        <v>48.509262657356608</v>
      </c>
      <c r="D16" s="283">
        <v>49.044549390965763</v>
      </c>
      <c r="E16" s="284">
        <v>50.764422204040535</v>
      </c>
      <c r="F16" s="447">
        <v>59.507847772518197</v>
      </c>
      <c r="G16" s="285"/>
      <c r="H16" s="281"/>
      <c r="I16" s="281"/>
      <c r="J16" s="281"/>
      <c r="K16" s="281"/>
      <c r="L16" s="281"/>
      <c r="M16" s="281"/>
      <c r="N16" s="281"/>
      <c r="O16" s="286"/>
      <c r="P16" s="286"/>
      <c r="Q16" s="286"/>
      <c r="R16" s="286"/>
      <c r="S16" s="286"/>
      <c r="T16" s="286"/>
    </row>
    <row r="17" spans="1:20" ht="13.5" customHeight="1">
      <c r="A17" s="450" t="s">
        <v>603</v>
      </c>
      <c r="B17" s="282">
        <v>26.891620168043801</v>
      </c>
      <c r="C17" s="283">
        <v>29.135246481180992</v>
      </c>
      <c r="D17" s="283">
        <v>32.835490145014745</v>
      </c>
      <c r="E17" s="284">
        <v>42.502728710853383</v>
      </c>
      <c r="F17" s="447">
        <v>52.940841491216737</v>
      </c>
      <c r="G17" s="285"/>
      <c r="H17" s="281"/>
      <c r="I17" s="281"/>
      <c r="J17" s="281"/>
      <c r="K17" s="281"/>
      <c r="L17" s="281"/>
      <c r="M17" s="281"/>
      <c r="N17" s="281"/>
      <c r="O17" s="286"/>
      <c r="P17" s="286"/>
      <c r="Q17" s="286"/>
      <c r="R17" s="286"/>
      <c r="S17" s="286"/>
      <c r="T17" s="286"/>
    </row>
    <row r="18" spans="1:20" ht="13.5" customHeight="1">
      <c r="A18" s="449" t="s">
        <v>604</v>
      </c>
      <c r="B18" s="282">
        <v>23.713030274560047</v>
      </c>
      <c r="C18" s="283">
        <v>32.059018406834952</v>
      </c>
      <c r="D18" s="283">
        <v>26.399677519037191</v>
      </c>
      <c r="E18" s="284">
        <v>9.4036654801495221</v>
      </c>
      <c r="F18" s="447">
        <v>8.2934703571103352</v>
      </c>
      <c r="G18" s="285"/>
      <c r="H18" s="281"/>
      <c r="I18" s="281"/>
      <c r="J18" s="281"/>
      <c r="K18" s="281"/>
      <c r="L18" s="281"/>
      <c r="M18" s="281"/>
      <c r="N18" s="281"/>
      <c r="O18" s="286"/>
      <c r="P18" s="286"/>
      <c r="Q18" s="286"/>
      <c r="R18" s="286"/>
      <c r="S18" s="286"/>
      <c r="T18" s="286"/>
    </row>
    <row r="19" spans="1:20" ht="13.5" customHeight="1">
      <c r="A19" s="449" t="s">
        <v>589</v>
      </c>
      <c r="B19" s="282">
        <v>5.6649719271566132</v>
      </c>
      <c r="C19" s="283">
        <v>6.2654104896714715</v>
      </c>
      <c r="D19" s="283">
        <v>5.9525345960951652</v>
      </c>
      <c r="E19" s="284">
        <v>6.5043445670898388</v>
      </c>
      <c r="F19" s="447">
        <v>8.887547268946868</v>
      </c>
      <c r="G19" s="285"/>
      <c r="H19" s="281"/>
      <c r="I19" s="281"/>
      <c r="J19" s="281"/>
      <c r="K19" s="281"/>
      <c r="L19" s="281"/>
      <c r="M19" s="281"/>
      <c r="N19" s="281"/>
      <c r="O19" s="286"/>
      <c r="P19" s="286"/>
      <c r="Q19" s="286"/>
      <c r="R19" s="286"/>
      <c r="S19" s="286"/>
      <c r="T19" s="286"/>
    </row>
    <row r="20" spans="1:20" ht="13.5" customHeight="1">
      <c r="A20" s="449" t="s">
        <v>605</v>
      </c>
      <c r="B20" s="282">
        <v>20.213997655624443</v>
      </c>
      <c r="C20" s="283">
        <v>24.49488997321679</v>
      </c>
      <c r="D20" s="283">
        <v>21.598537014322762</v>
      </c>
      <c r="E20" s="284">
        <v>26.506131024987027</v>
      </c>
      <c r="F20" s="447">
        <v>34.275353501363149</v>
      </c>
      <c r="G20" s="285"/>
      <c r="H20" s="281"/>
      <c r="I20" s="281"/>
      <c r="J20" s="281"/>
      <c r="K20" s="281"/>
      <c r="L20" s="281"/>
      <c r="M20" s="281"/>
      <c r="N20" s="281"/>
      <c r="O20" s="286"/>
      <c r="P20" s="286"/>
      <c r="Q20" s="286"/>
      <c r="R20" s="286"/>
      <c r="S20" s="286"/>
      <c r="T20" s="286"/>
    </row>
    <row r="21" spans="1:20" ht="13.5">
      <c r="A21" s="449" t="s">
        <v>590</v>
      </c>
      <c r="B21" s="282">
        <v>4.1944800719651836</v>
      </c>
      <c r="C21" s="283">
        <v>4.5609832784905313</v>
      </c>
      <c r="D21" s="283">
        <v>4.5117876484896948</v>
      </c>
      <c r="E21" s="284">
        <v>5.9698437700213285</v>
      </c>
      <c r="F21" s="447">
        <v>8.4409568384960529</v>
      </c>
      <c r="G21" s="285"/>
      <c r="H21" s="281"/>
      <c r="I21" s="281"/>
      <c r="J21" s="281"/>
      <c r="K21" s="281"/>
      <c r="L21" s="281"/>
      <c r="M21" s="281"/>
      <c r="N21" s="281"/>
      <c r="O21" s="286"/>
      <c r="P21" s="286"/>
      <c r="Q21" s="286"/>
      <c r="R21" s="286"/>
      <c r="S21" s="286"/>
      <c r="T21" s="286"/>
    </row>
    <row r="22" spans="1:20" ht="13.5" customHeight="1">
      <c r="A22" s="449" t="s">
        <v>591</v>
      </c>
      <c r="B22" s="282">
        <v>1.4704918551914297</v>
      </c>
      <c r="C22" s="283">
        <v>1.7044272111809404</v>
      </c>
      <c r="D22" s="283">
        <v>1.4407469476054702</v>
      </c>
      <c r="E22" s="284">
        <v>0.53450079706851061</v>
      </c>
      <c r="F22" s="447">
        <v>0.44659043045081415</v>
      </c>
      <c r="G22" s="285"/>
      <c r="H22" s="281"/>
      <c r="I22" s="281"/>
      <c r="J22" s="281"/>
      <c r="K22" s="281"/>
      <c r="L22" s="281"/>
      <c r="M22" s="281"/>
      <c r="N22" s="281"/>
      <c r="O22" s="286"/>
      <c r="P22" s="286"/>
      <c r="Q22" s="286"/>
      <c r="R22" s="286"/>
      <c r="S22" s="286"/>
      <c r="T22" s="286"/>
    </row>
    <row r="23" spans="1:20" ht="13.5">
      <c r="A23" s="449" t="s">
        <v>592</v>
      </c>
      <c r="B23" s="282">
        <v>37.175575006330988</v>
      </c>
      <c r="C23" s="283">
        <v>38.467970956996247</v>
      </c>
      <c r="D23" s="283">
        <v>38.157518043235854</v>
      </c>
      <c r="E23" s="284">
        <v>44.470261530108395</v>
      </c>
      <c r="F23" s="447">
        <v>52.250369426615094</v>
      </c>
      <c r="G23" s="285"/>
      <c r="H23" s="281"/>
      <c r="I23" s="281"/>
      <c r="J23" s="281"/>
      <c r="K23" s="281"/>
      <c r="L23" s="281"/>
      <c r="M23" s="281"/>
      <c r="N23" s="281"/>
      <c r="O23" s="286"/>
      <c r="P23" s="286"/>
      <c r="Q23" s="286"/>
      <c r="R23" s="286"/>
      <c r="S23" s="286"/>
      <c r="T23" s="286"/>
    </row>
    <row r="24" spans="1:20" ht="14.25" thickBot="1">
      <c r="A24" s="451" t="s">
        <v>606</v>
      </c>
      <c r="B24" s="452">
        <v>6.7381017453087066</v>
      </c>
      <c r="C24" s="453">
        <v>11.026436588655478</v>
      </c>
      <c r="D24" s="453">
        <v>8.5143387936071413</v>
      </c>
      <c r="E24" s="454">
        <v>2.47924388320325</v>
      </c>
      <c r="F24" s="455">
        <v>2.1750953344846509</v>
      </c>
      <c r="G24" s="285"/>
      <c r="H24" s="281"/>
      <c r="I24" s="281"/>
      <c r="J24" s="281"/>
      <c r="K24" s="281"/>
      <c r="L24" s="281"/>
      <c r="M24" s="281"/>
      <c r="N24" s="281"/>
      <c r="O24" s="286"/>
      <c r="P24" s="286"/>
      <c r="Q24" s="286"/>
      <c r="R24" s="286"/>
      <c r="S24" s="286"/>
      <c r="T24" s="286"/>
    </row>
    <row r="25" spans="1:20">
      <c r="C25" s="278"/>
      <c r="D25" s="278"/>
      <c r="F25" s="288" t="s">
        <v>543</v>
      </c>
      <c r="G25" s="287"/>
      <c r="H25" s="287"/>
      <c r="I25" s="287"/>
      <c r="J25" s="287"/>
      <c r="K25" s="287"/>
      <c r="O25" s="281"/>
      <c r="P25" s="286"/>
      <c r="Q25" s="286"/>
      <c r="R25" s="286"/>
      <c r="S25" s="281"/>
      <c r="T25" s="281"/>
    </row>
    <row r="26" spans="1:20">
      <c r="C26" s="278"/>
      <c r="D26" s="278"/>
      <c r="F26" s="245" t="s">
        <v>593</v>
      </c>
      <c r="P26" s="286"/>
      <c r="Q26" s="286"/>
      <c r="R26" s="286"/>
    </row>
    <row r="27" spans="1:20">
      <c r="C27" s="278"/>
      <c r="D27" s="278"/>
      <c r="F27" s="288" t="s">
        <v>32</v>
      </c>
      <c r="P27" s="286"/>
      <c r="Q27" s="286"/>
      <c r="R27" s="286"/>
    </row>
    <row r="28" spans="1:20" ht="27.75" customHeight="1">
      <c r="A28" s="345" t="s">
        <v>676</v>
      </c>
      <c r="B28" s="364"/>
      <c r="C28" s="364"/>
      <c r="D28" s="364"/>
      <c r="E28" s="364"/>
      <c r="F28" s="364"/>
    </row>
    <row r="29" spans="1:20" ht="80.25" customHeight="1">
      <c r="A29" s="345" t="s">
        <v>607</v>
      </c>
      <c r="B29" s="345"/>
      <c r="C29" s="345"/>
      <c r="D29" s="345"/>
      <c r="E29" s="345"/>
      <c r="F29" s="345"/>
    </row>
    <row r="30" spans="1:20" ht="12.75" customHeight="1">
      <c r="A30" s="364" t="s">
        <v>601</v>
      </c>
      <c r="B30" s="364"/>
      <c r="C30" s="364"/>
      <c r="D30" s="364"/>
      <c r="E30" s="364"/>
      <c r="F30" s="364"/>
    </row>
    <row r="31" spans="1:20" ht="12.75" customHeight="1">
      <c r="A31" s="364" t="s">
        <v>602</v>
      </c>
      <c r="B31" s="364"/>
      <c r="C31" s="364"/>
      <c r="D31" s="364"/>
      <c r="E31" s="364"/>
      <c r="F31" s="364"/>
    </row>
    <row r="32" spans="1:20" ht="12.75" customHeight="1">
      <c r="A32" s="364"/>
      <c r="B32" s="364"/>
      <c r="C32" s="364"/>
      <c r="D32" s="364"/>
      <c r="E32" s="364"/>
      <c r="F32" s="364"/>
    </row>
  </sheetData>
  <mergeCells count="12">
    <mergeCell ref="A28:F28"/>
    <mergeCell ref="A29:F29"/>
    <mergeCell ref="A30:F30"/>
    <mergeCell ref="A31:F31"/>
    <mergeCell ref="A32:F32"/>
    <mergeCell ref="A3:F3"/>
    <mergeCell ref="A5:A6"/>
    <mergeCell ref="B5:B6"/>
    <mergeCell ref="C5:C6"/>
    <mergeCell ref="D5:D6"/>
    <mergeCell ref="E5:E6"/>
    <mergeCell ref="F5:F6"/>
  </mergeCells>
  <conditionalFormatting sqref="A1:A4">
    <cfRule type="cellIs" dxfId="13" priority="1" operator="equal">
      <formula>0</formula>
    </cfRule>
  </conditionalFormatting>
  <conditionalFormatting sqref="G1:XFD3 F4:XFD4 G5:G6 I5:XFD6 B7:F24 I7:N24 U7:XFD25 F27">
    <cfRule type="cellIs" dxfId="12" priority="6" operator="equal">
      <formula>0</formula>
    </cfRule>
  </conditionalFormatting>
  <conditionalFormatting sqref="B1:B2">
    <cfRule type="cellIs" dxfId="11" priority="2" operator="equal">
      <formula>0</formula>
    </cfRule>
  </conditionalFormatting>
  <conditionalFormatting sqref="B4:D4 G26:O27 S26:XFD27 A28:A32 G28:XFD1048576 A33:F1048576">
    <cfRule type="cellIs" dxfId="10" priority="7" operator="equal">
      <formula>0</formula>
    </cfRule>
  </conditionalFormatting>
  <conditionalFormatting sqref="B20:D24">
    <cfRule type="cellIs" dxfId="9" priority="4" operator="equal">
      <formula>0</formula>
    </cfRule>
  </conditionalFormatting>
  <conditionalFormatting sqref="F1 D1:D2">
    <cfRule type="cellIs" dxfId="8" priority="3" operator="equal">
      <formula>0</formula>
    </cfRule>
  </conditionalFormatting>
  <conditionalFormatting sqref="F25:N25">
    <cfRule type="cellIs" dxfId="7" priority="5" operator="equal">
      <formula>0</formula>
    </cfRule>
  </conditionalFormatting>
  <hyperlinks>
    <hyperlink ref="F2" location="පටුන!A1" display="පටුන වෙත"/>
  </hyperlinks>
  <pageMargins left="0.7" right="0.7" top="0.75" bottom="0.75" header="0.3" footer="0.3"/>
  <headerFooter>
    <oddHeader>&amp;L&amp;"Calibri"&amp;10&amp;K000000 [Limited Sharing]&amp;1#_x000D_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showGridLines="0" zoomScaleNormal="100" zoomScaleSheetLayoutView="100" workbookViewId="0">
      <pane xSplit="1" ySplit="7" topLeftCell="B8" activePane="bottomRight" state="frozen"/>
      <selection activeCell="E71" sqref="E71"/>
      <selection pane="topRight" activeCell="E71" sqref="E71"/>
      <selection pane="bottomLeft" activeCell="E71" sqref="E71"/>
      <selection pane="bottomRight"/>
    </sheetView>
  </sheetViews>
  <sheetFormatPr defaultColWidth="12.375" defaultRowHeight="12.75"/>
  <cols>
    <col min="1" max="1" width="51.875" style="2" customWidth="1"/>
    <col min="2" max="2" width="16.625" style="2" customWidth="1"/>
    <col min="3" max="3" width="15.25" style="2" customWidth="1"/>
    <col min="4" max="4" width="16" style="2" customWidth="1"/>
    <col min="5" max="6" width="15" style="2" customWidth="1"/>
    <col min="7" max="7" width="14.875" style="2" customWidth="1"/>
    <col min="8" max="8" width="14.25" style="2" customWidth="1"/>
    <col min="9" max="9" width="15.25" style="8" customWidth="1"/>
    <col min="10" max="10" width="15" style="2" customWidth="1"/>
    <col min="11" max="11" width="14.75" style="2" customWidth="1"/>
    <col min="12" max="16384" width="12.375" style="2"/>
  </cols>
  <sheetData>
    <row r="1" spans="1:13" s="871" customFormat="1" ht="15.75">
      <c r="A1" s="63" t="s">
        <v>393</v>
      </c>
      <c r="B1" s="800"/>
      <c r="C1" s="800"/>
      <c r="D1" s="800"/>
      <c r="E1" s="800"/>
      <c r="F1" s="800"/>
      <c r="G1" s="800"/>
      <c r="H1" s="64"/>
      <c r="I1" s="855"/>
      <c r="J1" s="64"/>
      <c r="K1" s="64" t="s">
        <v>356</v>
      </c>
    </row>
    <row r="2" spans="1:13" s="871" customFormat="1" ht="15.75">
      <c r="A2" s="800"/>
      <c r="B2" s="800"/>
      <c r="C2" s="800"/>
      <c r="D2" s="800"/>
      <c r="E2" s="800"/>
      <c r="F2" s="800"/>
      <c r="G2" s="800"/>
      <c r="H2" s="800"/>
      <c r="I2" s="801"/>
      <c r="J2" s="800"/>
      <c r="K2" s="859" t="s">
        <v>704</v>
      </c>
    </row>
    <row r="3" spans="1:13" s="871" customFormat="1" ht="21.75" customHeight="1">
      <c r="A3" s="328" t="s">
        <v>27</v>
      </c>
      <c r="B3" s="328"/>
      <c r="C3" s="328"/>
      <c r="D3" s="328"/>
      <c r="E3" s="328"/>
      <c r="F3" s="328"/>
      <c r="G3" s="328"/>
      <c r="H3" s="328"/>
      <c r="I3" s="328"/>
      <c r="J3" s="328"/>
      <c r="K3" s="328"/>
    </row>
    <row r="4" spans="1:13" s="2" customFormat="1" ht="14.25" thickBot="1">
      <c r="A4" s="9"/>
      <c r="B4" s="9"/>
      <c r="C4" s="9"/>
      <c r="D4" s="9"/>
      <c r="E4" s="9"/>
      <c r="F4" s="9"/>
      <c r="G4" s="9"/>
      <c r="H4" s="313"/>
      <c r="I4" s="814"/>
      <c r="J4" s="313"/>
      <c r="K4" s="313" t="s">
        <v>28</v>
      </c>
    </row>
    <row r="5" spans="1:13" s="2" customFormat="1">
      <c r="A5" s="568" t="s">
        <v>39</v>
      </c>
      <c r="B5" s="556">
        <v>2014</v>
      </c>
      <c r="C5" s="539">
        <v>2015</v>
      </c>
      <c r="D5" s="539">
        <v>2016</v>
      </c>
      <c r="E5" s="539">
        <v>2017</v>
      </c>
      <c r="F5" s="539">
        <v>2018</v>
      </c>
      <c r="G5" s="539" t="s">
        <v>35</v>
      </c>
      <c r="H5" s="539">
        <v>2020</v>
      </c>
      <c r="I5" s="540"/>
      <c r="J5" s="541">
        <v>2022</v>
      </c>
      <c r="K5" s="542" t="s">
        <v>37</v>
      </c>
    </row>
    <row r="6" spans="1:13" s="2" customFormat="1" ht="12.75" customHeight="1">
      <c r="A6" s="569"/>
      <c r="B6" s="557"/>
      <c r="C6" s="329"/>
      <c r="D6" s="329"/>
      <c r="E6" s="329"/>
      <c r="F6" s="329"/>
      <c r="G6" s="329"/>
      <c r="H6" s="329"/>
      <c r="I6" s="133">
        <v>2021</v>
      </c>
      <c r="J6" s="329"/>
      <c r="K6" s="543"/>
    </row>
    <row r="7" spans="1:13" s="2" customFormat="1" ht="14.1" customHeight="1" thickBot="1">
      <c r="A7" s="570"/>
      <c r="B7" s="558"/>
      <c r="C7" s="553"/>
      <c r="D7" s="553"/>
      <c r="E7" s="553"/>
      <c r="F7" s="553"/>
      <c r="G7" s="553"/>
      <c r="H7" s="553"/>
      <c r="I7" s="554"/>
      <c r="J7" s="553"/>
      <c r="K7" s="555"/>
    </row>
    <row r="8" spans="1:13" s="1" customFormat="1">
      <c r="A8" s="571" t="s">
        <v>81</v>
      </c>
      <c r="B8" s="559">
        <v>1204621</v>
      </c>
      <c r="C8" s="551">
        <v>1460892</v>
      </c>
      <c r="D8" s="551">
        <v>1693558.4428161301</v>
      </c>
      <c r="E8" s="551">
        <v>1839562</v>
      </c>
      <c r="F8" s="551">
        <v>1932459</v>
      </c>
      <c r="G8" s="551">
        <v>1898807.9570000002</v>
      </c>
      <c r="H8" s="551">
        <v>1373308</v>
      </c>
      <c r="I8" s="552">
        <v>1463810.34729942</v>
      </c>
      <c r="J8" s="552">
        <v>2012589</v>
      </c>
      <c r="K8" s="544">
        <v>3074324.0250308798</v>
      </c>
      <c r="L8" s="3"/>
      <c r="M8" s="3"/>
    </row>
    <row r="9" spans="1:13" s="1" customFormat="1" ht="13.5">
      <c r="A9" s="572" t="s">
        <v>82</v>
      </c>
      <c r="B9" s="560">
        <v>1195206</v>
      </c>
      <c r="C9" s="134">
        <v>1454878</v>
      </c>
      <c r="D9" s="134">
        <v>1686062.4695017401</v>
      </c>
      <c r="E9" s="134">
        <v>1831531</v>
      </c>
      <c r="F9" s="134">
        <v>1919973</v>
      </c>
      <c r="G9" s="134">
        <v>1890898.5530000001</v>
      </c>
      <c r="H9" s="134">
        <v>1367960</v>
      </c>
      <c r="I9" s="135">
        <v>1457070.80204759</v>
      </c>
      <c r="J9" s="135">
        <v>1979184</v>
      </c>
      <c r="K9" s="544">
        <v>3048822.20803088</v>
      </c>
      <c r="L9" s="3"/>
      <c r="M9" s="3"/>
    </row>
    <row r="10" spans="1:13" s="2" customFormat="1" ht="13.5">
      <c r="A10" s="573" t="s">
        <v>24</v>
      </c>
      <c r="B10" s="561">
        <v>1050362</v>
      </c>
      <c r="C10" s="136">
        <v>1355779</v>
      </c>
      <c r="D10" s="136">
        <v>1463688.86065882</v>
      </c>
      <c r="E10" s="136">
        <v>1670178</v>
      </c>
      <c r="F10" s="136">
        <v>1712318</v>
      </c>
      <c r="G10" s="136">
        <v>1734924.601</v>
      </c>
      <c r="H10" s="136">
        <v>1216542</v>
      </c>
      <c r="I10" s="137">
        <v>1298019.0599518099</v>
      </c>
      <c r="J10" s="137">
        <v>1751132</v>
      </c>
      <c r="K10" s="545">
        <v>2720563.0533356299</v>
      </c>
      <c r="L10" s="4"/>
      <c r="M10" s="3"/>
    </row>
    <row r="11" spans="1:13" s="2" customFormat="1" ht="13.5">
      <c r="A11" s="573" t="s">
        <v>25</v>
      </c>
      <c r="B11" s="561">
        <v>144844</v>
      </c>
      <c r="C11" s="136">
        <v>99099</v>
      </c>
      <c r="D11" s="136">
        <v>222373.60884292002</v>
      </c>
      <c r="E11" s="136">
        <v>161353</v>
      </c>
      <c r="F11" s="136">
        <v>207656</v>
      </c>
      <c r="G11" s="136">
        <v>155973.95199999999</v>
      </c>
      <c r="H11" s="136">
        <v>151417</v>
      </c>
      <c r="I11" s="137">
        <v>159051.74209578001</v>
      </c>
      <c r="J11" s="137">
        <v>228052</v>
      </c>
      <c r="K11" s="545">
        <v>328259.15469524998</v>
      </c>
      <c r="L11" s="4"/>
      <c r="M11" s="3"/>
    </row>
    <row r="12" spans="1:13" s="2" customFormat="1" ht="13.5">
      <c r="A12" s="572" t="s">
        <v>83</v>
      </c>
      <c r="B12" s="561">
        <v>9415</v>
      </c>
      <c r="C12" s="136">
        <v>6014</v>
      </c>
      <c r="D12" s="136">
        <v>7495.9733143900003</v>
      </c>
      <c r="E12" s="136">
        <v>8031</v>
      </c>
      <c r="F12" s="136">
        <v>12486</v>
      </c>
      <c r="G12" s="136">
        <v>7909.4040000000005</v>
      </c>
      <c r="H12" s="136">
        <v>5348</v>
      </c>
      <c r="I12" s="137">
        <v>6739.5452518299999</v>
      </c>
      <c r="J12" s="137">
        <v>33405</v>
      </c>
      <c r="K12" s="545">
        <v>25501.816999999999</v>
      </c>
      <c r="L12" s="4"/>
      <c r="M12" s="3"/>
    </row>
    <row r="13" spans="1:13" s="1" customFormat="1">
      <c r="A13" s="571" t="s">
        <v>84</v>
      </c>
      <c r="B13" s="562">
        <v>1795865</v>
      </c>
      <c r="C13" s="138">
        <v>2290394</v>
      </c>
      <c r="D13" s="138">
        <v>2333883.24059291</v>
      </c>
      <c r="E13" s="138">
        <v>2573056</v>
      </c>
      <c r="F13" s="138">
        <v>2693228</v>
      </c>
      <c r="G13" s="138">
        <v>3337896</v>
      </c>
      <c r="H13" s="138">
        <v>3040996</v>
      </c>
      <c r="I13" s="139">
        <v>3521735.1324879099</v>
      </c>
      <c r="J13" s="139">
        <v>4472556</v>
      </c>
      <c r="K13" s="544">
        <v>5356591.0798290009</v>
      </c>
      <c r="L13" s="3"/>
      <c r="M13" s="3"/>
    </row>
    <row r="14" spans="1:13" s="2" customFormat="1" ht="13.5">
      <c r="A14" s="572" t="s">
        <v>85</v>
      </c>
      <c r="B14" s="561">
        <v>1322898</v>
      </c>
      <c r="C14" s="136">
        <v>1701658</v>
      </c>
      <c r="D14" s="136">
        <v>1757781.8125084401</v>
      </c>
      <c r="E14" s="136">
        <v>1927693</v>
      </c>
      <c r="F14" s="136">
        <v>2089713</v>
      </c>
      <c r="G14" s="136">
        <v>2424582</v>
      </c>
      <c r="H14" s="136">
        <v>2548359</v>
      </c>
      <c r="I14" s="137">
        <v>2747512.1398808998</v>
      </c>
      <c r="J14" s="137">
        <v>3519633</v>
      </c>
      <c r="K14" s="545">
        <v>4699678.8098290004</v>
      </c>
      <c r="L14" s="4"/>
      <c r="M14" s="3"/>
    </row>
    <row r="15" spans="1:13" s="2" customFormat="1" ht="13.5">
      <c r="A15" s="572" t="s">
        <v>86</v>
      </c>
      <c r="B15" s="561">
        <v>472967</v>
      </c>
      <c r="C15" s="136">
        <v>588736</v>
      </c>
      <c r="D15" s="136">
        <v>576101.42808446998</v>
      </c>
      <c r="E15" s="136">
        <v>645364</v>
      </c>
      <c r="F15" s="136">
        <v>603515</v>
      </c>
      <c r="G15" s="136">
        <v>913314</v>
      </c>
      <c r="H15" s="136">
        <v>492638</v>
      </c>
      <c r="I15" s="137">
        <v>774223</v>
      </c>
      <c r="J15" s="137">
        <v>952923</v>
      </c>
      <c r="K15" s="545">
        <v>656912.27000000014</v>
      </c>
      <c r="L15" s="4"/>
      <c r="M15" s="3"/>
    </row>
    <row r="16" spans="1:13" s="1" customFormat="1">
      <c r="A16" s="574" t="s">
        <v>87</v>
      </c>
      <c r="B16" s="563">
        <v>-127692</v>
      </c>
      <c r="C16" s="140">
        <v>-246779</v>
      </c>
      <c r="D16" s="140">
        <v>-71719.343006700044</v>
      </c>
      <c r="E16" s="140">
        <v>-96162</v>
      </c>
      <c r="F16" s="140">
        <v>-169740</v>
      </c>
      <c r="G16" s="140">
        <v>-533683</v>
      </c>
      <c r="H16" s="140">
        <v>-1180399</v>
      </c>
      <c r="I16" s="141">
        <v>-1290441.3378333098</v>
      </c>
      <c r="J16" s="141">
        <v>-1540448</v>
      </c>
      <c r="K16" s="546">
        <v>-1650856.60179812</v>
      </c>
      <c r="L16" s="3"/>
      <c r="M16" s="3"/>
    </row>
    <row r="17" spans="1:13" s="1" customFormat="1">
      <c r="A17" s="571" t="s">
        <v>88</v>
      </c>
      <c r="B17" s="564">
        <v>-154849</v>
      </c>
      <c r="C17" s="142">
        <v>-319827.52137309185</v>
      </c>
      <c r="D17" s="142">
        <v>-29430.226898069493</v>
      </c>
      <c r="E17" s="142">
        <v>2071</v>
      </c>
      <c r="F17" s="143">
        <v>91421</v>
      </c>
      <c r="G17" s="143">
        <v>-537736</v>
      </c>
      <c r="H17" s="143">
        <v>-687386</v>
      </c>
      <c r="I17" s="144">
        <v>-1009542.3446733399</v>
      </c>
      <c r="J17" s="144">
        <v>-894777</v>
      </c>
      <c r="K17" s="544">
        <v>173332.48520187894</v>
      </c>
      <c r="L17" s="3"/>
      <c r="M17" s="3"/>
    </row>
    <row r="18" spans="1:13" s="6" customFormat="1">
      <c r="A18" s="575" t="s">
        <v>19</v>
      </c>
      <c r="B18" s="565">
        <v>-591244</v>
      </c>
      <c r="C18" s="145">
        <v>-829502</v>
      </c>
      <c r="D18" s="145">
        <v>-640324.79777677986</v>
      </c>
      <c r="E18" s="145">
        <v>-733494</v>
      </c>
      <c r="F18" s="145">
        <v>-760769</v>
      </c>
      <c r="G18" s="145">
        <v>-1439088</v>
      </c>
      <c r="H18" s="145">
        <v>-1667688</v>
      </c>
      <c r="I18" s="146">
        <v>-2057924.7851884898</v>
      </c>
      <c r="J18" s="146">
        <v>-2459967</v>
      </c>
      <c r="K18" s="547">
        <v>-2282267.0547981211</v>
      </c>
      <c r="L18" s="5"/>
      <c r="M18" s="3"/>
    </row>
    <row r="19" spans="1:13" s="1" customFormat="1">
      <c r="A19" s="571" t="s">
        <v>89</v>
      </c>
      <c r="B19" s="566">
        <v>591244</v>
      </c>
      <c r="C19" s="143">
        <v>829502</v>
      </c>
      <c r="D19" s="143">
        <v>640324.79777677963</v>
      </c>
      <c r="E19" s="143">
        <v>733494</v>
      </c>
      <c r="F19" s="143">
        <v>760769</v>
      </c>
      <c r="G19" s="143">
        <v>1439088</v>
      </c>
      <c r="H19" s="143">
        <v>1667688</v>
      </c>
      <c r="I19" s="144">
        <v>2057924.7851884896</v>
      </c>
      <c r="J19" s="144">
        <v>2459967</v>
      </c>
      <c r="K19" s="544">
        <v>2282267.0219999999</v>
      </c>
      <c r="L19" s="3"/>
      <c r="M19" s="3"/>
    </row>
    <row r="20" spans="1:13" s="2" customFormat="1" ht="13.5">
      <c r="A20" s="572" t="s">
        <v>90</v>
      </c>
      <c r="B20" s="561">
        <v>212523</v>
      </c>
      <c r="C20" s="136">
        <v>236803</v>
      </c>
      <c r="D20" s="136">
        <v>391913.75703601725</v>
      </c>
      <c r="E20" s="136">
        <v>439243</v>
      </c>
      <c r="F20" s="136">
        <v>323535</v>
      </c>
      <c r="G20" s="136">
        <v>542641</v>
      </c>
      <c r="H20" s="136">
        <v>-83199</v>
      </c>
      <c r="I20" s="137">
        <v>-13901.447869650321</v>
      </c>
      <c r="J20" s="137">
        <v>424822</v>
      </c>
      <c r="K20" s="545">
        <v>494655.05</v>
      </c>
      <c r="L20" s="4"/>
      <c r="M20" s="3"/>
    </row>
    <row r="21" spans="1:13" s="2" customFormat="1" ht="14.25" thickBot="1">
      <c r="A21" s="576" t="s">
        <v>91</v>
      </c>
      <c r="B21" s="567">
        <v>378721</v>
      </c>
      <c r="C21" s="548">
        <v>592699</v>
      </c>
      <c r="D21" s="548">
        <v>248411.0407407624</v>
      </c>
      <c r="E21" s="548">
        <v>294251</v>
      </c>
      <c r="F21" s="548">
        <v>437234</v>
      </c>
      <c r="G21" s="548">
        <v>896447.9</v>
      </c>
      <c r="H21" s="548">
        <v>1750887</v>
      </c>
      <c r="I21" s="549">
        <v>2071826.2330581399</v>
      </c>
      <c r="J21" s="549">
        <v>2035145</v>
      </c>
      <c r="K21" s="550">
        <v>1787611.9719999996</v>
      </c>
      <c r="L21" s="4"/>
      <c r="M21" s="3"/>
    </row>
    <row r="22" spans="1:13" s="2" customFormat="1" ht="13.5" hidden="1">
      <c r="A22" s="927" t="s">
        <v>3</v>
      </c>
      <c r="B22" s="928">
        <v>392084</v>
      </c>
      <c r="C22" s="928">
        <v>592699</v>
      </c>
      <c r="D22" s="928">
        <v>248411.0407407624</v>
      </c>
      <c r="E22" s="928">
        <v>249574</v>
      </c>
      <c r="F22" s="928">
        <v>329351</v>
      </c>
      <c r="G22" s="928"/>
      <c r="H22" s="928"/>
      <c r="I22" s="929">
        <v>2058986</v>
      </c>
      <c r="J22" s="930"/>
      <c r="K22" s="9"/>
      <c r="M22" s="3"/>
    </row>
    <row r="23" spans="1:13" s="2" customFormat="1" ht="13.5" hidden="1">
      <c r="A23" s="931" t="s">
        <v>4</v>
      </c>
      <c r="B23" s="928">
        <v>265155</v>
      </c>
      <c r="C23" s="928">
        <v>300858</v>
      </c>
      <c r="D23" s="928">
        <v>108455.76096402295</v>
      </c>
      <c r="E23" s="928">
        <v>61841</v>
      </c>
      <c r="F23" s="928">
        <v>219885</v>
      </c>
      <c r="G23" s="928"/>
      <c r="H23" s="928"/>
      <c r="I23" s="929">
        <v>221273.34292015829</v>
      </c>
      <c r="J23" s="930"/>
      <c r="K23" s="9"/>
      <c r="M23" s="3"/>
    </row>
    <row r="24" spans="1:13" s="2" customFormat="1" ht="13.5" hidden="1">
      <c r="A24" s="932" t="s">
        <v>1</v>
      </c>
      <c r="B24" s="928">
        <v>714709</v>
      </c>
      <c r="C24" s="928">
        <v>824681</v>
      </c>
      <c r="D24" s="928">
        <v>680897.80100834288</v>
      </c>
      <c r="E24" s="928">
        <v>704716</v>
      </c>
      <c r="F24" s="928">
        <v>1147276</v>
      </c>
      <c r="G24" s="928"/>
      <c r="H24" s="928"/>
      <c r="I24" s="929">
        <v>1016771.2818664783</v>
      </c>
      <c r="J24" s="930"/>
      <c r="K24" s="9"/>
      <c r="M24" s="3"/>
    </row>
    <row r="25" spans="1:13" s="2" customFormat="1" ht="13.5" hidden="1">
      <c r="A25" s="932" t="s">
        <v>2</v>
      </c>
      <c r="B25" s="928">
        <v>-449554</v>
      </c>
      <c r="C25" s="928">
        <v>-523824</v>
      </c>
      <c r="D25" s="928">
        <v>-572442.04004431993</v>
      </c>
      <c r="E25" s="928">
        <v>-642875</v>
      </c>
      <c r="F25" s="928">
        <v>-927392</v>
      </c>
      <c r="G25" s="928"/>
      <c r="H25" s="928"/>
      <c r="I25" s="929">
        <v>-795497.93894631998</v>
      </c>
      <c r="J25" s="930"/>
      <c r="K25" s="9"/>
      <c r="M25" s="3"/>
    </row>
    <row r="26" spans="1:13" s="2" customFormat="1" ht="13.5" hidden="1">
      <c r="A26" s="931" t="s">
        <v>5</v>
      </c>
      <c r="B26" s="928">
        <v>126929</v>
      </c>
      <c r="C26" s="928">
        <v>291841</v>
      </c>
      <c r="D26" s="928">
        <v>139955.27977673945</v>
      </c>
      <c r="E26" s="928">
        <v>187733</v>
      </c>
      <c r="F26" s="928">
        <v>109466</v>
      </c>
      <c r="G26" s="928"/>
      <c r="H26" s="928"/>
      <c r="I26" s="929">
        <v>1837712.6570798417</v>
      </c>
      <c r="J26" s="930"/>
      <c r="K26" s="9"/>
      <c r="M26" s="3"/>
    </row>
    <row r="27" spans="1:13" s="2" customFormat="1" ht="13.5" hidden="1">
      <c r="A27" s="932" t="s">
        <v>6</v>
      </c>
      <c r="B27" s="928">
        <v>140601</v>
      </c>
      <c r="C27" s="928">
        <v>296246</v>
      </c>
      <c r="D27" s="928">
        <v>131572.74518536995</v>
      </c>
      <c r="E27" s="928">
        <v>206607</v>
      </c>
      <c r="F27" s="928">
        <v>155409</v>
      </c>
      <c r="G27" s="928"/>
      <c r="H27" s="928"/>
      <c r="I27" s="929">
        <v>1798114.1674571617</v>
      </c>
      <c r="J27" s="930"/>
      <c r="K27" s="9"/>
      <c r="M27" s="3"/>
    </row>
    <row r="28" spans="1:13" s="2" customFormat="1" ht="13.5" hidden="1">
      <c r="A28" s="932" t="s">
        <v>7</v>
      </c>
      <c r="B28" s="928">
        <v>-13672</v>
      </c>
      <c r="C28" s="928">
        <v>-4405</v>
      </c>
      <c r="D28" s="928">
        <v>8382.5345913695</v>
      </c>
      <c r="E28" s="928">
        <v>-18874</v>
      </c>
      <c r="F28" s="928">
        <v>-45943</v>
      </c>
      <c r="G28" s="928"/>
      <c r="H28" s="928"/>
      <c r="I28" s="929">
        <v>39598.489622679997</v>
      </c>
      <c r="J28" s="930"/>
      <c r="K28" s="9"/>
      <c r="M28" s="3"/>
    </row>
    <row r="29" spans="1:13" s="2" customFormat="1" ht="13.5" hidden="1">
      <c r="A29" s="933" t="s">
        <v>8</v>
      </c>
      <c r="B29" s="934">
        <v>-13363</v>
      </c>
      <c r="C29" s="934">
        <v>0</v>
      </c>
      <c r="D29" s="934">
        <v>0</v>
      </c>
      <c r="E29" s="934">
        <v>44677</v>
      </c>
      <c r="F29" s="934">
        <v>107883</v>
      </c>
      <c r="G29" s="934"/>
      <c r="H29" s="934"/>
      <c r="I29" s="935">
        <v>12840</v>
      </c>
      <c r="J29" s="936"/>
      <c r="K29" s="9"/>
      <c r="M29" s="3"/>
    </row>
    <row r="30" spans="1:13" s="2" customFormat="1" ht="16.5" customHeight="1">
      <c r="A30" s="327" t="s">
        <v>392</v>
      </c>
      <c r="B30" s="327"/>
      <c r="C30" s="327"/>
      <c r="D30" s="327"/>
      <c r="E30" s="327"/>
      <c r="F30" s="325" t="s">
        <v>40</v>
      </c>
      <c r="G30" s="326"/>
      <c r="H30" s="326"/>
      <c r="I30" s="326"/>
      <c r="J30" s="326"/>
      <c r="K30" s="326"/>
    </row>
    <row r="31" spans="1:13" s="2" customFormat="1" ht="12" customHeight="1">
      <c r="A31" s="318" t="s">
        <v>38</v>
      </c>
      <c r="B31" s="318"/>
      <c r="C31" s="318"/>
      <c r="D31" s="318"/>
      <c r="E31" s="315" t="s">
        <v>9</v>
      </c>
      <c r="G31" s="577"/>
      <c r="H31" s="577"/>
      <c r="I31" s="578" t="s">
        <v>707</v>
      </c>
      <c r="J31" s="577"/>
      <c r="K31" s="577"/>
    </row>
    <row r="32" spans="1:13" s="2" customFormat="1" ht="13.5">
      <c r="A32" s="9"/>
      <c r="B32" s="9"/>
      <c r="C32" s="9"/>
      <c r="D32" s="9"/>
      <c r="E32" s="9"/>
      <c r="F32" s="9"/>
      <c r="G32" s="9"/>
      <c r="H32" s="9"/>
      <c r="I32" s="10"/>
      <c r="J32" s="9"/>
      <c r="K32" s="9"/>
    </row>
    <row r="33" spans="1:10" s="2" customFormat="1" hidden="1">
      <c r="I33" s="8"/>
    </row>
    <row r="34" spans="1:10" s="2" customFormat="1" hidden="1">
      <c r="I34" s="8"/>
    </row>
    <row r="35" spans="1:10" s="2" customFormat="1" hidden="1">
      <c r="A35" s="2" t="s">
        <v>10</v>
      </c>
      <c r="B35" s="4"/>
      <c r="C35" s="4"/>
      <c r="D35" s="4"/>
      <c r="E35" s="4"/>
      <c r="F35" s="4"/>
      <c r="G35" s="4"/>
      <c r="H35" s="4"/>
      <c r="I35" s="7"/>
      <c r="J35" s="4"/>
    </row>
    <row r="36" spans="1:10" s="2" customFormat="1" hidden="1">
      <c r="A36" s="2" t="s">
        <v>23</v>
      </c>
      <c r="I36" s="8"/>
    </row>
    <row r="37" spans="1:10" s="2" customFormat="1" hidden="1">
      <c r="A37" s="2" t="s">
        <v>11</v>
      </c>
      <c r="B37" s="4"/>
      <c r="C37" s="4"/>
      <c r="D37" s="4"/>
      <c r="E37" s="4"/>
      <c r="F37" s="4"/>
      <c r="G37" s="4"/>
      <c r="I37" s="8"/>
    </row>
    <row r="38" spans="1:10" s="2" customFormat="1" hidden="1">
      <c r="A38" s="2" t="s">
        <v>12</v>
      </c>
      <c r="I38" s="8"/>
    </row>
    <row r="39" spans="1:10" s="2" customFormat="1" hidden="1">
      <c r="A39" s="2" t="s">
        <v>13</v>
      </c>
      <c r="I39" s="8"/>
    </row>
    <row r="40" spans="1:10" s="2" customFormat="1" hidden="1">
      <c r="A40" s="2" t="s">
        <v>14</v>
      </c>
      <c r="I40" s="8"/>
    </row>
    <row r="41" spans="1:10" s="2" customFormat="1" hidden="1">
      <c r="A41" s="2" t="s">
        <v>15</v>
      </c>
      <c r="I41" s="8"/>
    </row>
    <row r="42" spans="1:10" s="2" customFormat="1" hidden="1">
      <c r="A42" s="2" t="s">
        <v>16</v>
      </c>
      <c r="I42" s="8"/>
    </row>
    <row r="43" spans="1:10" s="2" customFormat="1" hidden="1">
      <c r="A43" s="2" t="s">
        <v>17</v>
      </c>
      <c r="I43" s="8"/>
    </row>
    <row r="44" spans="1:10" s="2" customFormat="1" hidden="1">
      <c r="A44" s="2" t="s">
        <v>18</v>
      </c>
      <c r="I44" s="8"/>
    </row>
    <row r="45" spans="1:10" s="2" customFormat="1" hidden="1">
      <c r="A45" s="2" t="s">
        <v>19</v>
      </c>
      <c r="I45" s="8"/>
    </row>
    <row r="46" spans="1:10" s="2" customFormat="1" hidden="1">
      <c r="A46" s="2" t="s">
        <v>20</v>
      </c>
      <c r="I46" s="8"/>
    </row>
    <row r="47" spans="1:10" s="2" customFormat="1" hidden="1">
      <c r="A47" s="2" t="s">
        <v>21</v>
      </c>
      <c r="I47" s="8"/>
    </row>
    <row r="48" spans="1:10" s="2" customFormat="1" hidden="1">
      <c r="A48" s="2" t="s">
        <v>22</v>
      </c>
      <c r="I48" s="8"/>
    </row>
    <row r="51" spans="1:9" s="2" customFormat="1" hidden="1">
      <c r="A51" s="2" t="s">
        <v>26</v>
      </c>
      <c r="I51" s="8"/>
    </row>
    <row r="52" spans="1:9" s="2" customFormat="1" hidden="1">
      <c r="I52" s="8"/>
    </row>
    <row r="53" spans="1:9" s="2" customFormat="1" hidden="1">
      <c r="I53" s="8"/>
    </row>
    <row r="54" spans="1:9" s="2" customFormat="1" hidden="1">
      <c r="I54" s="8"/>
    </row>
    <row r="55" spans="1:9" s="2" customFormat="1" hidden="1">
      <c r="A55" s="2" t="s">
        <v>34</v>
      </c>
      <c r="I55" s="8"/>
    </row>
    <row r="56" spans="1:9" s="2" customFormat="1" hidden="1">
      <c r="A56" s="2" t="s">
        <v>36</v>
      </c>
      <c r="I56" s="8"/>
    </row>
    <row r="57" spans="1:9" s="2" customFormat="1" hidden="1">
      <c r="A57" s="2" t="s">
        <v>30</v>
      </c>
      <c r="I57" s="8"/>
    </row>
    <row r="58" spans="1:9" s="2" customFormat="1" hidden="1">
      <c r="A58" s="2" t="s">
        <v>31</v>
      </c>
      <c r="I58" s="8"/>
    </row>
    <row r="59" spans="1:9" s="2" customFormat="1" hidden="1">
      <c r="I59" s="8"/>
    </row>
    <row r="60" spans="1:9" s="2" customFormat="1" hidden="1">
      <c r="I60" s="8"/>
    </row>
    <row r="61" spans="1:9" s="2" customFormat="1" hidden="1">
      <c r="A61" s="2" t="s">
        <v>32</v>
      </c>
      <c r="I61" s="8"/>
    </row>
    <row r="62" spans="1:9" s="2" customFormat="1" hidden="1">
      <c r="A62" s="2" t="s">
        <v>29</v>
      </c>
      <c r="I62" s="8"/>
    </row>
    <row r="63" spans="1:9" s="2" customFormat="1" hidden="1">
      <c r="A63" s="2" t="s">
        <v>33</v>
      </c>
      <c r="I63" s="8"/>
    </row>
  </sheetData>
  <mergeCells count="13">
    <mergeCell ref="F30:K30"/>
    <mergeCell ref="A30:E30"/>
    <mergeCell ref="A3:K3"/>
    <mergeCell ref="A5:A7"/>
    <mergeCell ref="B5:B7"/>
    <mergeCell ref="C5:C7"/>
    <mergeCell ref="D5:D7"/>
    <mergeCell ref="E5:E7"/>
    <mergeCell ref="F5:F7"/>
    <mergeCell ref="G5:G7"/>
    <mergeCell ref="H5:H7"/>
    <mergeCell ref="J5:J7"/>
    <mergeCell ref="K5:K7"/>
  </mergeCells>
  <hyperlinks>
    <hyperlink ref="K2" location="පටුන!A1" display="පටුන වෙත"/>
  </hyperlinks>
  <pageMargins left="0.43" right="0.72" top="0.61" bottom="0.46" header="0.5" footer="0.5"/>
  <pageSetup paperSize="9" scale="67" orientation="landscape" r:id="rId1"/>
  <headerFooter alignWithMargins="0">
    <oddHeader>&amp;L&amp;"Calibri"&amp;10&amp;K000000 [Limited Sharing]&amp;1#_x000D_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2"/>
  <sheetViews>
    <sheetView showGridLines="0" zoomScaleNormal="100" zoomScaleSheetLayoutView="115" workbookViewId="0">
      <pane xSplit="1" ySplit="6" topLeftCell="B19" activePane="bottomRight" state="frozen"/>
      <selection activeCell="E71" sqref="E71"/>
      <selection pane="topRight" activeCell="E71" sqref="E71"/>
      <selection pane="bottomLeft" activeCell="E71" sqref="E71"/>
      <selection pane="bottomRight" activeCell="K2" sqref="K2"/>
    </sheetView>
  </sheetViews>
  <sheetFormatPr defaultColWidth="9.125" defaultRowHeight="12.75"/>
  <cols>
    <col min="1" max="1" width="42.75" style="15" customWidth="1"/>
    <col min="2" max="2" width="12.875" style="15" customWidth="1"/>
    <col min="3" max="3" width="12.375" style="15" customWidth="1"/>
    <col min="4" max="4" width="12.25" style="15" customWidth="1"/>
    <col min="5" max="5" width="12.625" style="15" customWidth="1"/>
    <col min="6" max="6" width="11.875" style="15" customWidth="1"/>
    <col min="7" max="7" width="12.25" style="15" customWidth="1"/>
    <col min="8" max="8" width="12" style="15" customWidth="1"/>
    <col min="9" max="9" width="12.375" style="16" customWidth="1"/>
    <col min="10" max="10" width="12.625" style="15" customWidth="1"/>
    <col min="11" max="11" width="14.25" style="17" customWidth="1"/>
    <col min="12" max="15" width="9.125" style="17"/>
    <col min="16" max="16384" width="9.125" style="15"/>
  </cols>
  <sheetData>
    <row r="1" spans="1:34" s="2" customFormat="1" ht="15.75">
      <c r="A1" s="213" t="s">
        <v>394</v>
      </c>
      <c r="B1" s="11"/>
      <c r="C1" s="11"/>
      <c r="D1" s="11"/>
      <c r="E1" s="11"/>
      <c r="F1" s="11"/>
      <c r="G1" s="11"/>
      <c r="H1" s="12"/>
      <c r="I1" s="13"/>
      <c r="J1" s="12"/>
      <c r="K1" s="64" t="s">
        <v>382</v>
      </c>
    </row>
    <row r="2" spans="1:34" ht="15">
      <c r="A2" s="14"/>
      <c r="K2" s="371" t="s">
        <v>704</v>
      </c>
    </row>
    <row r="3" spans="1:34" ht="15.75">
      <c r="A3" s="367" t="s">
        <v>80</v>
      </c>
      <c r="B3" s="367"/>
      <c r="C3" s="367"/>
      <c r="D3" s="367"/>
      <c r="E3" s="367"/>
      <c r="F3" s="367"/>
      <c r="G3" s="367"/>
      <c r="H3" s="367"/>
      <c r="I3" s="367"/>
      <c r="J3" s="367"/>
      <c r="K3" s="367"/>
    </row>
    <row r="4" spans="1:34" ht="14.25" thickBot="1">
      <c r="A4" s="15" t="s">
        <v>41</v>
      </c>
      <c r="H4" s="18"/>
      <c r="J4" s="19"/>
      <c r="K4" s="69" t="s">
        <v>28</v>
      </c>
      <c r="L4" s="20"/>
      <c r="M4" s="20"/>
      <c r="N4" s="20"/>
      <c r="O4" s="20"/>
    </row>
    <row r="5" spans="1:34" ht="25.5" customHeight="1">
      <c r="A5" s="434" t="s">
        <v>39</v>
      </c>
      <c r="B5" s="426">
        <v>2014</v>
      </c>
      <c r="C5" s="412">
        <v>2015</v>
      </c>
      <c r="D5" s="412">
        <v>2016</v>
      </c>
      <c r="E5" s="413">
        <v>2017</v>
      </c>
      <c r="F5" s="412">
        <v>2018</v>
      </c>
      <c r="G5" s="413">
        <v>2019</v>
      </c>
      <c r="H5" s="413">
        <v>2020</v>
      </c>
      <c r="I5" s="414">
        <v>2021</v>
      </c>
      <c r="J5" s="415">
        <v>2022</v>
      </c>
      <c r="K5" s="416" t="s">
        <v>389</v>
      </c>
    </row>
    <row r="6" spans="1:34" ht="13.5" thickBot="1">
      <c r="A6" s="435"/>
      <c r="B6" s="427"/>
      <c r="C6" s="421"/>
      <c r="D6" s="421"/>
      <c r="E6" s="422"/>
      <c r="F6" s="421"/>
      <c r="G6" s="422"/>
      <c r="H6" s="422"/>
      <c r="I6" s="423"/>
      <c r="J6" s="424"/>
      <c r="K6" s="425"/>
    </row>
    <row r="7" spans="1:34" ht="14.25" customHeight="1">
      <c r="A7" s="436" t="s">
        <v>78</v>
      </c>
      <c r="B7" s="428">
        <v>59133</v>
      </c>
      <c r="C7" s="170">
        <v>67972</v>
      </c>
      <c r="D7" s="170">
        <v>79595</v>
      </c>
      <c r="E7" s="170">
        <v>86978</v>
      </c>
      <c r="F7" s="170">
        <v>88689</v>
      </c>
      <c r="G7" s="170">
        <v>91344</v>
      </c>
      <c r="H7" s="170">
        <v>52245</v>
      </c>
      <c r="I7" s="171">
        <v>63942</v>
      </c>
      <c r="J7" s="179">
        <v>73793</v>
      </c>
      <c r="K7" s="381">
        <v>85291</v>
      </c>
      <c r="X7" s="205"/>
      <c r="Y7" s="205"/>
      <c r="Z7" s="205"/>
      <c r="AA7" s="205"/>
      <c r="AB7" s="205"/>
      <c r="AC7" s="205"/>
      <c r="AD7" s="205"/>
      <c r="AE7" s="205"/>
      <c r="AF7" s="205"/>
      <c r="AG7" s="205"/>
      <c r="AH7" s="205"/>
    </row>
    <row r="8" spans="1:34" ht="13.5">
      <c r="A8" s="437" t="s">
        <v>51</v>
      </c>
      <c r="B8" s="429">
        <v>52569</v>
      </c>
      <c r="C8" s="172">
        <v>61476</v>
      </c>
      <c r="D8" s="172">
        <v>70942</v>
      </c>
      <c r="E8" s="172">
        <v>77691</v>
      </c>
      <c r="F8" s="172">
        <v>82228</v>
      </c>
      <c r="G8" s="172">
        <v>81499</v>
      </c>
      <c r="H8" s="172">
        <v>43096</v>
      </c>
      <c r="I8" s="173">
        <v>55165</v>
      </c>
      <c r="J8" s="174">
        <v>59894</v>
      </c>
      <c r="K8" s="384">
        <v>64239</v>
      </c>
      <c r="X8" s="205"/>
      <c r="Y8" s="205"/>
      <c r="Z8" s="205"/>
      <c r="AA8" s="205"/>
      <c r="AB8" s="205"/>
      <c r="AC8" s="205"/>
      <c r="AD8" s="205"/>
      <c r="AE8" s="205"/>
      <c r="AF8" s="205"/>
      <c r="AG8" s="205"/>
      <c r="AH8" s="205"/>
    </row>
    <row r="9" spans="1:34" ht="13.5">
      <c r="A9" s="438" t="s">
        <v>52</v>
      </c>
      <c r="B9" s="429">
        <v>30810</v>
      </c>
      <c r="C9" s="172">
        <v>34476</v>
      </c>
      <c r="D9" s="172">
        <v>38395</v>
      </c>
      <c r="E9" s="172">
        <v>46248</v>
      </c>
      <c r="F9" s="172">
        <v>48145</v>
      </c>
      <c r="G9" s="172">
        <v>49069</v>
      </c>
      <c r="H9" s="172">
        <v>15728</v>
      </c>
      <c r="I9" s="173">
        <v>13936</v>
      </c>
      <c r="J9" s="174">
        <v>14783</v>
      </c>
      <c r="K9" s="384">
        <v>20672</v>
      </c>
      <c r="X9" s="205"/>
      <c r="Y9" s="205"/>
      <c r="Z9" s="205"/>
      <c r="AA9" s="205"/>
      <c r="AB9" s="205"/>
      <c r="AC9" s="205"/>
      <c r="AD9" s="205"/>
      <c r="AE9" s="205"/>
      <c r="AF9" s="205"/>
      <c r="AG9" s="205"/>
      <c r="AH9" s="205"/>
    </row>
    <row r="10" spans="1:34" ht="13.5">
      <c r="A10" s="439" t="s">
        <v>53</v>
      </c>
      <c r="B10" s="429">
        <v>21521</v>
      </c>
      <c r="C10" s="172">
        <v>21808</v>
      </c>
      <c r="D10" s="172">
        <v>25333</v>
      </c>
      <c r="E10" s="172">
        <v>32808</v>
      </c>
      <c r="F10" s="172">
        <v>33947</v>
      </c>
      <c r="G10" s="172">
        <v>34874</v>
      </c>
      <c r="H10" s="172">
        <v>2707</v>
      </c>
      <c r="I10" s="173">
        <v>248</v>
      </c>
      <c r="J10" s="174">
        <v>173</v>
      </c>
      <c r="K10" s="384">
        <v>37</v>
      </c>
      <c r="X10" s="205"/>
      <c r="Y10" s="205"/>
      <c r="Z10" s="205"/>
      <c r="AA10" s="205"/>
      <c r="AB10" s="205"/>
      <c r="AC10" s="205"/>
      <c r="AD10" s="205"/>
      <c r="AE10" s="205"/>
      <c r="AF10" s="205"/>
      <c r="AG10" s="205"/>
      <c r="AH10" s="205"/>
    </row>
    <row r="11" spans="1:34" ht="13.5">
      <c r="A11" s="439" t="s">
        <v>54</v>
      </c>
      <c r="B11" s="429">
        <v>8199</v>
      </c>
      <c r="C11" s="172">
        <v>10688</v>
      </c>
      <c r="D11" s="172">
        <v>10267</v>
      </c>
      <c r="E11" s="172">
        <v>10952</v>
      </c>
      <c r="F11" s="172">
        <v>11929</v>
      </c>
      <c r="G11" s="172">
        <v>11718</v>
      </c>
      <c r="H11" s="172">
        <v>11197</v>
      </c>
      <c r="I11" s="173">
        <v>11498</v>
      </c>
      <c r="J11" s="174">
        <v>11930</v>
      </c>
      <c r="K11" s="384">
        <v>15634</v>
      </c>
      <c r="X11" s="205"/>
      <c r="Y11" s="205"/>
      <c r="Z11" s="205"/>
      <c r="AA11" s="205"/>
      <c r="AB11" s="205"/>
      <c r="AC11" s="205"/>
      <c r="AD11" s="205"/>
      <c r="AE11" s="205"/>
      <c r="AF11" s="205"/>
      <c r="AG11" s="205"/>
      <c r="AH11" s="205"/>
    </row>
    <row r="12" spans="1:34" ht="13.5">
      <c r="A12" s="439" t="s">
        <v>55</v>
      </c>
      <c r="B12" s="430">
        <v>1090</v>
      </c>
      <c r="C12" s="175">
        <v>1980</v>
      </c>
      <c r="D12" s="175">
        <v>2795</v>
      </c>
      <c r="E12" s="175">
        <v>2488</v>
      </c>
      <c r="F12" s="175">
        <v>2269</v>
      </c>
      <c r="G12" s="175">
        <v>2477</v>
      </c>
      <c r="H12" s="175">
        <v>1824</v>
      </c>
      <c r="I12" s="176">
        <v>2190</v>
      </c>
      <c r="J12" s="174">
        <v>2680</v>
      </c>
      <c r="K12" s="384">
        <v>5001</v>
      </c>
      <c r="X12" s="205"/>
      <c r="Y12" s="205"/>
      <c r="Z12" s="205"/>
      <c r="AA12" s="205"/>
      <c r="AB12" s="205"/>
      <c r="AC12" s="205"/>
      <c r="AD12" s="205"/>
      <c r="AE12" s="205"/>
      <c r="AF12" s="205"/>
      <c r="AG12" s="205"/>
      <c r="AH12" s="205"/>
    </row>
    <row r="13" spans="1:34" ht="13.5">
      <c r="A13" s="438" t="s">
        <v>56</v>
      </c>
      <c r="B13" s="430">
        <v>21759</v>
      </c>
      <c r="C13" s="175">
        <v>27000</v>
      </c>
      <c r="D13" s="175">
        <v>32547</v>
      </c>
      <c r="E13" s="175">
        <v>31443</v>
      </c>
      <c r="F13" s="175">
        <v>34083</v>
      </c>
      <c r="G13" s="175">
        <v>32430</v>
      </c>
      <c r="H13" s="175">
        <v>27368</v>
      </c>
      <c r="I13" s="176">
        <v>41229</v>
      </c>
      <c r="J13" s="174">
        <v>45111</v>
      </c>
      <c r="K13" s="384">
        <v>43567</v>
      </c>
      <c r="X13" s="205"/>
      <c r="Y13" s="205"/>
      <c r="Z13" s="205"/>
      <c r="AA13" s="205"/>
      <c r="AB13" s="205"/>
      <c r="AC13" s="205"/>
      <c r="AD13" s="205"/>
      <c r="AE13" s="205"/>
      <c r="AF13" s="205"/>
      <c r="AG13" s="205"/>
      <c r="AH13" s="205"/>
    </row>
    <row r="14" spans="1:34" ht="13.5">
      <c r="A14" s="437" t="s">
        <v>57</v>
      </c>
      <c r="B14" s="430">
        <v>6564</v>
      </c>
      <c r="C14" s="175">
        <v>6496</v>
      </c>
      <c r="D14" s="175">
        <v>8653</v>
      </c>
      <c r="E14" s="175">
        <v>9287</v>
      </c>
      <c r="F14" s="175">
        <v>6461</v>
      </c>
      <c r="G14" s="175">
        <v>9845</v>
      </c>
      <c r="H14" s="175">
        <v>9149</v>
      </c>
      <c r="I14" s="176">
        <v>8777</v>
      </c>
      <c r="J14" s="174">
        <v>13899</v>
      </c>
      <c r="K14" s="384">
        <v>21052</v>
      </c>
      <c r="X14" s="205"/>
      <c r="Y14" s="205"/>
      <c r="Z14" s="205"/>
      <c r="AA14" s="205"/>
      <c r="AB14" s="205"/>
      <c r="AC14" s="205"/>
      <c r="AD14" s="205"/>
      <c r="AE14" s="205"/>
      <c r="AF14" s="205"/>
      <c r="AG14" s="205"/>
      <c r="AH14" s="205"/>
    </row>
    <row r="15" spans="1:34" ht="13.5">
      <c r="A15" s="438" t="s">
        <v>58</v>
      </c>
      <c r="B15" s="430">
        <v>2115</v>
      </c>
      <c r="C15" s="175">
        <v>1115</v>
      </c>
      <c r="D15" s="175">
        <v>2479</v>
      </c>
      <c r="E15" s="175">
        <v>2731</v>
      </c>
      <c r="F15" s="175">
        <v>2772</v>
      </c>
      <c r="G15" s="175">
        <v>2352</v>
      </c>
      <c r="H15" s="175">
        <v>2039</v>
      </c>
      <c r="I15" s="176">
        <v>2209</v>
      </c>
      <c r="J15" s="174">
        <v>6488</v>
      </c>
      <c r="K15" s="384">
        <v>11030</v>
      </c>
      <c r="X15" s="205"/>
      <c r="Y15" s="205"/>
      <c r="Z15" s="205"/>
      <c r="AA15" s="205"/>
      <c r="AB15" s="205"/>
      <c r="AC15" s="205"/>
      <c r="AD15" s="205"/>
      <c r="AE15" s="205"/>
      <c r="AF15" s="205"/>
      <c r="AG15" s="205"/>
      <c r="AH15" s="205"/>
    </row>
    <row r="16" spans="1:34" s="17" customFormat="1" ht="13.5">
      <c r="A16" s="438" t="s">
        <v>59</v>
      </c>
      <c r="B16" s="430">
        <v>4449</v>
      </c>
      <c r="C16" s="175">
        <v>5381</v>
      </c>
      <c r="D16" s="175">
        <v>6174</v>
      </c>
      <c r="E16" s="175">
        <v>6556</v>
      </c>
      <c r="F16" s="175">
        <v>3689</v>
      </c>
      <c r="G16" s="175">
        <v>7493</v>
      </c>
      <c r="H16" s="175">
        <v>7110</v>
      </c>
      <c r="I16" s="176">
        <v>6568</v>
      </c>
      <c r="J16" s="174">
        <v>7411</v>
      </c>
      <c r="K16" s="384">
        <v>10022</v>
      </c>
      <c r="P16" s="15"/>
      <c r="X16" s="205"/>
      <c r="Y16" s="205"/>
      <c r="Z16" s="205"/>
      <c r="AA16" s="205"/>
      <c r="AB16" s="205"/>
      <c r="AC16" s="205"/>
      <c r="AD16" s="205"/>
      <c r="AE16" s="205"/>
      <c r="AF16" s="205"/>
      <c r="AG16" s="205"/>
      <c r="AH16" s="205"/>
    </row>
    <row r="17" spans="1:34" s="17" customFormat="1">
      <c r="A17" s="440" t="s">
        <v>79</v>
      </c>
      <c r="B17" s="431">
        <v>216824</v>
      </c>
      <c r="C17" s="177">
        <v>269586.25951723999</v>
      </c>
      <c r="D17" s="177">
        <v>276147</v>
      </c>
      <c r="E17" s="177">
        <v>287838</v>
      </c>
      <c r="F17" s="177">
        <v>292265.11011593003</v>
      </c>
      <c r="G17" s="177">
        <v>310123.82353032997</v>
      </c>
      <c r="H17" s="177">
        <v>337006</v>
      </c>
      <c r="I17" s="178">
        <v>382248.26600544999</v>
      </c>
      <c r="J17" s="179">
        <v>392512.04193059</v>
      </c>
      <c r="K17" s="381">
        <v>453498.23059294</v>
      </c>
      <c r="P17" s="15"/>
      <c r="X17" s="205"/>
      <c r="Y17" s="205"/>
      <c r="Z17" s="205"/>
      <c r="AA17" s="205"/>
      <c r="AB17" s="205"/>
      <c r="AC17" s="205"/>
      <c r="AD17" s="205"/>
      <c r="AE17" s="205"/>
      <c r="AF17" s="205"/>
      <c r="AG17" s="205"/>
      <c r="AH17" s="205"/>
    </row>
    <row r="18" spans="1:34" s="17" customFormat="1" ht="13.5">
      <c r="A18" s="437" t="s">
        <v>60</v>
      </c>
      <c r="B18" s="432">
        <v>172131</v>
      </c>
      <c r="C18" s="180">
        <v>222223</v>
      </c>
      <c r="D18" s="180">
        <v>237664</v>
      </c>
      <c r="E18" s="180">
        <v>241338</v>
      </c>
      <c r="F18" s="180">
        <v>251552</v>
      </c>
      <c r="G18" s="180">
        <v>286884</v>
      </c>
      <c r="H18" s="180">
        <v>289667</v>
      </c>
      <c r="I18" s="181">
        <v>323762</v>
      </c>
      <c r="J18" s="174">
        <v>382792</v>
      </c>
      <c r="K18" s="384">
        <v>406873</v>
      </c>
      <c r="P18" s="15"/>
      <c r="X18" s="205"/>
      <c r="Y18" s="205"/>
      <c r="Z18" s="205"/>
      <c r="AA18" s="205"/>
      <c r="AB18" s="205"/>
      <c r="AC18" s="205"/>
      <c r="AD18" s="205"/>
      <c r="AE18" s="205"/>
      <c r="AF18" s="205"/>
      <c r="AG18" s="205"/>
      <c r="AH18" s="205"/>
    </row>
    <row r="19" spans="1:34" s="17" customFormat="1" ht="13.5">
      <c r="A19" s="438" t="s">
        <v>61</v>
      </c>
      <c r="B19" s="430">
        <v>172131</v>
      </c>
      <c r="C19" s="175">
        <v>222223</v>
      </c>
      <c r="D19" s="175">
        <v>237664</v>
      </c>
      <c r="E19" s="175">
        <v>241338</v>
      </c>
      <c r="F19" s="175">
        <v>251552</v>
      </c>
      <c r="G19" s="175">
        <v>286884</v>
      </c>
      <c r="H19" s="175">
        <v>289667</v>
      </c>
      <c r="I19" s="176">
        <v>323762</v>
      </c>
      <c r="J19" s="174">
        <v>382792</v>
      </c>
      <c r="K19" s="384">
        <v>406873</v>
      </c>
      <c r="P19" s="15"/>
      <c r="X19" s="205"/>
      <c r="Y19" s="205"/>
      <c r="Z19" s="205"/>
      <c r="AA19" s="205"/>
      <c r="AB19" s="205"/>
      <c r="AC19" s="205"/>
      <c r="AD19" s="205"/>
      <c r="AE19" s="205"/>
      <c r="AF19" s="205"/>
      <c r="AG19" s="205"/>
      <c r="AH19" s="205"/>
    </row>
    <row r="20" spans="1:34" s="17" customFormat="1" ht="13.5">
      <c r="A20" s="439" t="s">
        <v>62</v>
      </c>
      <c r="B20" s="430">
        <v>15780</v>
      </c>
      <c r="C20" s="175">
        <v>18273</v>
      </c>
      <c r="D20" s="175">
        <v>21356</v>
      </c>
      <c r="E20" s="175">
        <v>20492</v>
      </c>
      <c r="F20" s="175">
        <v>21007</v>
      </c>
      <c r="G20" s="175">
        <v>22908</v>
      </c>
      <c r="H20" s="175">
        <v>18617</v>
      </c>
      <c r="I20" s="176">
        <v>21649</v>
      </c>
      <c r="J20" s="174">
        <v>26793</v>
      </c>
      <c r="K20" s="384">
        <v>30715</v>
      </c>
      <c r="P20" s="15"/>
      <c r="X20" s="205"/>
      <c r="Y20" s="205"/>
      <c r="Z20" s="205"/>
      <c r="AA20" s="205"/>
      <c r="AB20" s="205"/>
      <c r="AC20" s="205"/>
      <c r="AD20" s="205"/>
      <c r="AE20" s="205"/>
      <c r="AF20" s="205"/>
      <c r="AG20" s="205"/>
      <c r="AH20" s="205"/>
    </row>
    <row r="21" spans="1:34" s="17" customFormat="1" ht="13.5">
      <c r="A21" s="439" t="s">
        <v>63</v>
      </c>
      <c r="B21" s="430">
        <v>3047</v>
      </c>
      <c r="C21" s="175">
        <v>4229</v>
      </c>
      <c r="D21" s="175">
        <v>4669</v>
      </c>
      <c r="E21" s="175">
        <v>4370</v>
      </c>
      <c r="F21" s="175">
        <v>4987</v>
      </c>
      <c r="G21" s="175">
        <v>5721</v>
      </c>
      <c r="H21" s="175">
        <v>4939</v>
      </c>
      <c r="I21" s="176">
        <v>6801</v>
      </c>
      <c r="J21" s="174">
        <v>6594</v>
      </c>
      <c r="K21" s="384">
        <v>7832</v>
      </c>
      <c r="P21" s="15"/>
      <c r="X21" s="205"/>
      <c r="Y21" s="205"/>
      <c r="Z21" s="205"/>
      <c r="AA21" s="205"/>
      <c r="AB21" s="205"/>
      <c r="AC21" s="205"/>
      <c r="AD21" s="205"/>
      <c r="AE21" s="205"/>
      <c r="AF21" s="205"/>
      <c r="AG21" s="205"/>
      <c r="AH21" s="205"/>
    </row>
    <row r="22" spans="1:34" s="17" customFormat="1" ht="13.5">
      <c r="A22" s="439" t="s">
        <v>64</v>
      </c>
      <c r="B22" s="430">
        <v>153304</v>
      </c>
      <c r="C22" s="175">
        <v>199721</v>
      </c>
      <c r="D22" s="175">
        <v>211639</v>
      </c>
      <c r="E22" s="175">
        <v>216476</v>
      </c>
      <c r="F22" s="175">
        <v>230936</v>
      </c>
      <c r="G22" s="175">
        <v>258255</v>
      </c>
      <c r="H22" s="175">
        <v>266111</v>
      </c>
      <c r="I22" s="176">
        <v>295312</v>
      </c>
      <c r="J22" s="174">
        <v>349405</v>
      </c>
      <c r="K22" s="384">
        <v>368326</v>
      </c>
      <c r="P22" s="15"/>
      <c r="X22" s="205"/>
      <c r="Y22" s="205"/>
      <c r="Z22" s="205"/>
      <c r="AA22" s="205"/>
      <c r="AB22" s="205"/>
      <c r="AC22" s="205"/>
      <c r="AD22" s="205"/>
      <c r="AE22" s="205"/>
      <c r="AF22" s="205"/>
      <c r="AG22" s="205"/>
      <c r="AH22" s="205"/>
    </row>
    <row r="23" spans="1:34" s="17" customFormat="1" ht="13.5">
      <c r="A23" s="438" t="s">
        <v>65</v>
      </c>
      <c r="B23" s="430">
        <v>172131</v>
      </c>
      <c r="C23" s="175">
        <v>222223</v>
      </c>
      <c r="D23" s="175">
        <v>237664</v>
      </c>
      <c r="E23" s="175">
        <v>241338</v>
      </c>
      <c r="F23" s="175">
        <v>251552</v>
      </c>
      <c r="G23" s="175">
        <v>286884</v>
      </c>
      <c r="H23" s="175">
        <v>289667</v>
      </c>
      <c r="I23" s="176">
        <v>323762</v>
      </c>
      <c r="J23" s="174">
        <v>382792</v>
      </c>
      <c r="K23" s="384">
        <v>406873</v>
      </c>
      <c r="P23" s="15"/>
      <c r="X23" s="205"/>
      <c r="Y23" s="205"/>
      <c r="Z23" s="205"/>
      <c r="AA23" s="205"/>
      <c r="AB23" s="205"/>
      <c r="AC23" s="205"/>
      <c r="AD23" s="205"/>
      <c r="AE23" s="205"/>
      <c r="AF23" s="205"/>
      <c r="AG23" s="205"/>
      <c r="AH23" s="205"/>
    </row>
    <row r="24" spans="1:34" s="17" customFormat="1" ht="13.5">
      <c r="A24" s="439" t="s">
        <v>66</v>
      </c>
      <c r="B24" s="430">
        <v>131162</v>
      </c>
      <c r="C24" s="175">
        <v>171871</v>
      </c>
      <c r="D24" s="175">
        <v>182497</v>
      </c>
      <c r="E24" s="175">
        <v>187367</v>
      </c>
      <c r="F24" s="175">
        <v>198129</v>
      </c>
      <c r="G24" s="175">
        <v>219698</v>
      </c>
      <c r="H24" s="175">
        <v>228561</v>
      </c>
      <c r="I24" s="176">
        <v>252582</v>
      </c>
      <c r="J24" s="174">
        <v>300073</v>
      </c>
      <c r="K24" s="384">
        <v>301719</v>
      </c>
      <c r="P24" s="15"/>
      <c r="X24" s="205"/>
      <c r="Y24" s="205"/>
      <c r="Z24" s="205"/>
      <c r="AA24" s="205"/>
      <c r="AB24" s="205"/>
      <c r="AC24" s="205"/>
      <c r="AD24" s="205"/>
      <c r="AE24" s="205"/>
      <c r="AF24" s="205"/>
      <c r="AG24" s="205"/>
      <c r="AH24" s="205"/>
    </row>
    <row r="25" spans="1:34" s="17" customFormat="1" ht="13.5">
      <c r="A25" s="439" t="s">
        <v>67</v>
      </c>
      <c r="B25" s="430">
        <v>40969</v>
      </c>
      <c r="C25" s="175">
        <v>50352</v>
      </c>
      <c r="D25" s="175">
        <v>55167</v>
      </c>
      <c r="E25" s="175">
        <v>53971</v>
      </c>
      <c r="F25" s="175">
        <v>53423</v>
      </c>
      <c r="G25" s="175">
        <v>67186</v>
      </c>
      <c r="H25" s="175">
        <v>61106</v>
      </c>
      <c r="I25" s="176">
        <v>71180</v>
      </c>
      <c r="J25" s="174">
        <v>82719</v>
      </c>
      <c r="K25" s="384">
        <v>105245</v>
      </c>
      <c r="P25" s="15"/>
      <c r="X25" s="205"/>
      <c r="Y25" s="205"/>
      <c r="Z25" s="205"/>
      <c r="AA25" s="205"/>
      <c r="AB25" s="205"/>
      <c r="AC25" s="205"/>
      <c r="AD25" s="205"/>
      <c r="AE25" s="205"/>
      <c r="AF25" s="205"/>
      <c r="AG25" s="205"/>
      <c r="AH25" s="205"/>
    </row>
    <row r="26" spans="1:34" s="17" customFormat="1" ht="13.5">
      <c r="A26" s="437" t="s">
        <v>68</v>
      </c>
      <c r="B26" s="430">
        <v>44693</v>
      </c>
      <c r="C26" s="175">
        <v>47363.259517239989</v>
      </c>
      <c r="D26" s="175">
        <v>38483</v>
      </c>
      <c r="E26" s="175">
        <v>46500</v>
      </c>
      <c r="F26" s="175">
        <v>40713.110115930031</v>
      </c>
      <c r="G26" s="175">
        <v>23239.823530329973</v>
      </c>
      <c r="H26" s="175">
        <v>47339</v>
      </c>
      <c r="I26" s="176">
        <v>58486.266005449987</v>
      </c>
      <c r="J26" s="174">
        <v>9720.0419305899995</v>
      </c>
      <c r="K26" s="384">
        <v>46625.230592940003</v>
      </c>
      <c r="P26" s="15"/>
      <c r="X26" s="205"/>
      <c r="Y26" s="205"/>
      <c r="Z26" s="205"/>
      <c r="AA26" s="205"/>
      <c r="AB26" s="205"/>
      <c r="AC26" s="205"/>
      <c r="AD26" s="205"/>
      <c r="AE26" s="205"/>
      <c r="AF26" s="205"/>
      <c r="AG26" s="205"/>
      <c r="AH26" s="205"/>
    </row>
    <row r="27" spans="1:34" s="17" customFormat="1" ht="13.5">
      <c r="A27" s="438" t="s">
        <v>69</v>
      </c>
      <c r="B27" s="430">
        <v>10004</v>
      </c>
      <c r="C27" s="175">
        <v>6641.2650000000003</v>
      </c>
      <c r="D27" s="175">
        <v>8585</v>
      </c>
      <c r="E27" s="175">
        <v>10222</v>
      </c>
      <c r="F27" s="175">
        <v>14336.205</v>
      </c>
      <c r="G27" s="175">
        <v>3786.4790000000003</v>
      </c>
      <c r="H27" s="175">
        <v>3196</v>
      </c>
      <c r="I27" s="176">
        <v>3988.5659342399999</v>
      </c>
      <c r="J27" s="174">
        <v>1097.011211</v>
      </c>
      <c r="K27" s="384">
        <v>1335.0720000000001</v>
      </c>
      <c r="P27" s="15"/>
      <c r="X27" s="205"/>
      <c r="Y27" s="205"/>
      <c r="Z27" s="205"/>
      <c r="AA27" s="205"/>
      <c r="AB27" s="205"/>
      <c r="AC27" s="205"/>
      <c r="AD27" s="205"/>
      <c r="AE27" s="205"/>
      <c r="AF27" s="205"/>
      <c r="AG27" s="205"/>
      <c r="AH27" s="205"/>
    </row>
    <row r="28" spans="1:34" s="17" customFormat="1" ht="13.5">
      <c r="A28" s="438" t="s">
        <v>70</v>
      </c>
      <c r="B28" s="430">
        <v>245</v>
      </c>
      <c r="C28" s="175">
        <v>700.73500000000001</v>
      </c>
      <c r="D28" s="175">
        <v>1829</v>
      </c>
      <c r="E28" s="175">
        <v>3844</v>
      </c>
      <c r="F28" s="175">
        <v>1880.7950000000001</v>
      </c>
      <c r="G28" s="175">
        <v>569.52099999999996</v>
      </c>
      <c r="H28" s="175">
        <v>329</v>
      </c>
      <c r="I28" s="176">
        <v>172.43406575999998</v>
      </c>
      <c r="J28" s="174">
        <v>68.988788999999997</v>
      </c>
      <c r="K28" s="384">
        <v>75.927999999999997</v>
      </c>
      <c r="P28" s="15"/>
      <c r="X28" s="205"/>
      <c r="Y28" s="205"/>
      <c r="Z28" s="205"/>
      <c r="AA28" s="205"/>
      <c r="AB28" s="205"/>
      <c r="AC28" s="205"/>
      <c r="AD28" s="205"/>
      <c r="AE28" s="205"/>
      <c r="AF28" s="205"/>
      <c r="AG28" s="205"/>
      <c r="AH28" s="205"/>
    </row>
    <row r="29" spans="1:34" s="17" customFormat="1" ht="13.5">
      <c r="A29" s="438" t="s">
        <v>71</v>
      </c>
      <c r="B29" s="430">
        <v>9136</v>
      </c>
      <c r="C29" s="175">
        <v>13345.14</v>
      </c>
      <c r="D29" s="175">
        <v>12176.653</v>
      </c>
      <c r="E29" s="175">
        <v>20250</v>
      </c>
      <c r="F29" s="175">
        <v>13535.88</v>
      </c>
      <c r="G29" s="175">
        <v>11376.15</v>
      </c>
      <c r="H29" s="175">
        <v>11004</v>
      </c>
      <c r="I29" s="176">
        <v>12632.3838</v>
      </c>
      <c r="J29" s="174">
        <v>5101.5011000000004</v>
      </c>
      <c r="K29" s="384">
        <v>8600</v>
      </c>
      <c r="P29" s="15"/>
      <c r="X29" s="205"/>
      <c r="Y29" s="205"/>
      <c r="Z29" s="205"/>
      <c r="AA29" s="205"/>
      <c r="AB29" s="205"/>
      <c r="AC29" s="205"/>
      <c r="AD29" s="205"/>
      <c r="AE29" s="205"/>
      <c r="AF29" s="205"/>
      <c r="AG29" s="205"/>
      <c r="AH29" s="205"/>
    </row>
    <row r="30" spans="1:34" s="17" customFormat="1" ht="13.5">
      <c r="A30" s="438" t="s">
        <v>72</v>
      </c>
      <c r="B30" s="430">
        <v>16826</v>
      </c>
      <c r="C30" s="175">
        <v>16965.456517240003</v>
      </c>
      <c r="D30" s="175">
        <v>12234.304369979998</v>
      </c>
      <c r="E30" s="175">
        <v>11025</v>
      </c>
      <c r="F30" s="175">
        <v>7483.2511159300002</v>
      </c>
      <c r="G30" s="175">
        <v>5230.4235303300002</v>
      </c>
      <c r="H30" s="175">
        <v>6412</v>
      </c>
      <c r="I30" s="176">
        <v>18512.921205450002</v>
      </c>
      <c r="J30" s="174">
        <v>14134.75913059</v>
      </c>
      <c r="K30" s="384">
        <v>24540.266068749999</v>
      </c>
      <c r="P30" s="15"/>
      <c r="X30" s="205"/>
      <c r="Y30" s="205"/>
      <c r="Z30" s="205"/>
      <c r="AA30" s="205"/>
      <c r="AB30" s="205"/>
      <c r="AC30" s="205"/>
      <c r="AD30" s="205"/>
      <c r="AE30" s="205"/>
      <c r="AF30" s="205"/>
      <c r="AG30" s="205"/>
      <c r="AH30" s="205"/>
    </row>
    <row r="31" spans="1:34" s="17" customFormat="1" ht="13.5">
      <c r="A31" s="438" t="s">
        <v>67</v>
      </c>
      <c r="B31" s="430">
        <v>8481</v>
      </c>
      <c r="C31" s="175">
        <v>9710.6629999999859</v>
      </c>
      <c r="D31" s="175">
        <v>3659</v>
      </c>
      <c r="E31" s="175">
        <v>1158</v>
      </c>
      <c r="F31" s="175">
        <v>3476.9790000000312</v>
      </c>
      <c r="G31" s="175">
        <v>2277.2499999999736</v>
      </c>
      <c r="H31" s="175">
        <v>26398</v>
      </c>
      <c r="I31" s="176">
        <v>23179.960999999988</v>
      </c>
      <c r="J31" s="182">
        <v>-10682.2183</v>
      </c>
      <c r="K31" s="384">
        <v>12073.964524190003</v>
      </c>
      <c r="P31" s="15"/>
      <c r="X31" s="205"/>
      <c r="Y31" s="205"/>
      <c r="Z31" s="205"/>
      <c r="AA31" s="205"/>
      <c r="AB31" s="205"/>
      <c r="AC31" s="205"/>
      <c r="AD31" s="205"/>
      <c r="AE31" s="205"/>
      <c r="AF31" s="205"/>
      <c r="AG31" s="205"/>
      <c r="AH31" s="205"/>
    </row>
    <row r="32" spans="1:34" s="17" customFormat="1">
      <c r="A32" s="436" t="s">
        <v>73</v>
      </c>
      <c r="B32" s="428">
        <v>157691</v>
      </c>
      <c r="C32" s="170">
        <v>201614.25951724002</v>
      </c>
      <c r="D32" s="170">
        <v>196552.47089630002</v>
      </c>
      <c r="E32" s="170">
        <v>200860</v>
      </c>
      <c r="F32" s="170">
        <v>203576.11011593003</v>
      </c>
      <c r="G32" s="170">
        <v>218779.82353033</v>
      </c>
      <c r="H32" s="170">
        <v>284761</v>
      </c>
      <c r="I32" s="171">
        <v>318306.26600544999</v>
      </c>
      <c r="J32" s="179">
        <v>318719.04193059</v>
      </c>
      <c r="K32" s="381">
        <v>368207.23059294</v>
      </c>
      <c r="P32" s="15"/>
      <c r="X32" s="205"/>
      <c r="Y32" s="205"/>
      <c r="Z32" s="205"/>
      <c r="AA32" s="205"/>
      <c r="AB32" s="205"/>
      <c r="AC32" s="205"/>
      <c r="AD32" s="205"/>
      <c r="AE32" s="205"/>
      <c r="AF32" s="205"/>
      <c r="AG32" s="205"/>
      <c r="AH32" s="205"/>
    </row>
    <row r="33" spans="1:34" s="17" customFormat="1" ht="13.5">
      <c r="A33" s="437" t="s">
        <v>74</v>
      </c>
      <c r="B33" s="430">
        <v>126144</v>
      </c>
      <c r="C33" s="175">
        <v>167551.163</v>
      </c>
      <c r="D33" s="175">
        <v>169106.04352632002</v>
      </c>
      <c r="E33" s="175">
        <v>166348</v>
      </c>
      <c r="F33" s="175">
        <v>180095.05900000001</v>
      </c>
      <c r="G33" s="175">
        <v>199968.25</v>
      </c>
      <c r="H33" s="175">
        <v>265593</v>
      </c>
      <c r="I33" s="176">
        <v>284602.34999999998</v>
      </c>
      <c r="J33" s="174">
        <v>298737.42099999997</v>
      </c>
      <c r="K33" s="384">
        <v>333566.96452419</v>
      </c>
      <c r="P33" s="15"/>
      <c r="X33" s="205"/>
      <c r="Y33" s="205"/>
      <c r="Z33" s="205"/>
      <c r="AA33" s="205"/>
      <c r="AB33" s="205"/>
      <c r="AC33" s="205"/>
      <c r="AD33" s="205"/>
      <c r="AE33" s="205"/>
      <c r="AF33" s="205"/>
      <c r="AG33" s="205"/>
      <c r="AH33" s="205"/>
    </row>
    <row r="34" spans="1:34" s="17" customFormat="1" ht="13.5">
      <c r="A34" s="437" t="s">
        <v>75</v>
      </c>
      <c r="B34" s="430">
        <v>3392</v>
      </c>
      <c r="C34" s="175">
        <v>3752.5</v>
      </c>
      <c r="D34" s="175">
        <v>3035.47</v>
      </c>
      <c r="E34" s="175">
        <v>3236</v>
      </c>
      <c r="F34" s="175">
        <v>2461.92</v>
      </c>
      <c r="G34" s="175">
        <v>2205</v>
      </c>
      <c r="H34" s="175">
        <v>1752</v>
      </c>
      <c r="I34" s="176">
        <v>2558.6109999999999</v>
      </c>
      <c r="J34" s="174">
        <v>745.36069999999995</v>
      </c>
      <c r="K34" s="384">
        <v>1500</v>
      </c>
      <c r="P34" s="15"/>
      <c r="X34" s="205"/>
      <c r="Y34" s="205"/>
      <c r="Z34" s="205"/>
      <c r="AA34" s="205"/>
      <c r="AB34" s="205"/>
      <c r="AC34" s="205"/>
      <c r="AD34" s="205"/>
      <c r="AE34" s="205"/>
      <c r="AF34" s="205"/>
      <c r="AG34" s="205"/>
      <c r="AH34" s="205"/>
    </row>
    <row r="35" spans="1:34" s="17" customFormat="1" ht="13.5">
      <c r="A35" s="437" t="s">
        <v>76</v>
      </c>
      <c r="B35" s="430">
        <v>8343</v>
      </c>
      <c r="C35" s="175">
        <v>13345.14</v>
      </c>
      <c r="D35" s="175">
        <v>12176.653</v>
      </c>
      <c r="E35" s="175">
        <v>20250</v>
      </c>
      <c r="F35" s="175">
        <v>13535.88</v>
      </c>
      <c r="G35" s="175">
        <v>11376.15</v>
      </c>
      <c r="H35" s="175">
        <v>11004</v>
      </c>
      <c r="I35" s="176">
        <v>12632.3838</v>
      </c>
      <c r="J35" s="174">
        <v>5101.5011000000004</v>
      </c>
      <c r="K35" s="384">
        <v>8600</v>
      </c>
      <c r="P35" s="15"/>
      <c r="X35" s="205"/>
      <c r="Y35" s="205"/>
      <c r="Z35" s="205"/>
      <c r="AA35" s="205"/>
      <c r="AB35" s="205"/>
      <c r="AC35" s="205"/>
      <c r="AD35" s="205"/>
      <c r="AE35" s="205"/>
      <c r="AF35" s="205"/>
      <c r="AG35" s="205"/>
      <c r="AH35" s="205"/>
    </row>
    <row r="36" spans="1:34" s="17" customFormat="1" ht="14.25" thickBot="1">
      <c r="A36" s="441" t="s">
        <v>77</v>
      </c>
      <c r="B36" s="433">
        <v>19812</v>
      </c>
      <c r="C36" s="417">
        <v>16965.456517240003</v>
      </c>
      <c r="D36" s="417">
        <v>12234.304369979998</v>
      </c>
      <c r="E36" s="417">
        <v>11025</v>
      </c>
      <c r="F36" s="417">
        <v>7483.2511159300002</v>
      </c>
      <c r="G36" s="417">
        <v>5230.4235303300002</v>
      </c>
      <c r="H36" s="417">
        <v>6412</v>
      </c>
      <c r="I36" s="418">
        <v>18512.921205450002</v>
      </c>
      <c r="J36" s="419">
        <v>14134.75913059</v>
      </c>
      <c r="K36" s="420">
        <v>24540.266068749999</v>
      </c>
      <c r="P36" s="15"/>
      <c r="X36" s="205"/>
      <c r="Y36" s="205"/>
      <c r="Z36" s="205"/>
      <c r="AA36" s="205"/>
      <c r="AB36" s="205"/>
      <c r="AC36" s="205"/>
      <c r="AD36" s="205"/>
      <c r="AE36" s="205"/>
      <c r="AF36" s="205"/>
      <c r="AG36" s="205"/>
      <c r="AH36" s="205"/>
    </row>
    <row r="37" spans="1:34" s="17" customFormat="1" ht="13.5">
      <c r="A37" s="70" t="s">
        <v>354</v>
      </c>
      <c r="B37" s="71"/>
      <c r="C37" s="410" t="s">
        <v>391</v>
      </c>
      <c r="D37" s="411"/>
      <c r="E37" s="411"/>
      <c r="F37" s="411"/>
      <c r="G37" s="411"/>
      <c r="H37" s="411"/>
      <c r="I37" s="411"/>
      <c r="J37" s="411"/>
      <c r="K37" s="411"/>
      <c r="P37" s="15"/>
    </row>
    <row r="38" spans="1:34" s="17" customFormat="1" ht="15" customHeight="1">
      <c r="A38" s="72"/>
      <c r="B38" s="71"/>
      <c r="C38" s="71"/>
      <c r="D38" s="365" t="s">
        <v>390</v>
      </c>
      <c r="E38" s="366"/>
      <c r="F38" s="366"/>
      <c r="G38" s="366"/>
      <c r="H38" s="366"/>
      <c r="I38" s="366"/>
      <c r="J38" s="366"/>
      <c r="K38" s="366"/>
      <c r="P38" s="15"/>
    </row>
    <row r="39" spans="1:34" s="17" customFormat="1" ht="13.5" customHeight="1">
      <c r="A39" s="73"/>
      <c r="B39" s="73"/>
      <c r="C39" s="73"/>
      <c r="D39" s="73"/>
      <c r="E39" s="73"/>
      <c r="F39" s="73"/>
      <c r="G39" s="73"/>
      <c r="H39" s="74"/>
      <c r="I39" s="69"/>
      <c r="J39" s="73"/>
      <c r="K39" s="75"/>
      <c r="P39" s="15"/>
    </row>
    <row r="45" spans="1:34" s="17" customFormat="1" hidden="1">
      <c r="A45" s="15"/>
      <c r="B45" s="15"/>
      <c r="C45" s="15"/>
      <c r="D45" s="15"/>
      <c r="E45" s="15"/>
      <c r="F45" s="15"/>
      <c r="G45" s="15"/>
      <c r="H45" s="15"/>
      <c r="I45" s="16"/>
      <c r="J45" s="15"/>
      <c r="P45" s="15"/>
    </row>
    <row r="46" spans="1:34" s="17" customFormat="1" ht="12.75" hidden="1" customHeight="1">
      <c r="A46" s="21" t="s">
        <v>42</v>
      </c>
      <c r="B46" s="15"/>
      <c r="C46" s="15"/>
      <c r="D46" s="15"/>
      <c r="E46" s="15"/>
      <c r="F46" s="15"/>
      <c r="G46" s="15"/>
      <c r="H46" s="15"/>
      <c r="I46" s="16"/>
      <c r="J46" s="15"/>
      <c r="P46" s="15"/>
    </row>
    <row r="47" spans="1:34" s="17" customFormat="1" hidden="1">
      <c r="A47" s="15"/>
      <c r="B47" s="15"/>
      <c r="C47" s="15"/>
      <c r="D47" s="15"/>
      <c r="E47" s="15"/>
      <c r="F47" s="15"/>
      <c r="G47" s="15"/>
      <c r="H47" s="15"/>
      <c r="I47" s="16"/>
      <c r="J47" s="15"/>
      <c r="P47" s="15"/>
    </row>
    <row r="48" spans="1:34" s="14" customFormat="1" hidden="1">
      <c r="A48" s="22" t="s">
        <v>0</v>
      </c>
      <c r="I48" s="23"/>
      <c r="K48" s="24"/>
      <c r="L48" s="24"/>
      <c r="M48" s="24"/>
      <c r="N48" s="24"/>
      <c r="O48" s="24"/>
    </row>
    <row r="49" spans="1:1" hidden="1">
      <c r="A49" s="25" t="s">
        <v>43</v>
      </c>
    </row>
    <row r="50" spans="1:1" hidden="1">
      <c r="A50" s="15" t="s">
        <v>44</v>
      </c>
    </row>
    <row r="51" spans="1:1" hidden="1">
      <c r="A51" s="15" t="s">
        <v>45</v>
      </c>
    </row>
    <row r="52" spans="1:1" hidden="1">
      <c r="A52" s="15" t="s">
        <v>46</v>
      </c>
    </row>
    <row r="53" spans="1:1" hidden="1">
      <c r="A53" s="26" t="s">
        <v>47</v>
      </c>
    </row>
    <row r="54" spans="1:1" hidden="1"/>
    <row r="55" spans="1:1" hidden="1"/>
    <row r="56" spans="1:1" hidden="1"/>
    <row r="57" spans="1:1" hidden="1">
      <c r="A57" s="15" t="s">
        <v>48</v>
      </c>
    </row>
    <row r="58" spans="1:1" hidden="1">
      <c r="A58" s="15" t="s">
        <v>49</v>
      </c>
    </row>
    <row r="59" spans="1:1" hidden="1">
      <c r="A59" s="15" t="s">
        <v>50</v>
      </c>
    </row>
    <row r="60" spans="1:1" hidden="1"/>
    <row r="61" spans="1:1" hidden="1"/>
    <row r="62" spans="1:1" hidden="1"/>
  </sheetData>
  <mergeCells count="14">
    <mergeCell ref="C37:K37"/>
    <mergeCell ref="D38:K38"/>
    <mergeCell ref="A5:A6"/>
    <mergeCell ref="A3:K3"/>
    <mergeCell ref="B5:B6"/>
    <mergeCell ref="C5:C6"/>
    <mergeCell ref="D5:D6"/>
    <mergeCell ref="E5:E6"/>
    <mergeCell ref="F5:F6"/>
    <mergeCell ref="G5:G6"/>
    <mergeCell ref="H5:H6"/>
    <mergeCell ref="I5:I6"/>
    <mergeCell ref="J5:J6"/>
    <mergeCell ref="K5:K6"/>
  </mergeCells>
  <conditionalFormatting sqref="A1">
    <cfRule type="cellIs" dxfId="6" priority="1" operator="equal">
      <formula>0</formula>
    </cfRule>
  </conditionalFormatting>
  <conditionalFormatting sqref="C37">
    <cfRule type="cellIs" dxfId="5" priority="3" operator="equal">
      <formula>0</formula>
    </cfRule>
  </conditionalFormatting>
  <conditionalFormatting sqref="D38">
    <cfRule type="cellIs" dxfId="4" priority="5" operator="equal">
      <formula>0</formula>
    </cfRule>
  </conditionalFormatting>
  <conditionalFormatting sqref="H39:I39">
    <cfRule type="cellIs" dxfId="3" priority="4" operator="equal">
      <formula>0</formula>
    </cfRule>
  </conditionalFormatting>
  <conditionalFormatting sqref="L4:O4">
    <cfRule type="cellIs" dxfId="2" priority="6" operator="equal">
      <formula>0</formula>
    </cfRule>
  </conditionalFormatting>
  <hyperlinks>
    <hyperlink ref="K2" location="පටුන!A1" display="පටුන වෙත"/>
  </hyperlinks>
  <pageMargins left="0.66" right="0.32" top="1" bottom="1" header="0.5" footer="0.5"/>
  <pageSetup scale="88"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5"/>
  <sheetViews>
    <sheetView showGridLines="0" zoomScaleNormal="100" zoomScaleSheetLayoutView="100" workbookViewId="0">
      <pane xSplit="1" ySplit="7" topLeftCell="B8" activePane="bottomRight" state="frozen"/>
      <selection activeCell="E71" sqref="E71"/>
      <selection pane="topRight" activeCell="E71" sqref="E71"/>
      <selection pane="bottomLeft" activeCell="E71" sqref="E71"/>
      <selection pane="bottomRight" activeCell="K2" sqref="K2"/>
    </sheetView>
  </sheetViews>
  <sheetFormatPr defaultColWidth="8" defaultRowHeight="12.75"/>
  <cols>
    <col min="1" max="1" width="53" style="8" customWidth="1"/>
    <col min="2" max="2" width="11.875" style="8" customWidth="1"/>
    <col min="3" max="3" width="14.375" style="8" customWidth="1"/>
    <col min="4" max="4" width="15.625" style="8" customWidth="1"/>
    <col min="5" max="5" width="12.125" style="8" customWidth="1"/>
    <col min="6" max="6" width="14.375" style="8" customWidth="1"/>
    <col min="7" max="7" width="15" style="8" customWidth="1"/>
    <col min="8" max="8" width="14" style="8" customWidth="1"/>
    <col min="9" max="9" width="13.125" style="8" customWidth="1"/>
    <col min="10" max="10" width="15.375" style="8" customWidth="1"/>
    <col min="11" max="11" width="13.375" style="27" customWidth="1"/>
    <col min="12" max="12" width="8" style="27"/>
    <col min="13" max="16384" width="8" style="8"/>
  </cols>
  <sheetData>
    <row r="1" spans="1:33" ht="15.75">
      <c r="A1" s="213" t="s">
        <v>394</v>
      </c>
      <c r="B1" s="36"/>
      <c r="C1" s="36"/>
      <c r="D1" s="38"/>
      <c r="E1" s="38"/>
      <c r="F1" s="38"/>
      <c r="G1" s="38"/>
      <c r="H1" s="38"/>
      <c r="J1" s="37"/>
      <c r="K1" s="66" t="s">
        <v>383</v>
      </c>
    </row>
    <row r="2" spans="1:33" ht="15">
      <c r="A2" s="36"/>
      <c r="B2" s="36"/>
      <c r="C2" s="36"/>
      <c r="D2" s="36"/>
      <c r="E2" s="36"/>
      <c r="F2" s="36"/>
      <c r="G2" s="36"/>
      <c r="H2" s="36"/>
      <c r="I2" s="36"/>
      <c r="K2" s="371" t="s">
        <v>704</v>
      </c>
    </row>
    <row r="3" spans="1:33" ht="15.75">
      <c r="A3" s="341" t="s">
        <v>136</v>
      </c>
      <c r="B3" s="341"/>
      <c r="C3" s="341"/>
      <c r="D3" s="341"/>
      <c r="E3" s="341"/>
      <c r="F3" s="341"/>
      <c r="G3" s="341"/>
      <c r="H3" s="341"/>
      <c r="I3" s="341"/>
      <c r="J3" s="341"/>
      <c r="K3" s="341"/>
    </row>
    <row r="4" spans="1:33" ht="13.5" thickBot="1">
      <c r="H4" s="27"/>
      <c r="J4" s="27"/>
    </row>
    <row r="5" spans="1:33">
      <c r="A5" s="373" t="s">
        <v>135</v>
      </c>
      <c r="B5" s="374">
        <v>2014</v>
      </c>
      <c r="C5" s="374">
        <v>2015</v>
      </c>
      <c r="D5" s="374">
        <v>2016</v>
      </c>
      <c r="E5" s="374">
        <v>2017</v>
      </c>
      <c r="F5" s="374">
        <v>2018</v>
      </c>
      <c r="G5" s="374" t="s">
        <v>134</v>
      </c>
      <c r="H5" s="375">
        <v>2020</v>
      </c>
      <c r="I5" s="375">
        <v>2021</v>
      </c>
      <c r="J5" s="376">
        <v>2022</v>
      </c>
      <c r="K5" s="377" t="s">
        <v>133</v>
      </c>
    </row>
    <row r="6" spans="1:33" ht="13.5" thickBot="1">
      <c r="A6" s="406"/>
      <c r="B6" s="407"/>
      <c r="C6" s="407"/>
      <c r="D6" s="407"/>
      <c r="E6" s="407"/>
      <c r="F6" s="407"/>
      <c r="G6" s="407"/>
      <c r="H6" s="408"/>
      <c r="I6" s="408"/>
      <c r="J6" s="408"/>
      <c r="K6" s="409"/>
      <c r="L6" s="206"/>
    </row>
    <row r="7" spans="1:33" ht="16.5" customHeight="1">
      <c r="A7" s="403" t="s">
        <v>28</v>
      </c>
      <c r="B7" s="404"/>
      <c r="C7" s="404"/>
      <c r="D7" s="404"/>
      <c r="E7" s="404"/>
      <c r="F7" s="404"/>
      <c r="G7" s="404"/>
      <c r="H7" s="404"/>
      <c r="I7" s="404"/>
      <c r="J7" s="404"/>
      <c r="K7" s="405"/>
    </row>
    <row r="8" spans="1:33">
      <c r="A8" s="380" t="s">
        <v>108</v>
      </c>
      <c r="B8" s="77">
        <v>1298454</v>
      </c>
      <c r="C8" s="78">
        <v>1559678</v>
      </c>
      <c r="D8" s="76">
        <v>1811746.4428161301</v>
      </c>
      <c r="E8" s="76">
        <v>1963104</v>
      </c>
      <c r="F8" s="76">
        <v>2059742.9119225303</v>
      </c>
      <c r="G8" s="76">
        <v>2034352.4041100901</v>
      </c>
      <c r="H8" s="76">
        <v>1475276</v>
      </c>
      <c r="I8" s="76">
        <v>1521951.4382085109</v>
      </c>
      <c r="J8" s="197">
        <v>2132360</v>
      </c>
      <c r="K8" s="381">
        <v>3159615.0250308798</v>
      </c>
      <c r="L8" s="207"/>
      <c r="X8" s="210"/>
      <c r="Y8" s="210"/>
      <c r="Z8" s="210"/>
      <c r="AA8" s="210"/>
      <c r="AB8" s="210"/>
      <c r="AC8" s="210"/>
      <c r="AD8" s="210"/>
      <c r="AE8" s="210"/>
      <c r="AF8" s="210"/>
      <c r="AG8" s="210"/>
    </row>
    <row r="9" spans="1:33">
      <c r="A9" s="380" t="s">
        <v>106</v>
      </c>
      <c r="B9" s="77">
        <v>9415</v>
      </c>
      <c r="C9" s="78">
        <v>6014</v>
      </c>
      <c r="D9" s="76">
        <v>7495.9733143900003</v>
      </c>
      <c r="E9" s="76">
        <v>8031</v>
      </c>
      <c r="F9" s="76">
        <v>12485.519834930001</v>
      </c>
      <c r="G9" s="76">
        <v>7909.4041100900004</v>
      </c>
      <c r="H9" s="76">
        <v>5348</v>
      </c>
      <c r="I9" s="76">
        <v>6739.5452518299999</v>
      </c>
      <c r="J9" s="197">
        <v>33405</v>
      </c>
      <c r="K9" s="381">
        <v>25501.816999999999</v>
      </c>
      <c r="L9" s="207"/>
      <c r="X9" s="210"/>
      <c r="Y9" s="210"/>
      <c r="Z9" s="210"/>
      <c r="AA9" s="210"/>
      <c r="AB9" s="210"/>
      <c r="AC9" s="210"/>
      <c r="AD9" s="210"/>
      <c r="AE9" s="210"/>
      <c r="AF9" s="210"/>
      <c r="AG9" s="210"/>
    </row>
    <row r="10" spans="1:33">
      <c r="A10" s="380" t="s">
        <v>78</v>
      </c>
      <c r="B10" s="77">
        <v>1289039</v>
      </c>
      <c r="C10" s="78">
        <v>1553664</v>
      </c>
      <c r="D10" s="76">
        <v>1804250.4695017401</v>
      </c>
      <c r="E10" s="76">
        <v>1955073</v>
      </c>
      <c r="F10" s="76">
        <v>2047257.3920876002</v>
      </c>
      <c r="G10" s="76">
        <v>2026443</v>
      </c>
      <c r="H10" s="76">
        <v>1469928</v>
      </c>
      <c r="I10" s="76">
        <v>1515211.8929566809</v>
      </c>
      <c r="J10" s="197">
        <v>2098955</v>
      </c>
      <c r="K10" s="381">
        <v>3134113.20803088</v>
      </c>
      <c r="L10" s="207"/>
      <c r="X10" s="210"/>
      <c r="Y10" s="210"/>
      <c r="Z10" s="210"/>
      <c r="AA10" s="210"/>
      <c r="AB10" s="210"/>
      <c r="AC10" s="210"/>
      <c r="AD10" s="210"/>
      <c r="AE10" s="210"/>
      <c r="AF10" s="210"/>
      <c r="AG10" s="210"/>
    </row>
    <row r="11" spans="1:33">
      <c r="A11" s="382" t="s">
        <v>51</v>
      </c>
      <c r="B11" s="77">
        <v>1110080</v>
      </c>
      <c r="C11" s="78">
        <v>1424709</v>
      </c>
      <c r="D11" s="76">
        <v>1544624.86065882</v>
      </c>
      <c r="E11" s="76">
        <v>1756045</v>
      </c>
      <c r="F11" s="76">
        <v>1805501.5379351</v>
      </c>
      <c r="G11" s="76">
        <v>1828803</v>
      </c>
      <c r="H11" s="76">
        <v>1271894</v>
      </c>
      <c r="I11" s="76">
        <v>1349085.6054063553</v>
      </c>
      <c r="J11" s="197">
        <v>1826327</v>
      </c>
      <c r="K11" s="381">
        <v>2784802.0533356299</v>
      </c>
      <c r="L11" s="207"/>
      <c r="X11" s="210"/>
      <c r="Y11" s="210"/>
      <c r="Z11" s="210"/>
      <c r="AA11" s="210"/>
      <c r="AB11" s="210"/>
      <c r="AC11" s="210"/>
      <c r="AD11" s="210"/>
      <c r="AE11" s="210"/>
      <c r="AF11" s="210"/>
      <c r="AG11" s="210"/>
    </row>
    <row r="12" spans="1:33" ht="13.5">
      <c r="A12" s="383" t="s">
        <v>132</v>
      </c>
      <c r="B12" s="79">
        <v>198483</v>
      </c>
      <c r="C12" s="80">
        <v>244231</v>
      </c>
      <c r="D12" s="81">
        <v>302537.75753645995</v>
      </c>
      <c r="E12" s="81">
        <v>371336</v>
      </c>
      <c r="F12" s="81">
        <v>288341.12356780999</v>
      </c>
      <c r="G12" s="81">
        <v>331668</v>
      </c>
      <c r="H12" s="81">
        <v>361643</v>
      </c>
      <c r="I12" s="81">
        <v>349835.93914779997</v>
      </c>
      <c r="J12" s="198">
        <v>273926.26095934003</v>
      </c>
      <c r="K12" s="384">
        <v>335265.88150304003</v>
      </c>
      <c r="L12" s="207"/>
      <c r="X12" s="210"/>
      <c r="Y12" s="210"/>
      <c r="Z12" s="210"/>
      <c r="AA12" s="210"/>
      <c r="AB12" s="210"/>
      <c r="AC12" s="210"/>
      <c r="AD12" s="210"/>
      <c r="AE12" s="210"/>
      <c r="AF12" s="210"/>
      <c r="AG12" s="210"/>
    </row>
    <row r="13" spans="1:33" ht="13.5">
      <c r="A13" s="383" t="s">
        <v>131</v>
      </c>
      <c r="B13" s="79">
        <v>615262</v>
      </c>
      <c r="C13" s="80">
        <v>804643</v>
      </c>
      <c r="D13" s="81">
        <v>843979.88847757992</v>
      </c>
      <c r="E13" s="81">
        <v>1063571</v>
      </c>
      <c r="F13" s="81">
        <v>1079900.6494160499</v>
      </c>
      <c r="G13" s="81">
        <v>964864.42961267999</v>
      </c>
      <c r="H13" s="81">
        <v>574962</v>
      </c>
      <c r="I13" s="81">
        <v>627786.38359372178</v>
      </c>
      <c r="J13" s="198">
        <v>873705.50704400998</v>
      </c>
      <c r="K13" s="384">
        <v>1420125.7323098602</v>
      </c>
      <c r="L13" s="207"/>
      <c r="X13" s="210"/>
      <c r="Y13" s="210"/>
      <c r="Z13" s="210"/>
      <c r="AA13" s="210"/>
      <c r="AB13" s="210"/>
      <c r="AC13" s="210"/>
      <c r="AD13" s="210"/>
      <c r="AE13" s="210"/>
      <c r="AF13" s="210"/>
      <c r="AG13" s="210"/>
    </row>
    <row r="14" spans="1:33" ht="13.5">
      <c r="A14" s="385" t="s">
        <v>130</v>
      </c>
      <c r="B14" s="79">
        <v>275350</v>
      </c>
      <c r="C14" s="80">
        <v>219700</v>
      </c>
      <c r="D14" s="81">
        <v>283469.73870076</v>
      </c>
      <c r="E14" s="81">
        <v>443739</v>
      </c>
      <c r="F14" s="81">
        <v>461650.62488921999</v>
      </c>
      <c r="G14" s="81">
        <v>443877</v>
      </c>
      <c r="H14" s="81">
        <v>233786</v>
      </c>
      <c r="I14" s="81">
        <v>308213.04459425993</v>
      </c>
      <c r="J14" s="198">
        <v>463072</v>
      </c>
      <c r="K14" s="384">
        <v>694460.22972986999</v>
      </c>
      <c r="L14" s="207"/>
      <c r="X14" s="210"/>
      <c r="Y14" s="210"/>
      <c r="Z14" s="210"/>
      <c r="AA14" s="210"/>
      <c r="AB14" s="210"/>
      <c r="AC14" s="210"/>
      <c r="AD14" s="210"/>
      <c r="AE14" s="210"/>
      <c r="AF14" s="210"/>
      <c r="AG14" s="210"/>
    </row>
    <row r="15" spans="1:33" ht="13.5">
      <c r="A15" s="385" t="s">
        <v>129</v>
      </c>
      <c r="B15" s="79">
        <v>257781</v>
      </c>
      <c r="C15" s="80">
        <v>499632</v>
      </c>
      <c r="D15" s="81">
        <v>457746.50794754998</v>
      </c>
      <c r="E15" s="81">
        <v>471942</v>
      </c>
      <c r="F15" s="81">
        <v>486555.87424099003</v>
      </c>
      <c r="G15" s="81">
        <v>401955</v>
      </c>
      <c r="H15" s="81">
        <v>323756</v>
      </c>
      <c r="I15" s="81">
        <v>308039.60474556184</v>
      </c>
      <c r="J15" s="198">
        <v>345203</v>
      </c>
      <c r="K15" s="384">
        <v>474622.66172379005</v>
      </c>
      <c r="L15" s="207"/>
      <c r="X15" s="210"/>
      <c r="Y15" s="210"/>
      <c r="Z15" s="210"/>
      <c r="AA15" s="210"/>
      <c r="AB15" s="210"/>
      <c r="AC15" s="210"/>
      <c r="AD15" s="210"/>
      <c r="AE15" s="210"/>
      <c r="AF15" s="210"/>
      <c r="AG15" s="210"/>
    </row>
    <row r="16" spans="1:33" ht="13.5">
      <c r="A16" s="385" t="s">
        <v>128</v>
      </c>
      <c r="B16" s="79">
        <v>66104</v>
      </c>
      <c r="C16" s="80">
        <v>66812</v>
      </c>
      <c r="D16" s="81">
        <v>82774.978889769991</v>
      </c>
      <c r="E16" s="81">
        <v>101843</v>
      </c>
      <c r="F16" s="81">
        <v>105304.38424578001</v>
      </c>
      <c r="G16" s="81">
        <v>105546.42961268</v>
      </c>
      <c r="H16" s="81">
        <v>5058</v>
      </c>
      <c r="I16" s="81">
        <v>686.82516299090912</v>
      </c>
      <c r="J16" s="199">
        <v>586</v>
      </c>
      <c r="K16" s="384">
        <v>365.08177499999994</v>
      </c>
      <c r="L16" s="207"/>
      <c r="X16" s="210"/>
      <c r="Y16" s="210"/>
      <c r="Z16" s="210"/>
      <c r="AA16" s="210"/>
      <c r="AB16" s="210"/>
      <c r="AC16" s="210"/>
      <c r="AD16" s="210"/>
      <c r="AE16" s="210"/>
      <c r="AF16" s="210"/>
      <c r="AG16" s="210"/>
    </row>
    <row r="17" spans="1:33" ht="13.5">
      <c r="A17" s="385" t="s">
        <v>127</v>
      </c>
      <c r="B17" s="79">
        <v>16028</v>
      </c>
      <c r="C17" s="80">
        <v>18499</v>
      </c>
      <c r="D17" s="81">
        <v>19988.662939499998</v>
      </c>
      <c r="E17" s="81">
        <v>19963</v>
      </c>
      <c r="F17" s="81">
        <v>26389.76604006</v>
      </c>
      <c r="G17" s="81">
        <v>13486</v>
      </c>
      <c r="H17" s="81">
        <v>12362</v>
      </c>
      <c r="I17" s="81">
        <v>10846.90909090909</v>
      </c>
      <c r="J17" s="198">
        <v>64844.507044009966</v>
      </c>
      <c r="K17" s="384">
        <v>250677.75908120011</v>
      </c>
      <c r="L17" s="207"/>
      <c r="X17" s="210"/>
      <c r="Y17" s="210"/>
      <c r="Z17" s="210"/>
      <c r="AA17" s="210"/>
      <c r="AB17" s="210"/>
      <c r="AC17" s="210"/>
      <c r="AD17" s="210"/>
      <c r="AE17" s="210"/>
      <c r="AF17" s="210"/>
      <c r="AG17" s="210"/>
    </row>
    <row r="18" spans="1:33" ht="13.5">
      <c r="A18" s="383" t="s">
        <v>126</v>
      </c>
      <c r="B18" s="79">
        <v>198115</v>
      </c>
      <c r="C18" s="80">
        <v>262583</v>
      </c>
      <c r="D18" s="81">
        <v>258856.78600346</v>
      </c>
      <c r="E18" s="81">
        <v>274562</v>
      </c>
      <c r="F18" s="81">
        <v>310345.16669201996</v>
      </c>
      <c r="G18" s="81">
        <v>427699.51759647997</v>
      </c>
      <c r="H18" s="81">
        <v>268249</v>
      </c>
      <c r="I18" s="81">
        <v>302115.19904678996</v>
      </c>
      <c r="J18" s="198">
        <v>534021</v>
      </c>
      <c r="K18" s="384">
        <v>911355.30996132991</v>
      </c>
      <c r="L18" s="207"/>
      <c r="X18" s="210"/>
      <c r="Y18" s="210"/>
      <c r="Z18" s="210"/>
      <c r="AA18" s="210"/>
      <c r="AB18" s="210"/>
      <c r="AC18" s="210"/>
      <c r="AD18" s="210"/>
      <c r="AE18" s="210"/>
      <c r="AF18" s="210"/>
      <c r="AG18" s="210"/>
    </row>
    <row r="19" spans="1:33" ht="13.5">
      <c r="A19" s="383" t="s">
        <v>125</v>
      </c>
      <c r="B19" s="79">
        <v>28062</v>
      </c>
      <c r="C19" s="80">
        <v>33572</v>
      </c>
      <c r="D19" s="81">
        <v>41545</v>
      </c>
      <c r="E19" s="81">
        <v>38592</v>
      </c>
      <c r="F19" s="81">
        <v>43917</v>
      </c>
      <c r="G19" s="81">
        <v>43041</v>
      </c>
      <c r="H19" s="81">
        <v>38459</v>
      </c>
      <c r="I19" s="81">
        <v>38788.36363636364</v>
      </c>
      <c r="J19" s="198">
        <v>59361</v>
      </c>
      <c r="K19" s="384">
        <v>43567</v>
      </c>
      <c r="L19" s="207"/>
      <c r="X19" s="210"/>
      <c r="Y19" s="210"/>
      <c r="Z19" s="210"/>
      <c r="AA19" s="210"/>
      <c r="AB19" s="210"/>
      <c r="AC19" s="210"/>
      <c r="AD19" s="210"/>
      <c r="AE19" s="210"/>
      <c r="AF19" s="210"/>
      <c r="AG19" s="210"/>
    </row>
    <row r="20" spans="1:33" ht="13.5">
      <c r="A20" s="383" t="s">
        <v>67</v>
      </c>
      <c r="B20" s="79">
        <v>70158</v>
      </c>
      <c r="C20" s="80">
        <v>79680</v>
      </c>
      <c r="D20" s="81">
        <v>97705.428641320148</v>
      </c>
      <c r="E20" s="81">
        <v>7984</v>
      </c>
      <c r="F20" s="81">
        <v>82997.598259220074</v>
      </c>
      <c r="G20" s="81">
        <v>61530.05279084004</v>
      </c>
      <c r="H20" s="81">
        <v>28581</v>
      </c>
      <c r="I20" s="81">
        <v>30559.719981679984</v>
      </c>
      <c r="J20" s="198">
        <v>85313.231996649993</v>
      </c>
      <c r="K20" s="384">
        <v>74488.129561399808</v>
      </c>
      <c r="L20" s="207"/>
      <c r="X20" s="210"/>
      <c r="Y20" s="210"/>
      <c r="Z20" s="210"/>
      <c r="AA20" s="210"/>
      <c r="AB20" s="210"/>
      <c r="AC20" s="210"/>
      <c r="AD20" s="210"/>
      <c r="AE20" s="210"/>
      <c r="AF20" s="210"/>
      <c r="AG20" s="210"/>
    </row>
    <row r="21" spans="1:33" ht="13.5">
      <c r="A21" s="386"/>
      <c r="B21" s="83"/>
      <c r="C21" s="82"/>
      <c r="D21" s="81"/>
      <c r="E21" s="81"/>
      <c r="F21" s="81"/>
      <c r="G21" s="81"/>
      <c r="H21" s="81"/>
      <c r="I21" s="81"/>
      <c r="J21" s="199"/>
      <c r="K21" s="384"/>
      <c r="L21" s="207"/>
      <c r="X21" s="210"/>
      <c r="Y21" s="210"/>
      <c r="Z21" s="210"/>
      <c r="AA21" s="210"/>
      <c r="AB21" s="210"/>
      <c r="AC21" s="210"/>
      <c r="AD21" s="210"/>
      <c r="AE21" s="210"/>
      <c r="AF21" s="210"/>
      <c r="AG21" s="210"/>
    </row>
    <row r="22" spans="1:33">
      <c r="A22" s="382" t="s">
        <v>124</v>
      </c>
      <c r="B22" s="78">
        <v>178959</v>
      </c>
      <c r="C22" s="78">
        <v>128955</v>
      </c>
      <c r="D22" s="76">
        <v>259625.60884292002</v>
      </c>
      <c r="E22" s="76">
        <v>199028</v>
      </c>
      <c r="F22" s="76">
        <v>241755.85415250005</v>
      </c>
      <c r="G22" s="76">
        <v>197640</v>
      </c>
      <c r="H22" s="76">
        <v>198033</v>
      </c>
      <c r="I22" s="76">
        <v>166126.28755032545</v>
      </c>
      <c r="J22" s="197">
        <v>272628</v>
      </c>
      <c r="K22" s="381">
        <v>349311.15469524998</v>
      </c>
      <c r="L22" s="207"/>
      <c r="X22" s="210"/>
      <c r="Y22" s="210"/>
      <c r="Z22" s="210"/>
      <c r="AA22" s="210"/>
      <c r="AB22" s="210"/>
      <c r="AC22" s="210"/>
      <c r="AD22" s="210"/>
      <c r="AE22" s="210"/>
      <c r="AF22" s="210"/>
      <c r="AG22" s="210"/>
    </row>
    <row r="23" spans="1:33" ht="13.5">
      <c r="A23" s="383" t="s">
        <v>123</v>
      </c>
      <c r="B23" s="80">
        <v>149173</v>
      </c>
      <c r="C23" s="80">
        <v>121473</v>
      </c>
      <c r="D23" s="81">
        <v>249641.46964661821</v>
      </c>
      <c r="E23" s="81">
        <v>189414</v>
      </c>
      <c r="F23" s="81">
        <v>234699.27197068188</v>
      </c>
      <c r="G23" s="81">
        <v>189038.77299999999</v>
      </c>
      <c r="H23" s="81">
        <v>182000.09100000001</v>
      </c>
      <c r="I23" s="81">
        <v>166097.58504032547</v>
      </c>
      <c r="J23" s="198">
        <v>268503.86600000004</v>
      </c>
      <c r="K23" s="384">
        <v>349263.19469524996</v>
      </c>
      <c r="L23" s="207"/>
      <c r="X23" s="210"/>
      <c r="Y23" s="210"/>
      <c r="Z23" s="210"/>
      <c r="AA23" s="210"/>
      <c r="AB23" s="210"/>
      <c r="AC23" s="210"/>
      <c r="AD23" s="210"/>
      <c r="AE23" s="210"/>
      <c r="AF23" s="210"/>
      <c r="AG23" s="210"/>
    </row>
    <row r="24" spans="1:33" ht="13.5">
      <c r="A24" s="385" t="s">
        <v>122</v>
      </c>
      <c r="B24" s="80">
        <v>56907</v>
      </c>
      <c r="C24" s="80">
        <v>35411</v>
      </c>
      <c r="D24" s="81">
        <v>115465.49218520999</v>
      </c>
      <c r="E24" s="81">
        <v>64124</v>
      </c>
      <c r="F24" s="81">
        <v>52740.404430900002</v>
      </c>
      <c r="G24" s="81">
        <v>44028</v>
      </c>
      <c r="H24" s="81">
        <v>26960</v>
      </c>
      <c r="I24" s="81">
        <v>38747.729428109087</v>
      </c>
      <c r="J24" s="198">
        <v>41906</v>
      </c>
      <c r="K24" s="384">
        <v>112976.15571808</v>
      </c>
      <c r="L24" s="207"/>
      <c r="X24" s="210"/>
      <c r="Y24" s="210"/>
      <c r="Z24" s="210"/>
      <c r="AA24" s="210"/>
      <c r="AB24" s="210"/>
      <c r="AC24" s="210"/>
      <c r="AD24" s="210"/>
      <c r="AE24" s="210"/>
      <c r="AF24" s="210"/>
      <c r="AG24" s="210"/>
    </row>
    <row r="25" spans="1:33" ht="13.5">
      <c r="A25" s="385" t="s">
        <v>121</v>
      </c>
      <c r="B25" s="80">
        <v>41967</v>
      </c>
      <c r="C25" s="80">
        <v>49835</v>
      </c>
      <c r="D25" s="81">
        <v>77109.480398938176</v>
      </c>
      <c r="E25" s="81">
        <v>75395</v>
      </c>
      <c r="F25" s="81">
        <v>107602.37833376184</v>
      </c>
      <c r="G25" s="81">
        <v>84410.773000000001</v>
      </c>
      <c r="H25" s="81">
        <v>57333.091</v>
      </c>
      <c r="I25" s="81">
        <v>47999.828558966365</v>
      </c>
      <c r="J25" s="198">
        <v>101309.86599999999</v>
      </c>
      <c r="K25" s="384">
        <v>156539.84846561</v>
      </c>
      <c r="L25" s="207"/>
      <c r="X25" s="210"/>
      <c r="Y25" s="210"/>
      <c r="Z25" s="210"/>
      <c r="AA25" s="210"/>
      <c r="AB25" s="210"/>
      <c r="AC25" s="210"/>
      <c r="AD25" s="210"/>
      <c r="AE25" s="210"/>
      <c r="AF25" s="210"/>
      <c r="AG25" s="210"/>
    </row>
    <row r="26" spans="1:33" ht="13.5">
      <c r="A26" s="385" t="s">
        <v>120</v>
      </c>
      <c r="B26" s="80">
        <v>11500</v>
      </c>
      <c r="C26" s="84" t="s">
        <v>99</v>
      </c>
      <c r="D26" s="81">
        <v>5000</v>
      </c>
      <c r="E26" s="81">
        <v>0</v>
      </c>
      <c r="F26" s="81">
        <v>15000</v>
      </c>
      <c r="G26" s="81">
        <v>0</v>
      </c>
      <c r="H26" s="81">
        <v>24009</v>
      </c>
      <c r="I26" s="81">
        <v>15011.74171565</v>
      </c>
      <c r="J26" s="198">
        <v>30007</v>
      </c>
      <c r="K26" s="384">
        <v>1028.54289088</v>
      </c>
      <c r="L26" s="207"/>
      <c r="X26" s="210"/>
      <c r="Y26" s="210"/>
      <c r="Z26" s="210"/>
      <c r="AA26" s="210"/>
      <c r="AB26" s="210"/>
      <c r="AC26" s="210"/>
      <c r="AD26" s="210"/>
      <c r="AE26" s="210"/>
      <c r="AF26" s="210"/>
      <c r="AG26" s="210"/>
    </row>
    <row r="27" spans="1:33" ht="13.5">
      <c r="A27" s="385" t="s">
        <v>112</v>
      </c>
      <c r="B27" s="80">
        <v>38799</v>
      </c>
      <c r="C27" s="80">
        <v>36227</v>
      </c>
      <c r="D27" s="81">
        <v>52066.497062470022</v>
      </c>
      <c r="E27" s="81">
        <v>49895</v>
      </c>
      <c r="F27" s="81">
        <v>59356.489206020022</v>
      </c>
      <c r="G27" s="81">
        <v>60600</v>
      </c>
      <c r="H27" s="81">
        <v>73698</v>
      </c>
      <c r="I27" s="81">
        <v>64338.285337599998</v>
      </c>
      <c r="J27" s="198">
        <v>95281</v>
      </c>
      <c r="K27" s="384">
        <v>78718.647620679985</v>
      </c>
      <c r="L27" s="207"/>
      <c r="X27" s="210"/>
      <c r="Y27" s="210"/>
      <c r="Z27" s="210"/>
      <c r="AA27" s="210"/>
      <c r="AB27" s="210"/>
      <c r="AC27" s="210"/>
      <c r="AD27" s="210"/>
      <c r="AE27" s="210"/>
      <c r="AF27" s="210"/>
      <c r="AG27" s="210"/>
    </row>
    <row r="28" spans="1:33" ht="13.5">
      <c r="A28" s="383" t="s">
        <v>119</v>
      </c>
      <c r="B28" s="80">
        <v>29786</v>
      </c>
      <c r="C28" s="80">
        <v>7482</v>
      </c>
      <c r="D28" s="81">
        <v>9984.1391963018177</v>
      </c>
      <c r="E28" s="81">
        <v>9614</v>
      </c>
      <c r="F28" s="81">
        <v>7056.5821818181821</v>
      </c>
      <c r="G28" s="81">
        <v>8601.2270000000008</v>
      </c>
      <c r="H28" s="81">
        <v>16032.909</v>
      </c>
      <c r="I28" s="81">
        <v>28.702509999999997</v>
      </c>
      <c r="J28" s="105">
        <v>4124.134</v>
      </c>
      <c r="K28" s="384">
        <v>47.96</v>
      </c>
      <c r="L28" s="207"/>
      <c r="X28" s="210"/>
      <c r="Y28" s="210"/>
      <c r="Z28" s="210"/>
      <c r="AA28" s="210"/>
      <c r="AB28" s="210"/>
      <c r="AC28" s="210"/>
      <c r="AD28" s="210"/>
      <c r="AE28" s="210"/>
      <c r="AF28" s="210"/>
      <c r="AG28" s="210"/>
    </row>
    <row r="29" spans="1:33" ht="13.5">
      <c r="A29" s="387"/>
      <c r="B29" s="82"/>
      <c r="C29" s="82"/>
      <c r="D29" s="81"/>
      <c r="E29" s="81"/>
      <c r="F29" s="81"/>
      <c r="G29" s="81"/>
      <c r="H29" s="81"/>
      <c r="I29" s="81"/>
      <c r="J29" s="199"/>
      <c r="K29" s="384"/>
      <c r="L29" s="207"/>
      <c r="X29" s="210"/>
      <c r="Y29" s="210"/>
      <c r="Z29" s="210"/>
      <c r="AA29" s="210"/>
      <c r="AB29" s="210"/>
      <c r="AC29" s="210"/>
      <c r="AD29" s="210"/>
      <c r="AE29" s="210"/>
      <c r="AF29" s="210"/>
      <c r="AG29" s="210"/>
    </row>
    <row r="30" spans="1:33">
      <c r="A30" s="380" t="s">
        <v>79</v>
      </c>
      <c r="B30" s="78">
        <v>1889698</v>
      </c>
      <c r="C30" s="78">
        <v>2389180</v>
      </c>
      <c r="D30" s="76">
        <v>2452071.2405929095</v>
      </c>
      <c r="E30" s="76">
        <v>2696598</v>
      </c>
      <c r="F30" s="76">
        <v>2820512.2584108692</v>
      </c>
      <c r="G30" s="76">
        <v>3473439.9724394199</v>
      </c>
      <c r="H30" s="76">
        <v>3142964</v>
      </c>
      <c r="I30" s="76">
        <v>3579877</v>
      </c>
      <c r="J30" s="197">
        <v>4592327.4210000001</v>
      </c>
      <c r="K30" s="381">
        <v>5441882.0843531899</v>
      </c>
      <c r="L30" s="207"/>
      <c r="X30" s="210"/>
      <c r="Y30" s="210"/>
      <c r="Z30" s="210"/>
      <c r="AA30" s="210"/>
      <c r="AB30" s="210"/>
      <c r="AC30" s="210"/>
      <c r="AD30" s="210"/>
      <c r="AE30" s="210"/>
      <c r="AF30" s="210"/>
      <c r="AG30" s="210"/>
    </row>
    <row r="31" spans="1:33">
      <c r="A31" s="382" t="s">
        <v>104</v>
      </c>
      <c r="B31" s="78">
        <v>1384385</v>
      </c>
      <c r="C31" s="78">
        <v>1772522</v>
      </c>
      <c r="D31" s="76">
        <v>1851722.7689821199</v>
      </c>
      <c r="E31" s="76">
        <v>2024239</v>
      </c>
      <c r="F31" s="76">
        <v>2187972.2368822694</v>
      </c>
      <c r="G31" s="76">
        <v>2534586</v>
      </c>
      <c r="H31" s="76">
        <v>2608366.7000000002</v>
      </c>
      <c r="I31" s="76">
        <v>2779880.3216990815</v>
      </c>
      <c r="J31" s="197">
        <v>3637978</v>
      </c>
      <c r="K31" s="381">
        <v>4773075.8498289995</v>
      </c>
      <c r="L31" s="207"/>
      <c r="X31" s="210"/>
      <c r="Y31" s="210"/>
      <c r="Z31" s="210"/>
      <c r="AA31" s="210"/>
      <c r="AB31" s="210"/>
      <c r="AC31" s="210"/>
      <c r="AD31" s="210"/>
      <c r="AE31" s="210"/>
      <c r="AF31" s="210"/>
      <c r="AG31" s="210"/>
    </row>
    <row r="32" spans="1:33" ht="13.5">
      <c r="A32" s="383" t="s">
        <v>66</v>
      </c>
      <c r="B32" s="80">
        <v>466588</v>
      </c>
      <c r="C32" s="80">
        <v>605120</v>
      </c>
      <c r="D32" s="81">
        <v>638977.86300262797</v>
      </c>
      <c r="E32" s="81">
        <v>650100</v>
      </c>
      <c r="F32" s="81">
        <v>687321.44689999998</v>
      </c>
      <c r="G32" s="81">
        <v>753687</v>
      </c>
      <c r="H32" s="81">
        <v>813727</v>
      </c>
      <c r="I32" s="81">
        <v>841063.36094181449</v>
      </c>
      <c r="J32" s="198">
        <v>1020731</v>
      </c>
      <c r="K32" s="384">
        <v>941004.32282899995</v>
      </c>
      <c r="L32" s="207"/>
      <c r="X32" s="210"/>
      <c r="Y32" s="210"/>
      <c r="Z32" s="210"/>
      <c r="AA32" s="210"/>
      <c r="AB32" s="210"/>
      <c r="AC32" s="210"/>
      <c r="AD32" s="210"/>
      <c r="AE32" s="210"/>
      <c r="AF32" s="210"/>
      <c r="AG32" s="210"/>
    </row>
    <row r="33" spans="1:33" ht="13.5">
      <c r="A33" s="383" t="s">
        <v>118</v>
      </c>
      <c r="B33" s="80">
        <v>152580</v>
      </c>
      <c r="C33" s="80">
        <v>222704</v>
      </c>
      <c r="D33" s="81">
        <v>168532.13401121213</v>
      </c>
      <c r="E33" s="81">
        <v>175802</v>
      </c>
      <c r="F33" s="81">
        <v>181005.37912794901</v>
      </c>
      <c r="G33" s="81">
        <v>173363.606</v>
      </c>
      <c r="H33" s="81">
        <v>175647.76200000002</v>
      </c>
      <c r="I33" s="81">
        <v>152919.29857287396</v>
      </c>
      <c r="J33" s="198">
        <v>179732.58000000002</v>
      </c>
      <c r="K33" s="384">
        <v>302087.85700000002</v>
      </c>
      <c r="L33" s="207"/>
      <c r="X33" s="210"/>
      <c r="Y33" s="210"/>
      <c r="Z33" s="210"/>
      <c r="AA33" s="210"/>
      <c r="AB33" s="210"/>
      <c r="AC33" s="210"/>
      <c r="AD33" s="210"/>
      <c r="AE33" s="210"/>
      <c r="AF33" s="210"/>
      <c r="AG33" s="210"/>
    </row>
    <row r="34" spans="1:33" ht="13.5">
      <c r="A34" s="383" t="s">
        <v>117</v>
      </c>
      <c r="B34" s="80">
        <v>436395</v>
      </c>
      <c r="C34" s="80">
        <v>509674</v>
      </c>
      <c r="D34" s="81">
        <v>610894.5708787099</v>
      </c>
      <c r="E34" s="81">
        <v>735566</v>
      </c>
      <c r="F34" s="81">
        <v>852190.04648655001</v>
      </c>
      <c r="G34" s="81">
        <v>901353</v>
      </c>
      <c r="H34" s="81">
        <v>980302</v>
      </c>
      <c r="I34" s="81">
        <v>1048382.44051515</v>
      </c>
      <c r="J34" s="198">
        <v>1565190</v>
      </c>
      <c r="K34" s="384">
        <v>2455599.54</v>
      </c>
      <c r="L34" s="207"/>
      <c r="X34" s="210"/>
      <c r="Y34" s="210"/>
      <c r="Z34" s="210"/>
      <c r="AA34" s="210"/>
      <c r="AB34" s="210"/>
      <c r="AC34" s="210"/>
      <c r="AD34" s="210"/>
      <c r="AE34" s="210"/>
      <c r="AF34" s="210"/>
      <c r="AG34" s="210"/>
    </row>
    <row r="35" spans="1:33" ht="13.5">
      <c r="A35" s="383" t="s">
        <v>116</v>
      </c>
      <c r="B35" s="80">
        <v>328822</v>
      </c>
      <c r="C35" s="80">
        <v>435024</v>
      </c>
      <c r="D35" s="81">
        <v>433318.20108957001</v>
      </c>
      <c r="E35" s="81">
        <v>462772</v>
      </c>
      <c r="F35" s="81">
        <v>467455.36436777032</v>
      </c>
      <c r="G35" s="81">
        <v>582755.39399999997</v>
      </c>
      <c r="H35" s="81">
        <v>762117.93799999997</v>
      </c>
      <c r="I35" s="81">
        <v>737515.22166924342</v>
      </c>
      <c r="J35" s="198">
        <v>872324.42</v>
      </c>
      <c r="K35" s="384">
        <v>1074384.1300000001</v>
      </c>
      <c r="L35" s="207"/>
      <c r="X35" s="210"/>
      <c r="Y35" s="210"/>
      <c r="Z35" s="210"/>
      <c r="AA35" s="210"/>
      <c r="AB35" s="210"/>
      <c r="AC35" s="210"/>
      <c r="AD35" s="210"/>
      <c r="AE35" s="210"/>
      <c r="AF35" s="210"/>
      <c r="AG35" s="210"/>
    </row>
    <row r="36" spans="1:33" ht="13.5">
      <c r="A36" s="383" t="s">
        <v>115</v>
      </c>
      <c r="B36" s="84" t="s">
        <v>99</v>
      </c>
      <c r="C36" s="85" t="s">
        <v>99</v>
      </c>
      <c r="D36" s="86" t="s">
        <v>99</v>
      </c>
      <c r="E36" s="86" t="s">
        <v>99</v>
      </c>
      <c r="F36" s="86" t="s">
        <v>99</v>
      </c>
      <c r="G36" s="81">
        <v>123428</v>
      </c>
      <c r="H36" s="81">
        <v>-123428</v>
      </c>
      <c r="I36" s="86" t="s">
        <v>99</v>
      </c>
      <c r="J36" s="200" t="s">
        <v>99</v>
      </c>
      <c r="K36" s="384" t="s">
        <v>99</v>
      </c>
      <c r="L36" s="207"/>
      <c r="X36" s="210"/>
      <c r="Y36" s="210"/>
      <c r="Z36" s="210"/>
      <c r="AA36" s="210"/>
      <c r="AB36" s="210"/>
      <c r="AC36" s="210"/>
      <c r="AD36" s="210"/>
      <c r="AE36" s="210"/>
      <c r="AF36" s="210"/>
      <c r="AG36" s="210"/>
    </row>
    <row r="37" spans="1:33" ht="13.5">
      <c r="A37" s="387"/>
      <c r="B37" s="82"/>
      <c r="C37" s="83"/>
      <c r="D37" s="81"/>
      <c r="E37" s="81"/>
      <c r="F37" s="81"/>
      <c r="G37" s="81"/>
      <c r="H37" s="81"/>
      <c r="I37" s="81"/>
      <c r="J37" s="199"/>
      <c r="K37" s="384"/>
      <c r="L37" s="207"/>
      <c r="X37" s="210"/>
      <c r="Y37" s="210"/>
      <c r="Z37" s="210"/>
      <c r="AA37" s="210"/>
      <c r="AB37" s="210"/>
      <c r="AC37" s="210"/>
      <c r="AD37" s="210"/>
      <c r="AE37" s="210"/>
      <c r="AF37" s="210"/>
      <c r="AG37" s="210"/>
    </row>
    <row r="38" spans="1:33">
      <c r="A38" s="382" t="s">
        <v>114</v>
      </c>
      <c r="B38" s="78">
        <v>492201</v>
      </c>
      <c r="C38" s="77">
        <v>616096</v>
      </c>
      <c r="D38" s="76">
        <v>601282.91516045958</v>
      </c>
      <c r="E38" s="76">
        <v>665338</v>
      </c>
      <c r="F38" s="76">
        <v>641586.16833101003</v>
      </c>
      <c r="G38" s="76">
        <v>644609.25</v>
      </c>
      <c r="H38" s="76">
        <v>837328.3</v>
      </c>
      <c r="I38" s="76">
        <v>793380.38872845005</v>
      </c>
      <c r="J38" s="197">
        <v>716854.42100000009</v>
      </c>
      <c r="K38" s="381">
        <v>925495.2545241901</v>
      </c>
      <c r="L38" s="207"/>
      <c r="X38" s="210"/>
      <c r="Y38" s="210"/>
      <c r="Z38" s="210"/>
      <c r="AA38" s="210"/>
      <c r="AB38" s="210"/>
      <c r="AC38" s="210"/>
      <c r="AD38" s="210"/>
      <c r="AE38" s="210"/>
      <c r="AF38" s="210"/>
      <c r="AG38" s="210"/>
    </row>
    <row r="39" spans="1:33" ht="13.5">
      <c r="A39" s="383" t="s">
        <v>113</v>
      </c>
      <c r="B39" s="80">
        <v>281507</v>
      </c>
      <c r="C39" s="79">
        <v>334522</v>
      </c>
      <c r="D39" s="81">
        <v>349996.38204819954</v>
      </c>
      <c r="E39" s="81">
        <v>385562</v>
      </c>
      <c r="F39" s="81">
        <v>381892.06337704003</v>
      </c>
      <c r="G39" s="81">
        <v>405301.47899999999</v>
      </c>
      <c r="H39" s="81">
        <v>500527.27399999998</v>
      </c>
      <c r="I39" s="81">
        <v>440891.20179591543</v>
      </c>
      <c r="J39" s="198">
        <v>458304.01121099998</v>
      </c>
      <c r="K39" s="384">
        <v>649292.65200000012</v>
      </c>
      <c r="L39" s="207"/>
      <c r="X39" s="210"/>
      <c r="Y39" s="210"/>
      <c r="Z39" s="210"/>
      <c r="AA39" s="210"/>
      <c r="AB39" s="210"/>
      <c r="AC39" s="210"/>
      <c r="AD39" s="210"/>
      <c r="AE39" s="210"/>
      <c r="AF39" s="210"/>
      <c r="AG39" s="210"/>
    </row>
    <row r="40" spans="1:33" ht="13.5">
      <c r="A40" s="383" t="s">
        <v>70</v>
      </c>
      <c r="B40" s="80">
        <v>176250</v>
      </c>
      <c r="C40" s="79">
        <v>241553</v>
      </c>
      <c r="D40" s="81">
        <v>223217.06221596006</v>
      </c>
      <c r="E40" s="81">
        <v>247343</v>
      </c>
      <c r="F40" s="81">
        <v>235197.99483804</v>
      </c>
      <c r="G40" s="81">
        <v>226408.94746967001</v>
      </c>
      <c r="H40" s="81">
        <v>289079.91340049001</v>
      </c>
      <c r="I40" s="81">
        <v>293046.76031236001</v>
      </c>
      <c r="J40" s="198">
        <v>248688.36785840997</v>
      </c>
      <c r="K40" s="384">
        <v>231079.37193125003</v>
      </c>
      <c r="L40" s="207"/>
      <c r="X40" s="210"/>
      <c r="Y40" s="210"/>
      <c r="Z40" s="210"/>
      <c r="AA40" s="210"/>
      <c r="AB40" s="210"/>
      <c r="AC40" s="210"/>
      <c r="AD40" s="210"/>
      <c r="AE40" s="210"/>
      <c r="AF40" s="210"/>
      <c r="AG40" s="210"/>
    </row>
    <row r="41" spans="1:33" ht="13.5">
      <c r="A41" s="383" t="s">
        <v>112</v>
      </c>
      <c r="B41" s="80">
        <v>34444</v>
      </c>
      <c r="C41" s="79">
        <v>40021</v>
      </c>
      <c r="D41" s="81">
        <v>28069.470896300041</v>
      </c>
      <c r="E41" s="81">
        <v>32434</v>
      </c>
      <c r="F41" s="81">
        <v>24496.110115930031</v>
      </c>
      <c r="G41" s="81">
        <v>12898.823530329973</v>
      </c>
      <c r="H41" s="81">
        <v>47721.112599510001</v>
      </c>
      <c r="I41" s="81">
        <v>59442.426620174534</v>
      </c>
      <c r="J41" s="198">
        <v>9862.0419305899995</v>
      </c>
      <c r="K41" s="384">
        <v>45123.230592940003</v>
      </c>
      <c r="L41" s="207"/>
      <c r="X41" s="210"/>
      <c r="Y41" s="210"/>
      <c r="Z41" s="210"/>
      <c r="AA41" s="210"/>
      <c r="AB41" s="210"/>
      <c r="AC41" s="210"/>
      <c r="AD41" s="210"/>
      <c r="AE41" s="210"/>
      <c r="AF41" s="210"/>
      <c r="AG41" s="210"/>
    </row>
    <row r="42" spans="1:33">
      <c r="A42" s="382" t="s">
        <v>102</v>
      </c>
      <c r="B42" s="87">
        <v>13112</v>
      </c>
      <c r="C42" s="77">
        <v>561</v>
      </c>
      <c r="D42" s="76">
        <v>-934.4435496699989</v>
      </c>
      <c r="E42" s="76">
        <v>7021</v>
      </c>
      <c r="F42" s="76">
        <v>-9046.1468024099995</v>
      </c>
      <c r="G42" s="76">
        <v>-4933.2775605799998</v>
      </c>
      <c r="H42" s="76">
        <v>-3552</v>
      </c>
      <c r="I42" s="76">
        <v>6616.9538785599998</v>
      </c>
      <c r="J42" s="198">
        <v>237495</v>
      </c>
      <c r="K42" s="384">
        <v>-256689.02000000002</v>
      </c>
      <c r="L42" s="207"/>
      <c r="X42" s="210"/>
      <c r="Y42" s="210"/>
      <c r="Z42" s="210"/>
      <c r="AA42" s="210"/>
      <c r="AB42" s="210"/>
      <c r="AC42" s="210"/>
      <c r="AD42" s="210"/>
      <c r="AE42" s="210"/>
      <c r="AF42" s="210"/>
      <c r="AG42" s="210"/>
    </row>
    <row r="43" spans="1:33" ht="27" customHeight="1">
      <c r="A43" s="388" t="s">
        <v>111</v>
      </c>
      <c r="B43" s="88" t="s">
        <v>99</v>
      </c>
      <c r="C43" s="89" t="s">
        <v>99</v>
      </c>
      <c r="D43" s="90" t="s">
        <v>99</v>
      </c>
      <c r="E43" s="90" t="s">
        <v>99</v>
      </c>
      <c r="F43" s="90" t="s">
        <v>99</v>
      </c>
      <c r="G43" s="91">
        <v>299178</v>
      </c>
      <c r="H43" s="91">
        <v>-299178</v>
      </c>
      <c r="I43" s="90" t="s">
        <v>99</v>
      </c>
      <c r="J43" s="201" t="s">
        <v>99</v>
      </c>
      <c r="K43" s="389" t="s">
        <v>99</v>
      </c>
      <c r="L43" s="207"/>
      <c r="X43" s="210"/>
      <c r="Y43" s="210"/>
      <c r="Z43" s="210"/>
      <c r="AA43" s="210"/>
      <c r="AB43" s="210"/>
      <c r="AC43" s="210"/>
      <c r="AD43" s="210"/>
      <c r="AE43" s="210"/>
      <c r="AF43" s="210"/>
      <c r="AG43" s="210"/>
    </row>
    <row r="44" spans="1:33" ht="15.75" customHeight="1">
      <c r="A44" s="390" t="s">
        <v>110</v>
      </c>
      <c r="B44" s="76">
        <v>-591244</v>
      </c>
      <c r="C44" s="87">
        <v>-829502</v>
      </c>
      <c r="D44" s="208">
        <v>-640324.79777677939</v>
      </c>
      <c r="E44" s="208">
        <v>-733494</v>
      </c>
      <c r="F44" s="208">
        <v>-760769.3464883389</v>
      </c>
      <c r="G44" s="208">
        <v>-1439087.5683293298</v>
      </c>
      <c r="H44" s="208">
        <v>-1667688</v>
      </c>
      <c r="I44" s="208">
        <v>-2057925</v>
      </c>
      <c r="J44" s="208">
        <v>-2459967</v>
      </c>
      <c r="K44" s="391">
        <v>-2282267.0593223101</v>
      </c>
      <c r="L44" s="207"/>
      <c r="X44" s="210"/>
      <c r="Y44" s="210"/>
      <c r="Z44" s="210"/>
      <c r="AA44" s="210"/>
      <c r="AB44" s="210"/>
      <c r="AC44" s="210"/>
      <c r="AD44" s="210"/>
      <c r="AE44" s="210"/>
      <c r="AF44" s="210"/>
      <c r="AG44" s="210"/>
    </row>
    <row r="45" spans="1:33" ht="19.5" customHeight="1">
      <c r="A45" s="378" t="s">
        <v>109</v>
      </c>
      <c r="B45" s="370"/>
      <c r="C45" s="370"/>
      <c r="D45" s="370"/>
      <c r="E45" s="370"/>
      <c r="F45" s="370"/>
      <c r="G45" s="370"/>
      <c r="H45" s="370"/>
      <c r="I45" s="370"/>
      <c r="J45" s="370"/>
      <c r="K45" s="379"/>
    </row>
    <row r="46" spans="1:33">
      <c r="A46" s="380" t="s">
        <v>108</v>
      </c>
      <c r="B46" s="209">
        <v>12.050267942377747</v>
      </c>
      <c r="C46" s="392">
        <v>13.483873978874261</v>
      </c>
      <c r="D46" s="92">
        <v>14.139936093864691</v>
      </c>
      <c r="E46" s="92">
        <v>13.644682496773864</v>
      </c>
      <c r="F46" s="92">
        <v>13.416830637053042</v>
      </c>
      <c r="G46" s="92">
        <v>12.785843255186032</v>
      </c>
      <c r="H46" s="196">
        <v>9.428941005486644</v>
      </c>
      <c r="I46" s="92">
        <v>8.6413776494208996</v>
      </c>
      <c r="J46" s="196">
        <v>8.8612910771725417</v>
      </c>
      <c r="K46" s="393">
        <v>11.435589325218999</v>
      </c>
      <c r="L46" s="34"/>
    </row>
    <row r="47" spans="1:33" ht="13.5">
      <c r="A47" s="383" t="s">
        <v>107</v>
      </c>
      <c r="B47" s="184">
        <v>10.302068026649145</v>
      </c>
      <c r="C47" s="188">
        <v>12.317027368833806</v>
      </c>
      <c r="D47" s="94">
        <v>12.055161971098705</v>
      </c>
      <c r="E47" s="94">
        <v>12.205505401164309</v>
      </c>
      <c r="F47" s="94">
        <v>11.760743639022236</v>
      </c>
      <c r="G47" s="94">
        <v>11.493971474840212</v>
      </c>
      <c r="H47" s="192">
        <v>8.1290643182919204</v>
      </c>
      <c r="I47" s="94">
        <v>7.6598752792247611</v>
      </c>
      <c r="J47" s="192">
        <v>7.5895323252636953</v>
      </c>
      <c r="K47" s="394">
        <v>10.079029369618103</v>
      </c>
      <c r="L47" s="34"/>
    </row>
    <row r="48" spans="1:33" ht="13.5">
      <c r="A48" s="383" t="s">
        <v>57</v>
      </c>
      <c r="B48" s="185">
        <v>1.6608242576941341</v>
      </c>
      <c r="C48" s="189">
        <v>1.1148538153040117</v>
      </c>
      <c r="D48" s="94">
        <v>2.0262711329866656</v>
      </c>
      <c r="E48" s="94">
        <v>1.3833571058731013</v>
      </c>
      <c r="F48" s="94">
        <v>1.5747583506199176</v>
      </c>
      <c r="G48" s="94">
        <v>1.2421614150279825</v>
      </c>
      <c r="H48" s="193">
        <v>1.2656895890257396</v>
      </c>
      <c r="I48" s="94">
        <v>0.94323639518252289</v>
      </c>
      <c r="J48" s="193">
        <v>1.1329400588021701</v>
      </c>
      <c r="K48" s="394">
        <v>1.2642612723915259</v>
      </c>
      <c r="L48" s="34"/>
    </row>
    <row r="49" spans="1:12" ht="13.5">
      <c r="A49" s="383" t="s">
        <v>106</v>
      </c>
      <c r="B49" s="185">
        <v>8.7375658034467521E-2</v>
      </c>
      <c r="C49" s="189">
        <v>5.1992794736445476E-2</v>
      </c>
      <c r="D49" s="94">
        <v>5.8502989779319052E-2</v>
      </c>
      <c r="E49" s="94">
        <v>5.5819989736453544E-2</v>
      </c>
      <c r="F49" s="94">
        <v>8.1328647410887564E-2</v>
      </c>
      <c r="G49" s="94">
        <v>4.9710365317838165E-2</v>
      </c>
      <c r="H49" s="193">
        <v>3.418070686254137E-2</v>
      </c>
      <c r="I49" s="94">
        <v>3.8265975013616463E-2</v>
      </c>
      <c r="J49" s="193">
        <v>0.13881869310667463</v>
      </c>
      <c r="K49" s="394">
        <v>9.2298683209369209E-2</v>
      </c>
      <c r="L49" s="34"/>
    </row>
    <row r="50" spans="1:12">
      <c r="A50" s="395" t="s">
        <v>105</v>
      </c>
      <c r="B50" s="186">
        <v>17.537292218419246</v>
      </c>
      <c r="C50" s="190">
        <v>20.655162176325376</v>
      </c>
      <c r="D50" s="92">
        <v>19.137407873528829</v>
      </c>
      <c r="E50" s="92">
        <v>18.742880423775514</v>
      </c>
      <c r="F50" s="92">
        <v>18.372358541343008</v>
      </c>
      <c r="G50" s="92">
        <v>21.830465043412804</v>
      </c>
      <c r="H50" s="194">
        <v>20.087646066477273</v>
      </c>
      <c r="I50" s="92">
        <v>20.325923888800038</v>
      </c>
      <c r="J50" s="194">
        <v>19.083996135343977</v>
      </c>
      <c r="K50" s="393">
        <v>19.695794639513604</v>
      </c>
      <c r="L50" s="34"/>
    </row>
    <row r="51" spans="1:12" ht="13.5">
      <c r="A51" s="383" t="s">
        <v>104</v>
      </c>
      <c r="B51" s="185">
        <v>12.847748310998014</v>
      </c>
      <c r="C51" s="189">
        <v>15.323972815403028</v>
      </c>
      <c r="D51" s="94">
        <v>14.451934883483371</v>
      </c>
      <c r="E51" s="94">
        <v>14.069605304959406</v>
      </c>
      <c r="F51" s="94">
        <v>14.252095623634615</v>
      </c>
      <c r="G51" s="94">
        <v>15.929796257185359</v>
      </c>
      <c r="H51" s="193">
        <v>16.67087089803934</v>
      </c>
      <c r="I51" s="94">
        <v>15.783680790940164</v>
      </c>
      <c r="J51" s="193">
        <v>15.118076680462025</v>
      </c>
      <c r="K51" s="394">
        <v>17.275185364151017</v>
      </c>
      <c r="L51" s="34"/>
    </row>
    <row r="52" spans="1:12" ht="13.5">
      <c r="A52" s="383" t="s">
        <v>103</v>
      </c>
      <c r="B52" s="185">
        <v>4.5678583388447098</v>
      </c>
      <c r="C52" s="189">
        <v>5.3263307060101619</v>
      </c>
      <c r="D52" s="94">
        <v>4.6927659377578932</v>
      </c>
      <c r="E52" s="94">
        <v>4.624475200009031</v>
      </c>
      <c r="F52" s="94">
        <v>4.179188048055158</v>
      </c>
      <c r="G52" s="94">
        <v>4.0513496160702624</v>
      </c>
      <c r="H52" s="193">
        <v>5.3516217595381637</v>
      </c>
      <c r="I52" s="94">
        <v>4.5046769473255823</v>
      </c>
      <c r="J52" s="193">
        <v>2.9789790112546606</v>
      </c>
      <c r="K52" s="394">
        <v>3.3496434120401206</v>
      </c>
      <c r="L52" s="34"/>
    </row>
    <row r="53" spans="1:12" ht="13.5">
      <c r="A53" s="383" t="s">
        <v>102</v>
      </c>
      <c r="B53" s="185">
        <v>0.12168556857652024</v>
      </c>
      <c r="C53" s="191">
        <v>4.8500096187472398E-3</v>
      </c>
      <c r="D53" s="183">
        <v>-7.2929477124403629E-3</v>
      </c>
      <c r="E53" s="95">
        <v>4.8799918807077618E-2</v>
      </c>
      <c r="F53" s="184">
        <v>-5.8925130346761848E-2</v>
      </c>
      <c r="G53" s="183">
        <v>-3.1005500077797243E-2</v>
      </c>
      <c r="H53" s="183">
        <v>-2.2701920489107508E-2</v>
      </c>
      <c r="I53" s="95">
        <v>3.7569922349653569E-2</v>
      </c>
      <c r="J53" s="193">
        <v>0.98694044362729205</v>
      </c>
      <c r="K53" s="394">
        <v>-0.92903413667753332</v>
      </c>
      <c r="L53" s="34"/>
    </row>
    <row r="54" spans="1:12" ht="27">
      <c r="A54" s="396" t="s">
        <v>101</v>
      </c>
      <c r="B54" s="187"/>
      <c r="C54" s="397"/>
      <c r="D54" s="96" t="s">
        <v>99</v>
      </c>
      <c r="E54" s="97" t="s">
        <v>99</v>
      </c>
      <c r="F54" s="97" t="s">
        <v>99</v>
      </c>
      <c r="G54" s="97">
        <v>2.6560659125648431</v>
      </c>
      <c r="H54" s="195">
        <v>-2.7010044510753848</v>
      </c>
      <c r="I54" s="97" t="s">
        <v>100</v>
      </c>
      <c r="J54" s="195" t="s">
        <v>99</v>
      </c>
      <c r="K54" s="394"/>
      <c r="L54" s="34"/>
    </row>
    <row r="55" spans="1:12" ht="13.5" thickBot="1">
      <c r="A55" s="398" t="s">
        <v>98</v>
      </c>
      <c r="B55" s="399">
        <v>-5.4870242760414989</v>
      </c>
      <c r="C55" s="400">
        <v>-7.1712881974511129</v>
      </c>
      <c r="D55" s="401">
        <v>-4.9974717796641404</v>
      </c>
      <c r="E55" s="401">
        <v>-5.0981979270016504</v>
      </c>
      <c r="F55" s="401">
        <v>-4.9555279042899656</v>
      </c>
      <c r="G55" s="401">
        <v>-9.0446217882267703</v>
      </c>
      <c r="H55" s="401">
        <v>-10.658705060990629</v>
      </c>
      <c r="I55" s="401">
        <v>-11.684543049624001</v>
      </c>
      <c r="J55" s="401">
        <v>-10.222703308652809</v>
      </c>
      <c r="K55" s="402">
        <v>-8.2602053142946072</v>
      </c>
      <c r="L55" s="34"/>
    </row>
    <row r="56" spans="1:12" ht="12.75" customHeight="1">
      <c r="A56" s="98" t="s">
        <v>97</v>
      </c>
      <c r="B56" s="93"/>
      <c r="C56" s="93"/>
      <c r="D56" s="93"/>
      <c r="E56" s="93"/>
      <c r="F56" s="93"/>
      <c r="G56" s="372" t="s">
        <v>318</v>
      </c>
      <c r="H56" s="372"/>
      <c r="I56" s="372"/>
      <c r="J56" s="372"/>
      <c r="K56" s="372"/>
    </row>
    <row r="57" spans="1:12" ht="12.75" customHeight="1">
      <c r="A57" s="369" t="s">
        <v>96</v>
      </c>
      <c r="B57" s="369"/>
      <c r="C57" s="369"/>
      <c r="D57" s="369"/>
      <c r="E57" s="369"/>
      <c r="F57" s="369"/>
      <c r="G57" s="289"/>
      <c r="H57" s="368" t="s">
        <v>319</v>
      </c>
      <c r="I57" s="368"/>
      <c r="J57" s="368"/>
      <c r="K57" s="368"/>
    </row>
    <row r="58" spans="1:12" s="33" customFormat="1" ht="12.75" customHeight="1">
      <c r="A58" s="98" t="s">
        <v>95</v>
      </c>
      <c r="B58" s="99"/>
      <c r="C58" s="99"/>
      <c r="D58" s="99"/>
      <c r="E58" s="99"/>
      <c r="F58" s="99"/>
      <c r="G58" s="290"/>
      <c r="H58" s="368" t="s">
        <v>320</v>
      </c>
      <c r="I58" s="368"/>
      <c r="J58" s="368"/>
      <c r="K58" s="368"/>
      <c r="L58" s="27"/>
    </row>
    <row r="59" spans="1:12" s="33" customFormat="1" ht="12.75" customHeight="1">
      <c r="A59" s="98" t="s">
        <v>94</v>
      </c>
      <c r="B59" s="98"/>
      <c r="C59" s="98"/>
      <c r="D59" s="98"/>
      <c r="E59" s="98"/>
      <c r="F59" s="98"/>
      <c r="G59" s="98"/>
      <c r="H59" s="98"/>
      <c r="I59" s="98"/>
      <c r="J59" s="98"/>
      <c r="K59" s="98"/>
      <c r="L59" s="27"/>
    </row>
    <row r="60" spans="1:12" s="33" customFormat="1" ht="12.75" customHeight="1">
      <c r="A60" s="100" t="s">
        <v>93</v>
      </c>
      <c r="B60" s="98"/>
      <c r="C60" s="98"/>
      <c r="D60" s="98"/>
      <c r="E60" s="98"/>
      <c r="F60" s="98"/>
      <c r="G60" s="98"/>
      <c r="H60" s="98"/>
      <c r="I60" s="98"/>
      <c r="J60" s="98"/>
      <c r="K60" s="98"/>
      <c r="L60" s="27"/>
    </row>
    <row r="61" spans="1:12">
      <c r="A61" s="35"/>
      <c r="B61" s="54"/>
      <c r="C61" s="54"/>
      <c r="D61" s="54"/>
      <c r="E61" s="54"/>
      <c r="F61" s="54"/>
      <c r="G61" s="54"/>
      <c r="H61" s="54"/>
      <c r="I61" s="54"/>
      <c r="J61" s="54"/>
      <c r="K61" s="54"/>
      <c r="L61" s="28"/>
    </row>
    <row r="62" spans="1:12" ht="13.5">
      <c r="B62" s="32"/>
      <c r="C62" s="32"/>
      <c r="D62" s="32"/>
      <c r="E62" s="32"/>
      <c r="F62" s="32"/>
      <c r="G62" s="32"/>
      <c r="H62" s="32"/>
      <c r="I62" s="32"/>
      <c r="J62" s="32"/>
      <c r="K62" s="32"/>
      <c r="L62" s="28"/>
    </row>
    <row r="63" spans="1:12">
      <c r="K63" s="28"/>
      <c r="L63" s="28"/>
    </row>
    <row r="64" spans="1:12" s="29" customFormat="1" hidden="1">
      <c r="A64" s="29" t="s">
        <v>92</v>
      </c>
      <c r="D64" s="31">
        <v>12812975</v>
      </c>
      <c r="E64" s="31">
        <v>14387319</v>
      </c>
      <c r="F64" s="31">
        <v>15351933</v>
      </c>
      <c r="G64" s="31">
        <v>15910976</v>
      </c>
      <c r="H64" s="31">
        <v>15840164</v>
      </c>
      <c r="I64" s="31">
        <v>17685854</v>
      </c>
      <c r="J64" s="8"/>
      <c r="K64" s="30"/>
      <c r="L64" s="30"/>
    </row>
    <row r="65" spans="11:12">
      <c r="K65" s="28"/>
      <c r="L65" s="28"/>
    </row>
  </sheetData>
  <mergeCells count="18">
    <mergeCell ref="G56:K56"/>
    <mergeCell ref="I5:I6"/>
    <mergeCell ref="H57:K57"/>
    <mergeCell ref="A57:F57"/>
    <mergeCell ref="H58:K58"/>
    <mergeCell ref="A7:K7"/>
    <mergeCell ref="A45:K45"/>
    <mergeCell ref="A3:K3"/>
    <mergeCell ref="A5:A6"/>
    <mergeCell ref="B5:B6"/>
    <mergeCell ref="C5:C6"/>
    <mergeCell ref="D5:D6"/>
    <mergeCell ref="E5:E6"/>
    <mergeCell ref="F5:F6"/>
    <mergeCell ref="G5:G6"/>
    <mergeCell ref="H5:H6"/>
    <mergeCell ref="J5:J6"/>
    <mergeCell ref="K5:K6"/>
  </mergeCells>
  <conditionalFormatting sqref="A1">
    <cfRule type="cellIs" dxfId="1" priority="1" operator="equal">
      <formula>0</formula>
    </cfRule>
  </conditionalFormatting>
  <conditionalFormatting sqref="L6">
    <cfRule type="cellIs" dxfId="0" priority="2" operator="equal">
      <formula>0</formula>
    </cfRule>
  </conditionalFormatting>
  <hyperlinks>
    <hyperlink ref="K2" location="පටුන!A1" display="පටුන වෙත"/>
  </hyperlinks>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showGridLines="0" zoomScaleNormal="100" zoomScaleSheetLayoutView="100" workbookViewId="0">
      <pane xSplit="1" ySplit="7" topLeftCell="B25" activePane="bottomRight" state="frozen"/>
      <selection activeCell="E71" sqref="E71"/>
      <selection pane="topRight" activeCell="E71" sqref="E71"/>
      <selection pane="bottomLeft" activeCell="E71" sqref="E71"/>
      <selection pane="bottomRight"/>
    </sheetView>
  </sheetViews>
  <sheetFormatPr defaultColWidth="8" defaultRowHeight="13.5"/>
  <cols>
    <col min="1" max="1" width="61.25" style="147" customWidth="1"/>
    <col min="2" max="2" width="11.625" style="147" hidden="1" customWidth="1"/>
    <col min="3" max="3" width="11.625" style="147" customWidth="1"/>
    <col min="4" max="4" width="11.25" style="147" customWidth="1"/>
    <col min="5" max="5" width="11" style="147" customWidth="1"/>
    <col min="6" max="6" width="11.625" style="147" customWidth="1"/>
    <col min="7" max="7" width="11.375" style="147" customWidth="1"/>
    <col min="8" max="8" width="12" style="147" customWidth="1"/>
    <col min="9" max="9" width="11.375" style="147" customWidth="1"/>
    <col min="10" max="10" width="11.75" style="57" customWidth="1"/>
    <col min="11" max="11" width="12.375" style="147" customWidth="1"/>
    <col min="12" max="12" width="12" style="922" customWidth="1"/>
    <col min="13" max="13" width="9.625" style="147" customWidth="1"/>
    <col min="14" max="16384" width="8" style="147"/>
  </cols>
  <sheetData>
    <row r="1" spans="1:14" s="893" customFormat="1" ht="15.75">
      <c r="A1" s="212" t="s">
        <v>394</v>
      </c>
      <c r="I1" s="925"/>
      <c r="J1" s="68"/>
      <c r="K1" s="925"/>
      <c r="L1" s="925" t="s">
        <v>357</v>
      </c>
    </row>
    <row r="2" spans="1:14" s="893" customFormat="1" ht="15.75">
      <c r="A2" s="212"/>
      <c r="I2" s="925"/>
      <c r="J2" s="68"/>
      <c r="K2" s="925"/>
      <c r="L2" s="859" t="s">
        <v>704</v>
      </c>
    </row>
    <row r="3" spans="1:14" s="893" customFormat="1" ht="15.75" customHeight="1">
      <c r="A3" s="926" t="s">
        <v>212</v>
      </c>
      <c r="B3" s="926"/>
      <c r="C3" s="926"/>
      <c r="D3" s="926"/>
      <c r="E3" s="926"/>
      <c r="F3" s="926"/>
      <c r="G3" s="926"/>
      <c r="H3" s="926"/>
      <c r="I3" s="926"/>
      <c r="J3" s="926"/>
      <c r="K3" s="926"/>
      <c r="L3" s="926"/>
    </row>
    <row r="4" spans="1:14" s="147" customFormat="1" ht="14.25" thickBot="1">
      <c r="I4" s="878"/>
      <c r="J4" s="61"/>
      <c r="K4" s="878"/>
      <c r="L4" s="878" t="s">
        <v>28</v>
      </c>
    </row>
    <row r="5" spans="1:14" s="147" customFormat="1">
      <c r="A5" s="896"/>
      <c r="B5" s="897">
        <v>2013</v>
      </c>
      <c r="C5" s="579">
        <v>2014</v>
      </c>
      <c r="D5" s="579">
        <v>2015</v>
      </c>
      <c r="E5" s="579">
        <v>2016</v>
      </c>
      <c r="F5" s="579">
        <v>2017</v>
      </c>
      <c r="G5" s="579">
        <v>2018</v>
      </c>
      <c r="H5" s="580" t="s">
        <v>367</v>
      </c>
      <c r="I5" s="579">
        <v>2020</v>
      </c>
      <c r="J5" s="581">
        <v>2021</v>
      </c>
      <c r="K5" s="582">
        <v>2022</v>
      </c>
      <c r="L5" s="583" t="s">
        <v>368</v>
      </c>
    </row>
    <row r="6" spans="1:14" s="147" customFormat="1">
      <c r="A6" s="898" t="s">
        <v>135</v>
      </c>
      <c r="B6" s="899"/>
      <c r="C6" s="332"/>
      <c r="D6" s="332"/>
      <c r="E6" s="332"/>
      <c r="F6" s="332"/>
      <c r="G6" s="332"/>
      <c r="H6" s="881"/>
      <c r="I6" s="332"/>
      <c r="J6" s="334"/>
      <c r="K6" s="330"/>
      <c r="L6" s="882"/>
    </row>
    <row r="7" spans="1:14" s="147" customFormat="1" ht="14.25" thickBot="1">
      <c r="A7" s="900"/>
      <c r="B7" s="901"/>
      <c r="C7" s="592"/>
      <c r="D7" s="592"/>
      <c r="E7" s="592"/>
      <c r="F7" s="592"/>
      <c r="G7" s="592"/>
      <c r="H7" s="902"/>
      <c r="I7" s="592"/>
      <c r="J7" s="593"/>
      <c r="K7" s="594"/>
      <c r="L7" s="903"/>
    </row>
    <row r="8" spans="1:14" s="147" customFormat="1" ht="17.25" customHeight="1">
      <c r="A8" s="587" t="s">
        <v>211</v>
      </c>
      <c r="B8" s="904">
        <v>1005895</v>
      </c>
      <c r="C8" s="111">
        <v>1050362</v>
      </c>
      <c r="D8" s="111">
        <v>1355779</v>
      </c>
      <c r="E8" s="112">
        <v>1463688.86065882</v>
      </c>
      <c r="F8" s="111">
        <v>1670178.2194881805</v>
      </c>
      <c r="G8" s="112">
        <v>1712318</v>
      </c>
      <c r="H8" s="113">
        <v>1734924.601</v>
      </c>
      <c r="I8" s="113">
        <v>1216542</v>
      </c>
      <c r="J8" s="114">
        <v>1298019.0599518099</v>
      </c>
      <c r="K8" s="114">
        <v>1751132</v>
      </c>
      <c r="L8" s="584">
        <v>2720563.0533356299</v>
      </c>
      <c r="M8" s="886"/>
      <c r="N8" s="886"/>
    </row>
    <row r="9" spans="1:14" s="147" customFormat="1">
      <c r="A9" s="588" t="s">
        <v>360</v>
      </c>
      <c r="B9" s="905">
        <v>191815</v>
      </c>
      <c r="C9" s="115">
        <v>198483</v>
      </c>
      <c r="D9" s="115">
        <v>244231</v>
      </c>
      <c r="E9" s="115">
        <v>302537.75753645995</v>
      </c>
      <c r="F9" s="116">
        <v>311781.71597068</v>
      </c>
      <c r="G9" s="115">
        <v>288341</v>
      </c>
      <c r="H9" s="117">
        <v>280965.38</v>
      </c>
      <c r="I9" s="117">
        <v>312334</v>
      </c>
      <c r="J9" s="118">
        <v>277274.54094595998</v>
      </c>
      <c r="K9" s="118">
        <v>273926</v>
      </c>
      <c r="L9" s="585">
        <v>335265.88150304003</v>
      </c>
      <c r="M9" s="886"/>
      <c r="N9" s="886"/>
    </row>
    <row r="10" spans="1:14" s="147" customFormat="1">
      <c r="A10" s="887" t="s">
        <v>210</v>
      </c>
      <c r="B10" s="905">
        <v>83123</v>
      </c>
      <c r="C10" s="115">
        <v>81108</v>
      </c>
      <c r="D10" s="115">
        <v>132189</v>
      </c>
      <c r="E10" s="115">
        <v>156487.11191445999</v>
      </c>
      <c r="F10" s="116">
        <v>136501.26308113002</v>
      </c>
      <c r="G10" s="115">
        <v>96991</v>
      </c>
      <c r="H10" s="117">
        <v>98427.38</v>
      </c>
      <c r="I10" s="117">
        <v>114183</v>
      </c>
      <c r="J10" s="118">
        <v>64339.318422180011</v>
      </c>
      <c r="K10" s="118">
        <v>50009</v>
      </c>
      <c r="L10" s="585">
        <v>105120.34863657001</v>
      </c>
      <c r="M10" s="886"/>
      <c r="N10" s="886"/>
    </row>
    <row r="11" spans="1:14" s="147" customFormat="1" ht="24.75" customHeight="1">
      <c r="A11" s="906" t="s">
        <v>284</v>
      </c>
      <c r="B11" s="907">
        <v>108692</v>
      </c>
      <c r="C11" s="116">
        <v>117375</v>
      </c>
      <c r="D11" s="116">
        <v>112042</v>
      </c>
      <c r="E11" s="115">
        <v>146050.64562199998</v>
      </c>
      <c r="F11" s="116">
        <v>175280.45288955001</v>
      </c>
      <c r="G11" s="115">
        <v>191351</v>
      </c>
      <c r="H11" s="117">
        <v>182538</v>
      </c>
      <c r="I11" s="117">
        <v>198151</v>
      </c>
      <c r="J11" s="118">
        <v>212935.22252377999</v>
      </c>
      <c r="K11" s="118">
        <v>223917</v>
      </c>
      <c r="L11" s="585">
        <v>230145.53286647002</v>
      </c>
      <c r="M11" s="886"/>
      <c r="N11" s="886"/>
    </row>
    <row r="12" spans="1:14" s="147" customFormat="1">
      <c r="A12" s="588" t="s">
        <v>361</v>
      </c>
      <c r="B12" s="905">
        <v>506906</v>
      </c>
      <c r="C12" s="115">
        <v>539023</v>
      </c>
      <c r="D12" s="115">
        <v>724282</v>
      </c>
      <c r="E12" s="115">
        <v>747146.90958780993</v>
      </c>
      <c r="F12" s="116">
        <v>921244.04188856017</v>
      </c>
      <c r="G12" s="115">
        <v>959365</v>
      </c>
      <c r="H12" s="117">
        <v>843355.2840000001</v>
      </c>
      <c r="I12" s="117">
        <v>555718</v>
      </c>
      <c r="J12" s="118">
        <v>629812.2542115401</v>
      </c>
      <c r="K12" s="118">
        <v>857459</v>
      </c>
      <c r="L12" s="585">
        <v>1399125.6505348603</v>
      </c>
      <c r="M12" s="886"/>
      <c r="N12" s="886"/>
    </row>
    <row r="13" spans="1:14" s="147" customFormat="1">
      <c r="A13" s="887" t="s">
        <v>209</v>
      </c>
      <c r="B13" s="907">
        <v>250757</v>
      </c>
      <c r="C13" s="116">
        <v>275350</v>
      </c>
      <c r="D13" s="116">
        <v>219700</v>
      </c>
      <c r="E13" s="115">
        <v>283469.73870076</v>
      </c>
      <c r="F13" s="116">
        <v>443760.34433384007</v>
      </c>
      <c r="G13" s="115">
        <v>461740</v>
      </c>
      <c r="H13" s="117">
        <v>443877.34300000005</v>
      </c>
      <c r="I13" s="117">
        <v>233786</v>
      </c>
      <c r="J13" s="118">
        <v>308213.04459425993</v>
      </c>
      <c r="K13" s="118">
        <v>463072</v>
      </c>
      <c r="L13" s="585">
        <v>694460.22972986999</v>
      </c>
      <c r="M13" s="886"/>
      <c r="N13" s="886"/>
    </row>
    <row r="14" spans="1:14" s="147" customFormat="1">
      <c r="A14" s="908" t="s">
        <v>208</v>
      </c>
      <c r="B14" s="907">
        <v>124440</v>
      </c>
      <c r="C14" s="116">
        <v>140084</v>
      </c>
      <c r="D14" s="116">
        <v>130527</v>
      </c>
      <c r="E14" s="115">
        <v>168133.50291326002</v>
      </c>
      <c r="F14" s="116">
        <v>275367.38929942</v>
      </c>
      <c r="G14" s="115">
        <v>282576</v>
      </c>
      <c r="H14" s="117">
        <v>273963.22000000003</v>
      </c>
      <c r="I14" s="117">
        <v>148061</v>
      </c>
      <c r="J14" s="118">
        <v>185462.16951003997</v>
      </c>
      <c r="K14" s="118">
        <v>291619</v>
      </c>
      <c r="L14" s="585">
        <v>469107.42602543999</v>
      </c>
      <c r="M14" s="886"/>
      <c r="N14" s="886"/>
    </row>
    <row r="15" spans="1:14" s="147" customFormat="1">
      <c r="A15" s="908" t="s">
        <v>207</v>
      </c>
      <c r="B15" s="907">
        <v>126317</v>
      </c>
      <c r="C15" s="116">
        <v>135266</v>
      </c>
      <c r="D15" s="116">
        <v>89173</v>
      </c>
      <c r="E15" s="115">
        <v>115336.23578749999</v>
      </c>
      <c r="F15" s="116">
        <v>168392.95503442007</v>
      </c>
      <c r="G15" s="115">
        <v>179163</v>
      </c>
      <c r="H15" s="117">
        <v>169914.12300000002</v>
      </c>
      <c r="I15" s="117">
        <v>85725</v>
      </c>
      <c r="J15" s="118">
        <v>122750.87508422</v>
      </c>
      <c r="K15" s="118">
        <v>171452</v>
      </c>
      <c r="L15" s="585">
        <v>225352.80370443</v>
      </c>
      <c r="M15" s="886"/>
      <c r="N15" s="886"/>
    </row>
    <row r="16" spans="1:14" s="147" customFormat="1">
      <c r="A16" s="887" t="s">
        <v>315</v>
      </c>
      <c r="B16" s="907">
        <v>250700</v>
      </c>
      <c r="C16" s="116">
        <v>256691</v>
      </c>
      <c r="D16" s="116">
        <v>497652</v>
      </c>
      <c r="E16" s="115">
        <v>454951.50794754998</v>
      </c>
      <c r="F16" s="116">
        <v>469499.59654109005</v>
      </c>
      <c r="G16" s="115">
        <v>484287</v>
      </c>
      <c r="H16" s="117">
        <v>399477.94100000005</v>
      </c>
      <c r="I16" s="117">
        <v>321932</v>
      </c>
      <c r="J16" s="118">
        <v>306861.42292738002</v>
      </c>
      <c r="K16" s="118">
        <v>342523</v>
      </c>
      <c r="L16" s="585">
        <v>469621.66172379005</v>
      </c>
      <c r="M16" s="886"/>
      <c r="N16" s="886"/>
    </row>
    <row r="17" spans="1:14" s="147" customFormat="1">
      <c r="A17" s="908" t="s">
        <v>206</v>
      </c>
      <c r="B17" s="907">
        <v>66008</v>
      </c>
      <c r="C17" s="116">
        <v>69100</v>
      </c>
      <c r="D17" s="116">
        <v>105264</v>
      </c>
      <c r="E17" s="115">
        <v>120238.06770291</v>
      </c>
      <c r="F17" s="116">
        <v>113683.57216406999</v>
      </c>
      <c r="G17" s="115">
        <v>113944</v>
      </c>
      <c r="H17" s="117">
        <v>115442.96200000001</v>
      </c>
      <c r="I17" s="117">
        <v>120990</v>
      </c>
      <c r="J17" s="118">
        <v>138637.14995516001</v>
      </c>
      <c r="K17" s="118">
        <v>165188</v>
      </c>
      <c r="L17" s="585">
        <v>170259.62109398999</v>
      </c>
      <c r="M17" s="886"/>
      <c r="N17" s="886"/>
    </row>
    <row r="18" spans="1:14" s="147" customFormat="1">
      <c r="A18" s="908" t="s">
        <v>205</v>
      </c>
      <c r="B18" s="907">
        <v>58567</v>
      </c>
      <c r="C18" s="116">
        <v>57240</v>
      </c>
      <c r="D18" s="116">
        <v>80015</v>
      </c>
      <c r="E18" s="115">
        <v>88791.545507000003</v>
      </c>
      <c r="F18" s="116">
        <v>86001.780648080006</v>
      </c>
      <c r="G18" s="115">
        <v>92243</v>
      </c>
      <c r="H18" s="117">
        <v>87367.383000000002</v>
      </c>
      <c r="I18" s="117">
        <v>94345</v>
      </c>
      <c r="J18" s="118">
        <v>88538.841088000001</v>
      </c>
      <c r="K18" s="118">
        <v>104160</v>
      </c>
      <c r="L18" s="585">
        <v>118480.73629124998</v>
      </c>
      <c r="M18" s="886"/>
      <c r="N18" s="886"/>
    </row>
    <row r="19" spans="1:14" s="147" customFormat="1">
      <c r="A19" s="908" t="s">
        <v>204</v>
      </c>
      <c r="B19" s="907">
        <v>27131</v>
      </c>
      <c r="C19" s="116">
        <v>28732</v>
      </c>
      <c r="D19" s="116">
        <v>45092</v>
      </c>
      <c r="E19" s="115">
        <v>55719.125919749997</v>
      </c>
      <c r="F19" s="116">
        <v>73983.161903839995</v>
      </c>
      <c r="G19" s="115">
        <v>66318</v>
      </c>
      <c r="H19" s="117">
        <v>61740.3</v>
      </c>
      <c r="I19" s="117">
        <v>53111</v>
      </c>
      <c r="J19" s="118">
        <v>55339.152820759999</v>
      </c>
      <c r="K19" s="118">
        <v>53074</v>
      </c>
      <c r="L19" s="585">
        <v>143642.43930095001</v>
      </c>
      <c r="M19" s="886"/>
      <c r="N19" s="886"/>
    </row>
    <row r="20" spans="1:14" s="147" customFormat="1">
      <c r="A20" s="908" t="s">
        <v>203</v>
      </c>
      <c r="B20" s="907">
        <v>98994</v>
      </c>
      <c r="C20" s="116">
        <v>101618</v>
      </c>
      <c r="D20" s="116">
        <v>267282</v>
      </c>
      <c r="E20" s="115">
        <v>190202.76881789</v>
      </c>
      <c r="F20" s="116">
        <v>195831.08182510009</v>
      </c>
      <c r="G20" s="115">
        <v>211781</v>
      </c>
      <c r="H20" s="117">
        <v>134927.29600000003</v>
      </c>
      <c r="I20" s="117">
        <v>53486</v>
      </c>
      <c r="J20" s="118">
        <v>24346.279063460002</v>
      </c>
      <c r="K20" s="118">
        <v>20101</v>
      </c>
      <c r="L20" s="585">
        <v>37238.865037600073</v>
      </c>
      <c r="M20" s="886"/>
      <c r="N20" s="886"/>
    </row>
    <row r="21" spans="1:14" s="57" customFormat="1" ht="13.5" customHeight="1">
      <c r="A21" s="909" t="s">
        <v>316</v>
      </c>
      <c r="B21" s="910">
        <v>5449</v>
      </c>
      <c r="C21" s="120">
        <v>6983</v>
      </c>
      <c r="D21" s="120">
        <v>6929</v>
      </c>
      <c r="E21" s="121">
        <v>8725.6629395</v>
      </c>
      <c r="F21" s="120">
        <v>7984.1010136300001</v>
      </c>
      <c r="G21" s="121">
        <v>13339</v>
      </c>
      <c r="H21" s="118" t="s">
        <v>369</v>
      </c>
      <c r="I21" s="118" t="s">
        <v>369</v>
      </c>
      <c r="J21" s="118">
        <v>14737.786689900095</v>
      </c>
      <c r="K21" s="118">
        <v>51864</v>
      </c>
      <c r="L21" s="585">
        <v>235043.75908120011</v>
      </c>
      <c r="M21" s="886"/>
      <c r="N21" s="886"/>
    </row>
    <row r="22" spans="1:14" s="147" customFormat="1">
      <c r="A22" s="588" t="s">
        <v>362</v>
      </c>
      <c r="B22" s="907">
        <v>205666</v>
      </c>
      <c r="C22" s="116">
        <v>198115</v>
      </c>
      <c r="D22" s="116">
        <v>262583</v>
      </c>
      <c r="E22" s="115">
        <v>258856.78600346</v>
      </c>
      <c r="F22" s="116">
        <v>274561.56459597999</v>
      </c>
      <c r="G22" s="115">
        <v>310449</v>
      </c>
      <c r="H22" s="117">
        <v>427700</v>
      </c>
      <c r="I22" s="117">
        <v>268249</v>
      </c>
      <c r="J22" s="118">
        <v>302115.19904678996</v>
      </c>
      <c r="K22" s="118">
        <v>534021</v>
      </c>
      <c r="L22" s="585">
        <v>911355.30996132991</v>
      </c>
      <c r="M22" s="886"/>
      <c r="N22" s="886"/>
    </row>
    <row r="23" spans="1:14" s="147" customFormat="1">
      <c r="A23" s="887" t="s">
        <v>202</v>
      </c>
      <c r="B23" s="907">
        <v>100649</v>
      </c>
      <c r="C23" s="116">
        <v>98183</v>
      </c>
      <c r="D23" s="116">
        <v>162019</v>
      </c>
      <c r="E23" s="115">
        <v>164591.93426092999</v>
      </c>
      <c r="F23" s="116">
        <v>177591.32189414999</v>
      </c>
      <c r="G23" s="115">
        <v>212112</v>
      </c>
      <c r="H23" s="117" t="s">
        <v>312</v>
      </c>
      <c r="I23" s="117" t="s">
        <v>313</v>
      </c>
      <c r="J23" s="118">
        <v>252673.34047368</v>
      </c>
      <c r="K23" s="118">
        <v>464443</v>
      </c>
      <c r="L23" s="585">
        <v>559709.94478995993</v>
      </c>
      <c r="M23" s="886"/>
      <c r="N23" s="886"/>
    </row>
    <row r="24" spans="1:14" s="147" customFormat="1">
      <c r="A24" s="887" t="s">
        <v>201</v>
      </c>
      <c r="B24" s="907">
        <v>27337</v>
      </c>
      <c r="C24" s="116">
        <v>30529</v>
      </c>
      <c r="D24" s="116">
        <v>38152</v>
      </c>
      <c r="E24" s="115">
        <v>46425.535999560001</v>
      </c>
      <c r="F24" s="116">
        <v>45619.38327875</v>
      </c>
      <c r="G24" s="115">
        <v>62242</v>
      </c>
      <c r="H24" s="117">
        <v>60959</v>
      </c>
      <c r="I24" s="117">
        <v>28490</v>
      </c>
      <c r="J24" s="118">
        <v>36303</v>
      </c>
      <c r="K24" s="118">
        <v>49537</v>
      </c>
      <c r="L24" s="585">
        <v>193487.85914628999</v>
      </c>
      <c r="M24" s="886"/>
      <c r="N24" s="886"/>
    </row>
    <row r="25" spans="1:14" s="147" customFormat="1">
      <c r="A25" s="887" t="s">
        <v>200</v>
      </c>
      <c r="B25" s="907">
        <v>77679</v>
      </c>
      <c r="C25" s="116">
        <v>69402</v>
      </c>
      <c r="D25" s="116">
        <v>62412</v>
      </c>
      <c r="E25" s="115">
        <v>47839.31574297</v>
      </c>
      <c r="F25" s="116">
        <v>51350.859423080001</v>
      </c>
      <c r="G25" s="115">
        <v>35991</v>
      </c>
      <c r="H25" s="117">
        <v>50350.527000000002</v>
      </c>
      <c r="I25" s="117">
        <v>9989</v>
      </c>
      <c r="J25" s="118">
        <v>12410.497838500001</v>
      </c>
      <c r="K25" s="118">
        <v>19839</v>
      </c>
      <c r="L25" s="585">
        <v>157910.83073004</v>
      </c>
      <c r="M25" s="886"/>
      <c r="N25" s="886"/>
    </row>
    <row r="26" spans="1:14" s="147" customFormat="1">
      <c r="A26" s="887" t="s">
        <v>199</v>
      </c>
      <c r="B26" s="911">
        <v>0</v>
      </c>
      <c r="C26" s="117">
        <v>0</v>
      </c>
      <c r="D26" s="117">
        <v>0</v>
      </c>
      <c r="E26" s="117">
        <v>0</v>
      </c>
      <c r="F26" s="117">
        <v>0</v>
      </c>
      <c r="G26" s="115">
        <v>104</v>
      </c>
      <c r="H26" s="117" t="s">
        <v>369</v>
      </c>
      <c r="I26" s="117" t="s">
        <v>369</v>
      </c>
      <c r="J26" s="118">
        <v>0</v>
      </c>
      <c r="K26" s="118" t="s">
        <v>99</v>
      </c>
      <c r="L26" s="586">
        <v>0</v>
      </c>
      <c r="M26" s="886"/>
      <c r="N26" s="886"/>
    </row>
    <row r="27" spans="1:14" s="147" customFormat="1">
      <c r="A27" s="887" t="s">
        <v>190</v>
      </c>
      <c r="B27" s="911" t="s">
        <v>198</v>
      </c>
      <c r="C27" s="117" t="s">
        <v>369</v>
      </c>
      <c r="D27" s="117" t="s">
        <v>369</v>
      </c>
      <c r="E27" s="117" t="s">
        <v>369</v>
      </c>
      <c r="F27" s="117" t="s">
        <v>369</v>
      </c>
      <c r="G27" s="115" t="s">
        <v>369</v>
      </c>
      <c r="H27" s="117">
        <v>55302</v>
      </c>
      <c r="I27" s="117">
        <v>14951</v>
      </c>
      <c r="J27" s="118">
        <v>728</v>
      </c>
      <c r="K27" s="118">
        <v>202</v>
      </c>
      <c r="L27" s="585">
        <v>246.6752950399823</v>
      </c>
      <c r="M27" s="886"/>
      <c r="N27" s="886"/>
    </row>
    <row r="28" spans="1:14" s="147" customFormat="1" ht="27" customHeight="1">
      <c r="A28" s="589" t="s">
        <v>363</v>
      </c>
      <c r="B28" s="907">
        <v>101508</v>
      </c>
      <c r="C28" s="116">
        <v>114742</v>
      </c>
      <c r="D28" s="116">
        <v>124683</v>
      </c>
      <c r="E28" s="115">
        <v>155147.40753108999</v>
      </c>
      <c r="F28" s="116">
        <v>162590.89703296003</v>
      </c>
      <c r="G28" s="115">
        <v>154162</v>
      </c>
      <c r="H28" s="117">
        <v>182904</v>
      </c>
      <c r="I28" s="117">
        <v>80241</v>
      </c>
      <c r="J28" s="118">
        <v>88817.065747519999</v>
      </c>
      <c r="K28" s="118">
        <v>85726</v>
      </c>
      <c r="L28" s="585">
        <v>74816.211336399996</v>
      </c>
      <c r="M28" s="886"/>
      <c r="N28" s="886"/>
    </row>
    <row r="29" spans="1:14" s="147" customFormat="1">
      <c r="A29" s="590" t="s">
        <v>395</v>
      </c>
      <c r="B29" s="904">
        <v>131552</v>
      </c>
      <c r="C29" s="111">
        <v>144844</v>
      </c>
      <c r="D29" s="111">
        <v>99099</v>
      </c>
      <c r="E29" s="112">
        <v>222373.60884292002</v>
      </c>
      <c r="F29" s="111">
        <v>161352.54471069999</v>
      </c>
      <c r="G29" s="112">
        <v>207656</v>
      </c>
      <c r="H29" s="113">
        <v>155973.95199999999</v>
      </c>
      <c r="I29" s="113">
        <v>151417</v>
      </c>
      <c r="J29" s="114">
        <v>159051.74209578001</v>
      </c>
      <c r="K29" s="114">
        <v>228052</v>
      </c>
      <c r="L29" s="584">
        <v>328259.15469524998</v>
      </c>
      <c r="M29" s="886"/>
      <c r="N29" s="886"/>
    </row>
    <row r="30" spans="1:14" s="147" customFormat="1">
      <c r="A30" s="591" t="s">
        <v>364</v>
      </c>
      <c r="B30" s="907">
        <v>131272</v>
      </c>
      <c r="C30" s="116">
        <v>127239</v>
      </c>
      <c r="D30" s="116">
        <v>99001</v>
      </c>
      <c r="E30" s="115">
        <v>221966.35946480001</v>
      </c>
      <c r="F30" s="116">
        <v>161352.54471069999</v>
      </c>
      <c r="G30" s="115">
        <v>207656</v>
      </c>
      <c r="H30" s="117">
        <v>155973.95200000002</v>
      </c>
      <c r="I30" s="117">
        <v>151417</v>
      </c>
      <c r="J30" s="118">
        <v>159051.74209577998</v>
      </c>
      <c r="K30" s="118">
        <v>228052</v>
      </c>
      <c r="L30" s="585">
        <v>328259.15469525004</v>
      </c>
      <c r="M30" s="886"/>
      <c r="N30" s="886"/>
    </row>
    <row r="31" spans="1:14" s="147" customFormat="1">
      <c r="A31" s="887" t="s">
        <v>197</v>
      </c>
      <c r="B31" s="907">
        <v>75686</v>
      </c>
      <c r="C31" s="116">
        <v>73828</v>
      </c>
      <c r="D31" s="116">
        <v>39055</v>
      </c>
      <c r="E31" s="115">
        <v>131197.68518621</v>
      </c>
      <c r="F31" s="116">
        <v>67921.835065310006</v>
      </c>
      <c r="G31" s="115">
        <v>73820</v>
      </c>
      <c r="H31" s="117">
        <v>46404.144</v>
      </c>
      <c r="I31" s="117">
        <v>60984</v>
      </c>
      <c r="J31" s="118">
        <v>57158.45948618</v>
      </c>
      <c r="K31" s="118">
        <v>71287</v>
      </c>
      <c r="L31" s="585">
        <v>109961.01455160999</v>
      </c>
      <c r="M31" s="886"/>
      <c r="N31" s="886"/>
    </row>
    <row r="32" spans="1:14" s="147" customFormat="1" ht="12.75" customHeight="1">
      <c r="A32" s="888" t="s">
        <v>196</v>
      </c>
      <c r="B32" s="907">
        <v>2331</v>
      </c>
      <c r="C32" s="116">
        <v>5669</v>
      </c>
      <c r="D32" s="116">
        <v>2823</v>
      </c>
      <c r="E32" s="115">
        <v>10980.204123400001</v>
      </c>
      <c r="F32" s="116">
        <v>4449.8395742500006</v>
      </c>
      <c r="G32" s="115">
        <v>5591</v>
      </c>
      <c r="H32" s="117">
        <v>4727.4589999999998</v>
      </c>
      <c r="I32" s="117">
        <v>12055</v>
      </c>
      <c r="J32" s="118">
        <v>5089.8974333300002</v>
      </c>
      <c r="K32" s="118">
        <v>5862</v>
      </c>
      <c r="L32" s="585">
        <v>6986.3159426499988</v>
      </c>
      <c r="M32" s="886"/>
      <c r="N32" s="886"/>
    </row>
    <row r="33" spans="1:14" s="147" customFormat="1">
      <c r="A33" s="888" t="s">
        <v>195</v>
      </c>
      <c r="B33" s="907">
        <v>9664</v>
      </c>
      <c r="C33" s="116">
        <v>7978</v>
      </c>
      <c r="D33" s="116">
        <v>4498</v>
      </c>
      <c r="E33" s="115">
        <v>4826.4064882400007</v>
      </c>
      <c r="F33" s="116">
        <v>7395.37956665</v>
      </c>
      <c r="G33" s="115">
        <v>8140</v>
      </c>
      <c r="H33" s="117">
        <v>13819.224</v>
      </c>
      <c r="I33" s="117">
        <v>7297</v>
      </c>
      <c r="J33" s="118">
        <v>6465.9271428499997</v>
      </c>
      <c r="K33" s="118">
        <v>7326</v>
      </c>
      <c r="L33" s="585">
        <v>26245.034954780003</v>
      </c>
      <c r="M33" s="886"/>
      <c r="N33" s="886"/>
    </row>
    <row r="34" spans="1:14" s="147" customFormat="1">
      <c r="A34" s="888" t="s">
        <v>194</v>
      </c>
      <c r="B34" s="907">
        <v>35169</v>
      </c>
      <c r="C34" s="116">
        <v>46814</v>
      </c>
      <c r="D34" s="116">
        <v>29798</v>
      </c>
      <c r="E34" s="115">
        <v>108160.08569697</v>
      </c>
      <c r="F34" s="116">
        <v>53997.88421289</v>
      </c>
      <c r="G34" s="115">
        <v>41828</v>
      </c>
      <c r="H34" s="117">
        <v>27857.460999999996</v>
      </c>
      <c r="I34" s="117">
        <v>17624</v>
      </c>
      <c r="J34" s="118">
        <v>30590.893194349999</v>
      </c>
      <c r="K34" s="118">
        <v>28092</v>
      </c>
      <c r="L34" s="585">
        <v>75701.120763300001</v>
      </c>
      <c r="M34" s="886"/>
      <c r="N34" s="886"/>
    </row>
    <row r="35" spans="1:14" s="147" customFormat="1">
      <c r="A35" s="888" t="s">
        <v>193</v>
      </c>
      <c r="B35" s="907">
        <v>2173</v>
      </c>
      <c r="C35" s="116">
        <v>1868</v>
      </c>
      <c r="D35" s="116">
        <v>1936</v>
      </c>
      <c r="E35" s="115">
        <v>2230.9888775999998</v>
      </c>
      <c r="F35" s="116">
        <v>2078.7317115199999</v>
      </c>
      <c r="G35" s="115">
        <v>3261</v>
      </c>
      <c r="H35" s="117" t="s">
        <v>369</v>
      </c>
      <c r="I35" s="117" t="s">
        <v>369</v>
      </c>
      <c r="J35" s="118">
        <v>0</v>
      </c>
      <c r="K35" s="118" t="s">
        <v>99</v>
      </c>
      <c r="L35" s="586">
        <v>0</v>
      </c>
      <c r="M35" s="886"/>
      <c r="N35" s="886"/>
    </row>
    <row r="36" spans="1:14" s="147" customFormat="1">
      <c r="A36" s="888" t="s">
        <v>192</v>
      </c>
      <c r="B36" s="907">
        <v>26350</v>
      </c>
      <c r="C36" s="116">
        <v>11500</v>
      </c>
      <c r="D36" s="117">
        <v>0</v>
      </c>
      <c r="E36" s="115">
        <v>5000</v>
      </c>
      <c r="F36" s="116" t="s">
        <v>99</v>
      </c>
      <c r="G36" s="115">
        <v>15000</v>
      </c>
      <c r="H36" s="117">
        <v>0</v>
      </c>
      <c r="I36" s="117">
        <v>24009</v>
      </c>
      <c r="J36" s="118">
        <v>15011.74171565</v>
      </c>
      <c r="K36" s="118">
        <v>30007</v>
      </c>
      <c r="L36" s="585">
        <v>1028.54289088</v>
      </c>
      <c r="M36" s="886"/>
      <c r="N36" s="886"/>
    </row>
    <row r="37" spans="1:14" s="147" customFormat="1">
      <c r="A37" s="887" t="s">
        <v>191</v>
      </c>
      <c r="B37" s="907">
        <v>15145</v>
      </c>
      <c r="C37" s="116">
        <v>14919</v>
      </c>
      <c r="D37" s="116">
        <v>15213</v>
      </c>
      <c r="E37" s="115">
        <v>18046.217274160001</v>
      </c>
      <c r="F37" s="116">
        <v>22940.413517059998</v>
      </c>
      <c r="G37" s="115">
        <v>25215</v>
      </c>
      <c r="H37" s="117">
        <v>28984.859999999997</v>
      </c>
      <c r="I37" s="117">
        <v>32417</v>
      </c>
      <c r="J37" s="118">
        <v>34618.641923709998</v>
      </c>
      <c r="K37" s="118">
        <v>37416</v>
      </c>
      <c r="L37" s="585">
        <v>36258.424819939995</v>
      </c>
      <c r="M37" s="886"/>
      <c r="N37" s="886"/>
    </row>
    <row r="38" spans="1:14" s="147" customFormat="1">
      <c r="A38" s="887" t="s">
        <v>314</v>
      </c>
      <c r="B38" s="907">
        <v>37768</v>
      </c>
      <c r="C38" s="116">
        <v>35499</v>
      </c>
      <c r="D38" s="116">
        <v>42398</v>
      </c>
      <c r="E38" s="115">
        <v>68365.370217119998</v>
      </c>
      <c r="F38" s="116">
        <v>66635.308029759995</v>
      </c>
      <c r="G38" s="115">
        <v>101132</v>
      </c>
      <c r="H38" s="117">
        <v>73883.853000000003</v>
      </c>
      <c r="I38" s="117">
        <v>47370</v>
      </c>
      <c r="J38" s="118">
        <v>42644.89470533</v>
      </c>
      <c r="K38" s="118">
        <v>90050</v>
      </c>
      <c r="L38" s="585">
        <v>146565.80846561</v>
      </c>
      <c r="M38" s="886"/>
      <c r="N38" s="886"/>
    </row>
    <row r="39" spans="1:14" s="147" customFormat="1">
      <c r="A39" s="887" t="s">
        <v>190</v>
      </c>
      <c r="B39" s="907">
        <v>2673</v>
      </c>
      <c r="C39" s="116">
        <v>2993</v>
      </c>
      <c r="D39" s="116">
        <v>2334</v>
      </c>
      <c r="E39" s="115">
        <v>4357.0867873100005</v>
      </c>
      <c r="F39" s="116">
        <v>3854.9880985700001</v>
      </c>
      <c r="G39" s="115">
        <v>7490</v>
      </c>
      <c r="H39" s="117">
        <v>6701.0950000000012</v>
      </c>
      <c r="I39" s="117">
        <v>10646</v>
      </c>
      <c r="J39" s="118">
        <v>24629.745980560001</v>
      </c>
      <c r="K39" s="118">
        <v>29300</v>
      </c>
      <c r="L39" s="585">
        <v>35473.906858090006</v>
      </c>
      <c r="M39" s="886"/>
      <c r="N39" s="886"/>
    </row>
    <row r="40" spans="1:14" s="147" customFormat="1">
      <c r="A40" s="588" t="s">
        <v>365</v>
      </c>
      <c r="B40" s="907">
        <v>280</v>
      </c>
      <c r="C40" s="116">
        <v>17604</v>
      </c>
      <c r="D40" s="116">
        <v>98</v>
      </c>
      <c r="E40" s="115">
        <v>407.24937812000002</v>
      </c>
      <c r="F40" s="116" t="s">
        <v>99</v>
      </c>
      <c r="G40" s="117">
        <v>0</v>
      </c>
      <c r="H40" s="117">
        <v>0</v>
      </c>
      <c r="I40" s="117">
        <v>0</v>
      </c>
      <c r="J40" s="118">
        <v>0</v>
      </c>
      <c r="K40" s="118" t="s">
        <v>99</v>
      </c>
      <c r="L40" s="586">
        <v>0</v>
      </c>
      <c r="M40" s="886"/>
      <c r="N40" s="886"/>
    </row>
    <row r="41" spans="1:14" s="147" customFormat="1" ht="14.25" thickBot="1">
      <c r="A41" s="912" t="s">
        <v>139</v>
      </c>
      <c r="B41" s="913">
        <v>1137447</v>
      </c>
      <c r="C41" s="914">
        <v>1195206</v>
      </c>
      <c r="D41" s="914">
        <v>1454878</v>
      </c>
      <c r="E41" s="915">
        <v>1686062.4695017401</v>
      </c>
      <c r="F41" s="914">
        <v>1831530.7641988804</v>
      </c>
      <c r="G41" s="915">
        <v>1919973</v>
      </c>
      <c r="H41" s="916">
        <v>1890898.5530000001</v>
      </c>
      <c r="I41" s="916">
        <v>1367960</v>
      </c>
      <c r="J41" s="917">
        <v>1457070.80204759</v>
      </c>
      <c r="K41" s="917">
        <v>1979184</v>
      </c>
      <c r="L41" s="918">
        <v>3048822.20803088</v>
      </c>
      <c r="M41" s="886"/>
      <c r="N41" s="886"/>
    </row>
    <row r="42" spans="1:14" s="147" customFormat="1">
      <c r="A42" s="147" t="s">
        <v>366</v>
      </c>
      <c r="E42" s="595"/>
      <c r="F42" s="595"/>
      <c r="H42" s="919" t="s">
        <v>668</v>
      </c>
      <c r="I42" s="919"/>
      <c r="J42" s="919"/>
      <c r="K42" s="919"/>
      <c r="L42" s="919"/>
    </row>
    <row r="43" spans="1:14" s="147" customFormat="1" ht="14.25" customHeight="1">
      <c r="A43" s="147" t="s">
        <v>38</v>
      </c>
      <c r="H43" s="920"/>
      <c r="I43" s="920"/>
      <c r="J43" s="920"/>
      <c r="K43" s="920"/>
      <c r="L43" s="920"/>
    </row>
    <row r="44" spans="1:14" s="147" customFormat="1">
      <c r="A44" s="147" t="s">
        <v>287</v>
      </c>
      <c r="J44" s="57"/>
      <c r="K44" s="921"/>
      <c r="L44" s="922"/>
    </row>
    <row r="45" spans="1:14" s="147" customFormat="1">
      <c r="A45" s="147" t="s">
        <v>285</v>
      </c>
      <c r="J45" s="57"/>
      <c r="K45" s="923"/>
      <c r="L45" s="922"/>
    </row>
    <row r="46" spans="1:14" s="147" customFormat="1">
      <c r="J46" s="57"/>
      <c r="K46" s="923"/>
      <c r="L46" s="922"/>
    </row>
    <row r="47" spans="1:14" s="147" customFormat="1">
      <c r="J47" s="57"/>
      <c r="K47" s="923"/>
      <c r="L47" s="922"/>
    </row>
    <row r="49" spans="1:12" s="147" customFormat="1">
      <c r="A49" s="924"/>
      <c r="J49" s="57"/>
      <c r="L49" s="922"/>
    </row>
    <row r="53" spans="1:12" s="147" customFormat="1">
      <c r="A53" s="62"/>
      <c r="J53" s="57"/>
      <c r="L53" s="922"/>
    </row>
  </sheetData>
  <mergeCells count="14">
    <mergeCell ref="H43:L43"/>
    <mergeCell ref="K5:K7"/>
    <mergeCell ref="L5:L7"/>
    <mergeCell ref="H42:L42"/>
    <mergeCell ref="A3:L3"/>
    <mergeCell ref="B5:B7"/>
    <mergeCell ref="C5:C7"/>
    <mergeCell ref="D5:D7"/>
    <mergeCell ref="E5:E7"/>
    <mergeCell ref="F5:F7"/>
    <mergeCell ref="G5:G7"/>
    <mergeCell ref="H5:H7"/>
    <mergeCell ref="I5:I7"/>
    <mergeCell ref="J5:J7"/>
  </mergeCells>
  <hyperlinks>
    <hyperlink ref="L2" location="පටුන!A1" display="පටුන වෙත"/>
  </hyperlinks>
  <pageMargins left="1.04" right="0.21" top="0.96" bottom="0.39" header="0.66" footer="0.5"/>
  <pageSetup paperSize="9" scale="78" orientation="landscape" horizontalDpi="1200" verticalDpi="1200" r:id="rId1"/>
  <headerFooter alignWithMargins="0">
    <oddHeader>&amp;L&amp;"Calibri"&amp;10&amp;K000000 [Limited Sharing]&amp;1#_x000D_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zoomScaleNormal="100" zoomScaleSheetLayoutView="100" workbookViewId="0">
      <pane xSplit="1" ySplit="7" topLeftCell="B32" activePane="bottomRight" state="frozen"/>
      <selection activeCell="E71" sqref="E71"/>
      <selection pane="topRight" activeCell="E71" sqref="E71"/>
      <selection pane="bottomLeft" activeCell="E71" sqref="E71"/>
      <selection pane="bottomRight"/>
    </sheetView>
  </sheetViews>
  <sheetFormatPr defaultColWidth="8" defaultRowHeight="13.5"/>
  <cols>
    <col min="1" max="1" width="62" style="147" customWidth="1"/>
    <col min="2" max="2" width="12.625" style="147" customWidth="1"/>
    <col min="3" max="3" width="13.25" style="147" customWidth="1"/>
    <col min="4" max="5" width="12.625" style="147" customWidth="1"/>
    <col min="6" max="6" width="12.25" style="147" customWidth="1"/>
    <col min="7" max="7" width="13.875" style="147" customWidth="1"/>
    <col min="8" max="8" width="12.625" style="147" customWidth="1"/>
    <col min="9" max="9" width="11.875" style="57" customWidth="1"/>
    <col min="10" max="10" width="11.375" style="147" customWidth="1"/>
    <col min="11" max="11" width="11.625" style="891" customWidth="1"/>
    <col min="12" max="16384" width="8" style="147"/>
  </cols>
  <sheetData>
    <row r="1" spans="1:13" s="893" customFormat="1" ht="15.75">
      <c r="A1" s="212" t="s">
        <v>394</v>
      </c>
      <c r="H1" s="122"/>
      <c r="I1" s="857"/>
      <c r="J1" s="122"/>
      <c r="K1" s="122" t="s">
        <v>176</v>
      </c>
    </row>
    <row r="2" spans="1:13" s="893" customFormat="1" ht="15.75">
      <c r="I2" s="857"/>
      <c r="K2" s="859" t="s">
        <v>704</v>
      </c>
    </row>
    <row r="3" spans="1:13" s="895" customFormat="1" ht="15.75">
      <c r="A3" s="894" t="s">
        <v>692</v>
      </c>
      <c r="B3" s="894"/>
      <c r="C3" s="894"/>
      <c r="D3" s="894"/>
      <c r="E3" s="894"/>
      <c r="F3" s="894"/>
      <c r="G3" s="894"/>
      <c r="H3" s="894"/>
      <c r="I3" s="894"/>
      <c r="J3" s="894"/>
      <c r="K3" s="894"/>
    </row>
    <row r="4" spans="1:13" s="147" customFormat="1" ht="14.25" thickBot="1">
      <c r="H4" s="878"/>
      <c r="I4" s="57"/>
      <c r="J4" s="878"/>
      <c r="K4" s="878" t="s">
        <v>28</v>
      </c>
    </row>
    <row r="5" spans="1:13" s="147" customFormat="1">
      <c r="A5" s="879" t="s">
        <v>135</v>
      </c>
      <c r="B5" s="600">
        <v>2014</v>
      </c>
      <c r="C5" s="579">
        <v>2015</v>
      </c>
      <c r="D5" s="579">
        <v>2016</v>
      </c>
      <c r="E5" s="579">
        <v>2017</v>
      </c>
      <c r="F5" s="579">
        <v>2018</v>
      </c>
      <c r="G5" s="580" t="s">
        <v>367</v>
      </c>
      <c r="H5" s="596">
        <v>2020</v>
      </c>
      <c r="I5" s="596">
        <v>2021</v>
      </c>
      <c r="J5" s="582">
        <v>2022</v>
      </c>
      <c r="K5" s="583" t="s">
        <v>368</v>
      </c>
    </row>
    <row r="6" spans="1:13" s="147" customFormat="1">
      <c r="A6" s="880"/>
      <c r="B6" s="601"/>
      <c r="C6" s="332"/>
      <c r="D6" s="332"/>
      <c r="E6" s="332"/>
      <c r="F6" s="332"/>
      <c r="G6" s="881"/>
      <c r="H6" s="335"/>
      <c r="I6" s="335"/>
      <c r="J6" s="330"/>
      <c r="K6" s="882"/>
    </row>
    <row r="7" spans="1:13" s="147" customFormat="1">
      <c r="A7" s="883"/>
      <c r="B7" s="602"/>
      <c r="C7" s="333"/>
      <c r="D7" s="333"/>
      <c r="E7" s="333"/>
      <c r="F7" s="333"/>
      <c r="G7" s="884"/>
      <c r="H7" s="336"/>
      <c r="I7" s="336"/>
      <c r="J7" s="331"/>
      <c r="K7" s="885"/>
    </row>
    <row r="8" spans="1:13" s="147" customFormat="1" ht="17.25" customHeight="1">
      <c r="A8" s="587" t="s">
        <v>225</v>
      </c>
      <c r="B8" s="603">
        <v>1322898</v>
      </c>
      <c r="C8" s="148">
        <v>1701658</v>
      </c>
      <c r="D8" s="148">
        <v>1757781.8125084401</v>
      </c>
      <c r="E8" s="148">
        <v>1927693</v>
      </c>
      <c r="F8" s="148">
        <v>2089713</v>
      </c>
      <c r="G8" s="148">
        <v>2424582</v>
      </c>
      <c r="H8" s="148">
        <v>2548359</v>
      </c>
      <c r="I8" s="149">
        <v>2747512.1398808998</v>
      </c>
      <c r="J8" s="149">
        <v>3519633</v>
      </c>
      <c r="K8" s="584">
        <v>4699678.8098290004</v>
      </c>
      <c r="M8" s="886"/>
    </row>
    <row r="9" spans="1:13" s="147" customFormat="1" ht="15" customHeight="1">
      <c r="A9" s="588" t="s">
        <v>370</v>
      </c>
      <c r="B9" s="604">
        <v>568829</v>
      </c>
      <c r="C9" s="150">
        <v>772563</v>
      </c>
      <c r="D9" s="150">
        <v>746249.85254016006</v>
      </c>
      <c r="E9" s="150">
        <v>756591</v>
      </c>
      <c r="F9" s="150">
        <v>806002</v>
      </c>
      <c r="G9" s="150">
        <v>848278.36</v>
      </c>
      <c r="H9" s="150">
        <v>974351</v>
      </c>
      <c r="I9" s="151">
        <v>1014611.86627984</v>
      </c>
      <c r="J9" s="151">
        <v>1139066</v>
      </c>
      <c r="K9" s="585">
        <v>1239195.4398289998</v>
      </c>
      <c r="M9" s="886"/>
    </row>
    <row r="10" spans="1:13" s="147" customFormat="1" ht="15" customHeight="1">
      <c r="A10" s="887" t="s">
        <v>66</v>
      </c>
      <c r="B10" s="604">
        <v>440982</v>
      </c>
      <c r="C10" s="150">
        <v>561730</v>
      </c>
      <c r="D10" s="150">
        <v>576471</v>
      </c>
      <c r="E10" s="150">
        <v>588518</v>
      </c>
      <c r="F10" s="150">
        <v>626045</v>
      </c>
      <c r="G10" s="150">
        <v>686452.2</v>
      </c>
      <c r="H10" s="150">
        <v>794158</v>
      </c>
      <c r="I10" s="151">
        <v>845679.90639636002</v>
      </c>
      <c r="J10" s="151">
        <v>956210</v>
      </c>
      <c r="K10" s="585">
        <v>939495.58682899992</v>
      </c>
      <c r="M10" s="886"/>
    </row>
    <row r="11" spans="1:13" s="147" customFormat="1" ht="15" customHeight="1">
      <c r="A11" s="888" t="s">
        <v>223</v>
      </c>
      <c r="B11" s="605">
        <v>255373</v>
      </c>
      <c r="C11" s="152">
        <v>323287</v>
      </c>
      <c r="D11" s="152">
        <v>334306.24106880999</v>
      </c>
      <c r="E11" s="152">
        <v>342371</v>
      </c>
      <c r="F11" s="152">
        <v>374567</v>
      </c>
      <c r="G11" s="152">
        <v>420300.2</v>
      </c>
      <c r="H11" s="152">
        <v>509555</v>
      </c>
      <c r="I11" s="153">
        <v>553491.52788415004</v>
      </c>
      <c r="J11" s="153">
        <v>636331</v>
      </c>
      <c r="K11" s="585">
        <v>627500.62347200001</v>
      </c>
      <c r="M11" s="886"/>
    </row>
    <row r="12" spans="1:13" s="147" customFormat="1" ht="15" customHeight="1">
      <c r="A12" s="888" t="s">
        <v>222</v>
      </c>
      <c r="B12" s="605">
        <v>185609</v>
      </c>
      <c r="C12" s="152">
        <v>238443</v>
      </c>
      <c r="D12" s="152">
        <v>242164.75893119001</v>
      </c>
      <c r="E12" s="152">
        <v>246148</v>
      </c>
      <c r="F12" s="152">
        <v>251478</v>
      </c>
      <c r="G12" s="152">
        <v>266152</v>
      </c>
      <c r="H12" s="152">
        <v>284603</v>
      </c>
      <c r="I12" s="153">
        <v>292188.37851220998</v>
      </c>
      <c r="J12" s="153">
        <v>319880</v>
      </c>
      <c r="K12" s="585">
        <v>311994.96335700003</v>
      </c>
      <c r="M12" s="886"/>
    </row>
    <row r="13" spans="1:13" s="147" customFormat="1" ht="15" customHeight="1">
      <c r="A13" s="887" t="s">
        <v>224</v>
      </c>
      <c r="B13" s="604">
        <v>127847</v>
      </c>
      <c r="C13" s="150">
        <v>210834</v>
      </c>
      <c r="D13" s="150">
        <v>169778.85254016012</v>
      </c>
      <c r="E13" s="150">
        <v>168072</v>
      </c>
      <c r="F13" s="150">
        <v>179957</v>
      </c>
      <c r="G13" s="150">
        <v>161826.16000000003</v>
      </c>
      <c r="H13" s="150">
        <v>180193</v>
      </c>
      <c r="I13" s="151">
        <v>168931.95988347998</v>
      </c>
      <c r="J13" s="151">
        <v>182856</v>
      </c>
      <c r="K13" s="585">
        <v>299699.853</v>
      </c>
      <c r="M13" s="886"/>
    </row>
    <row r="14" spans="1:13" s="147" customFormat="1" ht="15" customHeight="1">
      <c r="A14" s="888" t="s">
        <v>223</v>
      </c>
      <c r="B14" s="605">
        <v>52383</v>
      </c>
      <c r="C14" s="152">
        <v>144079</v>
      </c>
      <c r="D14" s="152">
        <v>108286.23594634014</v>
      </c>
      <c r="E14" s="152">
        <v>102420</v>
      </c>
      <c r="F14" s="152">
        <v>116850</v>
      </c>
      <c r="G14" s="152">
        <v>82488.66</v>
      </c>
      <c r="H14" s="152">
        <v>100006</v>
      </c>
      <c r="I14" s="153">
        <v>82078.963478609963</v>
      </c>
      <c r="J14" s="153">
        <v>85402</v>
      </c>
      <c r="K14" s="585">
        <v>144688.406357</v>
      </c>
      <c r="M14" s="886"/>
    </row>
    <row r="15" spans="1:13" s="147" customFormat="1" ht="15" customHeight="1">
      <c r="A15" s="888" t="s">
        <v>222</v>
      </c>
      <c r="B15" s="605">
        <v>75463</v>
      </c>
      <c r="C15" s="152">
        <v>66755</v>
      </c>
      <c r="D15" s="152">
        <v>61492.616593819985</v>
      </c>
      <c r="E15" s="152">
        <v>65652</v>
      </c>
      <c r="F15" s="152">
        <v>63107</v>
      </c>
      <c r="G15" s="152">
        <v>79337.5</v>
      </c>
      <c r="H15" s="152">
        <v>80187</v>
      </c>
      <c r="I15" s="153">
        <v>86852.99640487002</v>
      </c>
      <c r="J15" s="153">
        <v>97455</v>
      </c>
      <c r="K15" s="585">
        <v>155011.446643</v>
      </c>
      <c r="M15" s="886"/>
    </row>
    <row r="16" spans="1:13" s="147" customFormat="1" ht="15" customHeight="1">
      <c r="A16" s="588" t="s">
        <v>371</v>
      </c>
      <c r="B16" s="604">
        <v>436395</v>
      </c>
      <c r="C16" s="150">
        <v>509674</v>
      </c>
      <c r="D16" s="150">
        <v>610894.5708787099</v>
      </c>
      <c r="E16" s="150">
        <v>735566</v>
      </c>
      <c r="F16" s="150">
        <v>852190</v>
      </c>
      <c r="G16" s="150">
        <v>901353</v>
      </c>
      <c r="H16" s="150">
        <v>980302</v>
      </c>
      <c r="I16" s="151">
        <v>1048382.44051515</v>
      </c>
      <c r="J16" s="151">
        <v>1565190</v>
      </c>
      <c r="K16" s="585">
        <v>2455599.54</v>
      </c>
      <c r="M16" s="886"/>
    </row>
    <row r="17" spans="1:13" s="147" customFormat="1" ht="15" customHeight="1">
      <c r="A17" s="887" t="s">
        <v>221</v>
      </c>
      <c r="B17" s="604">
        <v>108461</v>
      </c>
      <c r="C17" s="150">
        <v>115386</v>
      </c>
      <c r="D17" s="150">
        <v>126712.96589000999</v>
      </c>
      <c r="E17" s="150">
        <v>164942</v>
      </c>
      <c r="F17" s="150">
        <v>212708</v>
      </c>
      <c r="G17" s="150">
        <v>233969.6</v>
      </c>
      <c r="H17" s="150">
        <v>266679</v>
      </c>
      <c r="I17" s="151">
        <v>253749.68876051999</v>
      </c>
      <c r="J17" s="151">
        <v>128621</v>
      </c>
      <c r="K17" s="585">
        <v>123391.44</v>
      </c>
      <c r="M17" s="886"/>
    </row>
    <row r="18" spans="1:13" s="147" customFormat="1" ht="15" customHeight="1">
      <c r="A18" s="887" t="s">
        <v>208</v>
      </c>
      <c r="B18" s="604">
        <v>327934</v>
      </c>
      <c r="C18" s="150">
        <v>394289</v>
      </c>
      <c r="D18" s="150">
        <v>484181.60498869995</v>
      </c>
      <c r="E18" s="150">
        <v>570623</v>
      </c>
      <c r="F18" s="150">
        <v>639482</v>
      </c>
      <c r="G18" s="150">
        <v>667382.69999999995</v>
      </c>
      <c r="H18" s="150">
        <v>713623</v>
      </c>
      <c r="I18" s="151">
        <v>794632.75175463001</v>
      </c>
      <c r="J18" s="151">
        <v>1436569</v>
      </c>
      <c r="K18" s="585">
        <v>2332208.1</v>
      </c>
      <c r="M18" s="886"/>
    </row>
    <row r="19" spans="1:13" s="147" customFormat="1" ht="15" customHeight="1">
      <c r="A19" s="588" t="s">
        <v>372</v>
      </c>
      <c r="B19" s="604">
        <v>317674</v>
      </c>
      <c r="C19" s="150">
        <v>419420</v>
      </c>
      <c r="D19" s="150">
        <v>400637.38908957003</v>
      </c>
      <c r="E19" s="150">
        <v>435536</v>
      </c>
      <c r="F19" s="150">
        <v>431521</v>
      </c>
      <c r="G19" s="150">
        <v>551524.30999999994</v>
      </c>
      <c r="H19" s="150">
        <v>717133</v>
      </c>
      <c r="I19" s="151">
        <v>684517.83308591007</v>
      </c>
      <c r="J19" s="151">
        <v>815376</v>
      </c>
      <c r="K19" s="585">
        <v>1004883.8300000001</v>
      </c>
      <c r="M19" s="886"/>
    </row>
    <row r="20" spans="1:13" s="147" customFormat="1" ht="15" customHeight="1">
      <c r="A20" s="887" t="s">
        <v>220</v>
      </c>
      <c r="B20" s="604">
        <v>251665</v>
      </c>
      <c r="C20" s="150">
        <v>345483</v>
      </c>
      <c r="D20" s="150">
        <v>317153.26337558008</v>
      </c>
      <c r="E20" s="150">
        <v>350420</v>
      </c>
      <c r="F20" s="150">
        <v>342546</v>
      </c>
      <c r="G20" s="150">
        <v>456240.81</v>
      </c>
      <c r="H20" s="150">
        <v>610486</v>
      </c>
      <c r="I20" s="151">
        <v>595695.77786057012</v>
      </c>
      <c r="J20" s="151">
        <v>719467</v>
      </c>
      <c r="K20" s="585">
        <v>912415.65</v>
      </c>
      <c r="M20" s="886"/>
    </row>
    <row r="21" spans="1:13" s="147" customFormat="1" ht="15" customHeight="1">
      <c r="A21" s="887" t="s">
        <v>219</v>
      </c>
      <c r="B21" s="605">
        <v>19431</v>
      </c>
      <c r="C21" s="152">
        <v>27929</v>
      </c>
      <c r="D21" s="152">
        <v>33220.149808430004</v>
      </c>
      <c r="E21" s="152">
        <v>30728</v>
      </c>
      <c r="F21" s="152">
        <v>27330</v>
      </c>
      <c r="G21" s="152">
        <v>26153.299999999996</v>
      </c>
      <c r="H21" s="152">
        <v>17712</v>
      </c>
      <c r="I21" s="153">
        <v>17109.91959827</v>
      </c>
      <c r="J21" s="153">
        <v>28949</v>
      </c>
      <c r="K21" s="585">
        <v>27133.08</v>
      </c>
      <c r="M21" s="886"/>
    </row>
    <row r="22" spans="1:13" s="147" customFormat="1" ht="15" customHeight="1">
      <c r="A22" s="887" t="s">
        <v>218</v>
      </c>
      <c r="B22" s="605">
        <v>46577</v>
      </c>
      <c r="C22" s="152">
        <v>46009</v>
      </c>
      <c r="D22" s="152">
        <v>50263.975905559972</v>
      </c>
      <c r="E22" s="152">
        <v>54389</v>
      </c>
      <c r="F22" s="152">
        <v>61646</v>
      </c>
      <c r="G22" s="152">
        <v>69130.200000000012</v>
      </c>
      <c r="H22" s="152">
        <v>88936</v>
      </c>
      <c r="I22" s="153">
        <v>71712.135627070005</v>
      </c>
      <c r="J22" s="153">
        <v>66961</v>
      </c>
      <c r="K22" s="585">
        <v>65335.100000000006</v>
      </c>
      <c r="M22" s="886"/>
    </row>
    <row r="23" spans="1:13" s="147" customFormat="1" ht="15" customHeight="1">
      <c r="A23" s="588" t="s">
        <v>373</v>
      </c>
      <c r="B23" s="606" t="s">
        <v>99</v>
      </c>
      <c r="C23" s="154" t="s">
        <v>99</v>
      </c>
      <c r="D23" s="154" t="s">
        <v>99</v>
      </c>
      <c r="E23" s="154" t="s">
        <v>99</v>
      </c>
      <c r="F23" s="154" t="s">
        <v>99</v>
      </c>
      <c r="G23" s="152">
        <v>123428</v>
      </c>
      <c r="H23" s="152">
        <v>-123428</v>
      </c>
      <c r="I23" s="119" t="s">
        <v>99</v>
      </c>
      <c r="J23" s="119" t="s">
        <v>99</v>
      </c>
      <c r="K23" s="585">
        <v>0</v>
      </c>
      <c r="M23" s="886"/>
    </row>
    <row r="24" spans="1:13" s="147" customFormat="1" ht="18" customHeight="1">
      <c r="A24" s="587" t="s">
        <v>289</v>
      </c>
      <c r="B24" s="603">
        <v>459855</v>
      </c>
      <c r="C24" s="148">
        <v>588175</v>
      </c>
      <c r="D24" s="148">
        <v>577035.87163413956</v>
      </c>
      <c r="E24" s="148">
        <v>638343</v>
      </c>
      <c r="F24" s="148">
        <v>612561</v>
      </c>
      <c r="G24" s="148">
        <v>619069</v>
      </c>
      <c r="H24" s="148">
        <v>795368</v>
      </c>
      <c r="I24" s="149">
        <v>767606.03872844996</v>
      </c>
      <c r="J24" s="149">
        <v>715429</v>
      </c>
      <c r="K24" s="584">
        <v>913601.29000000015</v>
      </c>
      <c r="M24" s="886"/>
    </row>
    <row r="25" spans="1:13" s="147" customFormat="1" ht="15" customHeight="1">
      <c r="A25" s="591" t="s">
        <v>374</v>
      </c>
      <c r="B25" s="605">
        <v>252303</v>
      </c>
      <c r="C25" s="152">
        <v>313260</v>
      </c>
      <c r="D25" s="152">
        <v>328201.62204819953</v>
      </c>
      <c r="E25" s="152">
        <v>360333</v>
      </c>
      <c r="F25" s="152">
        <v>355763</v>
      </c>
      <c r="G25" s="152">
        <v>385365.6</v>
      </c>
      <c r="H25" s="152">
        <v>483543</v>
      </c>
      <c r="I25" s="153">
        <v>438753.09040712996</v>
      </c>
      <c r="J25" s="153">
        <v>445521</v>
      </c>
      <c r="K25" s="585">
        <v>647957.58000000007</v>
      </c>
      <c r="M25" s="886"/>
    </row>
    <row r="26" spans="1:13" s="147" customFormat="1" ht="15" customHeight="1">
      <c r="A26" s="588" t="s">
        <v>375</v>
      </c>
      <c r="B26" s="605">
        <v>207551</v>
      </c>
      <c r="C26" s="152">
        <v>274916</v>
      </c>
      <c r="D26" s="152">
        <v>248834.24958594007</v>
      </c>
      <c r="E26" s="152">
        <v>278010</v>
      </c>
      <c r="F26" s="152">
        <v>256798</v>
      </c>
      <c r="G26" s="152">
        <v>239688</v>
      </c>
      <c r="H26" s="152">
        <v>307917</v>
      </c>
      <c r="I26" s="153">
        <v>326578.24225205003</v>
      </c>
      <c r="J26" s="153">
        <v>268601</v>
      </c>
      <c r="K26" s="585">
        <v>265643.71000000002</v>
      </c>
      <c r="M26" s="886"/>
    </row>
    <row r="27" spans="1:13" s="147" customFormat="1" ht="15" customHeight="1">
      <c r="A27" s="887" t="s">
        <v>217</v>
      </c>
      <c r="B27" s="605">
        <v>147166</v>
      </c>
      <c r="C27" s="152">
        <v>197712</v>
      </c>
      <c r="D27" s="152">
        <v>184689.38760887005</v>
      </c>
      <c r="E27" s="152">
        <v>215508</v>
      </c>
      <c r="F27" s="152">
        <v>200265</v>
      </c>
      <c r="G27" s="152">
        <v>200172</v>
      </c>
      <c r="H27" s="152">
        <v>254384</v>
      </c>
      <c r="I27" s="153">
        <v>265073.56133896002</v>
      </c>
      <c r="J27" s="153">
        <v>229425</v>
      </c>
      <c r="K27" s="585">
        <v>218378.66</v>
      </c>
      <c r="M27" s="886"/>
    </row>
    <row r="28" spans="1:13" s="147" customFormat="1" ht="15" customHeight="1">
      <c r="A28" s="887" t="s">
        <v>216</v>
      </c>
      <c r="B28" s="605">
        <v>28322</v>
      </c>
      <c r="C28" s="152">
        <v>42473</v>
      </c>
      <c r="D28" s="152">
        <v>32066.095066950005</v>
      </c>
      <c r="E28" s="152">
        <v>26377</v>
      </c>
      <c r="F28" s="152">
        <v>29474</v>
      </c>
      <c r="G28" s="152">
        <v>20704</v>
      </c>
      <c r="H28" s="152">
        <v>34365</v>
      </c>
      <c r="I28" s="153">
        <v>27800.764907639998</v>
      </c>
      <c r="J28" s="153">
        <v>19194</v>
      </c>
      <c r="K28" s="585">
        <v>12624.78</v>
      </c>
      <c r="M28" s="886"/>
    </row>
    <row r="29" spans="1:13" s="147" customFormat="1" ht="15" customHeight="1">
      <c r="A29" s="887" t="s">
        <v>215</v>
      </c>
      <c r="B29" s="604">
        <v>31547</v>
      </c>
      <c r="C29" s="150">
        <v>34063</v>
      </c>
      <c r="D29" s="150">
        <v>29887.39141479</v>
      </c>
      <c r="E29" s="150">
        <v>34511</v>
      </c>
      <c r="F29" s="150">
        <v>23481</v>
      </c>
      <c r="G29" s="150">
        <v>18812</v>
      </c>
      <c r="H29" s="150">
        <v>19168</v>
      </c>
      <c r="I29" s="151">
        <v>33703.916005449995</v>
      </c>
      <c r="J29" s="151">
        <v>19982</v>
      </c>
      <c r="K29" s="585">
        <v>34640.269999999997</v>
      </c>
      <c r="M29" s="886"/>
    </row>
    <row r="30" spans="1:13" s="147" customFormat="1" ht="15" customHeight="1">
      <c r="A30" s="887" t="s">
        <v>214</v>
      </c>
      <c r="B30" s="604">
        <v>516</v>
      </c>
      <c r="C30" s="150">
        <v>668</v>
      </c>
      <c r="D30" s="150">
        <v>2191.3754953300004</v>
      </c>
      <c r="E30" s="150">
        <v>1614</v>
      </c>
      <c r="F30" s="150">
        <v>3579</v>
      </c>
      <c r="G30" s="116" t="s">
        <v>369</v>
      </c>
      <c r="H30" s="116" t="s">
        <v>369</v>
      </c>
      <c r="I30" s="121" t="s">
        <v>99</v>
      </c>
      <c r="J30" s="121" t="s">
        <v>99</v>
      </c>
      <c r="K30" s="585" t="s">
        <v>99</v>
      </c>
      <c r="M30" s="886"/>
    </row>
    <row r="31" spans="1:13" s="147" customFormat="1" ht="15" customHeight="1" thickBot="1">
      <c r="A31" s="608" t="s">
        <v>376</v>
      </c>
      <c r="B31" s="609" t="s">
        <v>369</v>
      </c>
      <c r="C31" s="610" t="s">
        <v>369</v>
      </c>
      <c r="D31" s="610" t="s">
        <v>369</v>
      </c>
      <c r="E31" s="610" t="s">
        <v>369</v>
      </c>
      <c r="F31" s="610" t="s">
        <v>369</v>
      </c>
      <c r="G31" s="611">
        <v>-5985</v>
      </c>
      <c r="H31" s="611">
        <v>3907</v>
      </c>
      <c r="I31" s="612">
        <v>2274.7060692699997</v>
      </c>
      <c r="J31" s="612">
        <v>1308</v>
      </c>
      <c r="K31" s="613" t="s">
        <v>99</v>
      </c>
      <c r="M31" s="886"/>
    </row>
    <row r="32" spans="1:13" s="147" customFormat="1" ht="15" customHeight="1">
      <c r="A32" s="587" t="s">
        <v>213</v>
      </c>
      <c r="B32" s="603">
        <v>13112</v>
      </c>
      <c r="C32" s="148">
        <v>561</v>
      </c>
      <c r="D32" s="148">
        <v>-934.4435496699989</v>
      </c>
      <c r="E32" s="148">
        <v>7021</v>
      </c>
      <c r="F32" s="148">
        <v>-9046</v>
      </c>
      <c r="G32" s="148">
        <v>-4933.3999999999996</v>
      </c>
      <c r="H32" s="148">
        <v>-3552</v>
      </c>
      <c r="I32" s="149">
        <v>6616.9538785599998</v>
      </c>
      <c r="J32" s="149">
        <v>237495</v>
      </c>
      <c r="K32" s="584">
        <v>-256689.02000000002</v>
      </c>
      <c r="M32" s="886"/>
    </row>
    <row r="33" spans="1:13" s="147" customFormat="1" ht="15" customHeight="1">
      <c r="A33" s="588" t="s">
        <v>377</v>
      </c>
      <c r="B33" s="606">
        <v>1249</v>
      </c>
      <c r="C33" s="154">
        <v>-1070</v>
      </c>
      <c r="D33" s="154">
        <v>708.21457949000205</v>
      </c>
      <c r="E33" s="154">
        <v>4396</v>
      </c>
      <c r="F33" s="154">
        <v>4129</v>
      </c>
      <c r="G33" s="154">
        <v>1171.5999999999999</v>
      </c>
      <c r="H33" s="154">
        <v>-529</v>
      </c>
      <c r="I33" s="119">
        <v>-257.48884005999935</v>
      </c>
      <c r="J33" s="119">
        <v>-887</v>
      </c>
      <c r="K33" s="585">
        <v>442.34</v>
      </c>
      <c r="M33" s="886"/>
    </row>
    <row r="34" spans="1:13" s="147" customFormat="1" ht="15" customHeight="1">
      <c r="A34" s="588" t="s">
        <v>378</v>
      </c>
      <c r="B34" s="606">
        <v>26756</v>
      </c>
      <c r="C34" s="154">
        <v>14592</v>
      </c>
      <c r="D34" s="154">
        <v>16976.835296099998</v>
      </c>
      <c r="E34" s="154">
        <v>19043</v>
      </c>
      <c r="F34" s="154">
        <v>12408</v>
      </c>
      <c r="G34" s="154">
        <v>12166</v>
      </c>
      <c r="H34" s="154">
        <v>16405</v>
      </c>
      <c r="I34" s="119">
        <v>22030.171923379999</v>
      </c>
      <c r="J34" s="119">
        <v>298864</v>
      </c>
      <c r="K34" s="585">
        <v>19143.599999999999</v>
      </c>
      <c r="M34" s="886"/>
    </row>
    <row r="35" spans="1:13" s="147" customFormat="1" ht="15" customHeight="1">
      <c r="A35" s="588" t="s">
        <v>379</v>
      </c>
      <c r="B35" s="606">
        <v>-14892</v>
      </c>
      <c r="C35" s="154">
        <v>-12961</v>
      </c>
      <c r="D35" s="154">
        <v>-18619.49342526</v>
      </c>
      <c r="E35" s="154">
        <v>-16418</v>
      </c>
      <c r="F35" s="154">
        <v>-25584</v>
      </c>
      <c r="G35" s="154">
        <v>-18271</v>
      </c>
      <c r="H35" s="154">
        <v>-19429</v>
      </c>
      <c r="I35" s="119">
        <v>-15155.72920476</v>
      </c>
      <c r="J35" s="119">
        <v>-60483</v>
      </c>
      <c r="K35" s="585">
        <v>-276274.96000000002</v>
      </c>
      <c r="M35" s="886"/>
    </row>
    <row r="36" spans="1:13" s="147" customFormat="1" ht="30" customHeight="1">
      <c r="A36" s="889" t="s">
        <v>288</v>
      </c>
      <c r="B36" s="606" t="s">
        <v>99</v>
      </c>
      <c r="C36" s="154" t="s">
        <v>99</v>
      </c>
      <c r="D36" s="154" t="s">
        <v>99</v>
      </c>
      <c r="E36" s="154" t="s">
        <v>99</v>
      </c>
      <c r="F36" s="154" t="s">
        <v>99</v>
      </c>
      <c r="G36" s="154">
        <v>299178</v>
      </c>
      <c r="H36" s="154">
        <v>-299178</v>
      </c>
      <c r="I36" s="119">
        <v>-15155.72920476</v>
      </c>
      <c r="J36" s="119" t="s">
        <v>99</v>
      </c>
      <c r="K36" s="585">
        <v>0</v>
      </c>
      <c r="M36" s="886"/>
    </row>
    <row r="37" spans="1:13" s="147" customFormat="1" ht="14.25" thickBot="1">
      <c r="A37" s="890" t="s">
        <v>139</v>
      </c>
      <c r="B37" s="607">
        <v>1795865</v>
      </c>
      <c r="C37" s="597">
        <v>2290394</v>
      </c>
      <c r="D37" s="597">
        <v>2333883.2405929095</v>
      </c>
      <c r="E37" s="597">
        <v>2573056</v>
      </c>
      <c r="F37" s="597">
        <v>2693228</v>
      </c>
      <c r="G37" s="597">
        <v>3337896</v>
      </c>
      <c r="H37" s="597">
        <v>3040996</v>
      </c>
      <c r="I37" s="598">
        <v>3521735</v>
      </c>
      <c r="J37" s="598">
        <v>4472556</v>
      </c>
      <c r="K37" s="599">
        <v>5356591.0798289999</v>
      </c>
      <c r="M37" s="886"/>
    </row>
    <row r="38" spans="1:13" s="147" customFormat="1">
      <c r="A38" s="147" t="s">
        <v>286</v>
      </c>
      <c r="F38" s="595"/>
      <c r="G38" s="595"/>
      <c r="H38" s="595"/>
      <c r="I38" s="595"/>
      <c r="J38" s="595"/>
      <c r="K38" s="595" t="s">
        <v>263</v>
      </c>
    </row>
    <row r="39" spans="1:13" s="147" customFormat="1">
      <c r="A39" s="147" t="s">
        <v>38</v>
      </c>
      <c r="I39" s="57"/>
      <c r="K39" s="891"/>
    </row>
    <row r="40" spans="1:13" s="147" customFormat="1">
      <c r="B40" s="886"/>
      <c r="C40" s="886"/>
      <c r="D40" s="886"/>
      <c r="E40" s="886"/>
      <c r="F40" s="886"/>
      <c r="G40" s="886"/>
      <c r="I40" s="57"/>
      <c r="K40" s="891"/>
    </row>
    <row r="41" spans="1:13" s="147" customFormat="1">
      <c r="B41" s="886"/>
      <c r="C41" s="886"/>
      <c r="D41" s="886"/>
      <c r="E41" s="886"/>
      <c r="F41" s="886"/>
      <c r="G41" s="886"/>
      <c r="I41" s="57"/>
      <c r="K41" s="891"/>
    </row>
    <row r="42" spans="1:13" s="147" customFormat="1">
      <c r="B42" s="886"/>
      <c r="C42" s="886"/>
      <c r="D42" s="886"/>
      <c r="E42" s="886"/>
      <c r="F42" s="886"/>
      <c r="G42" s="886"/>
      <c r="I42" s="57"/>
      <c r="K42" s="891"/>
    </row>
    <row r="43" spans="1:13" s="147" customFormat="1">
      <c r="B43" s="886"/>
      <c r="C43" s="886"/>
      <c r="D43" s="886"/>
      <c r="E43" s="886"/>
      <c r="F43" s="886"/>
      <c r="G43" s="886"/>
      <c r="I43" s="57"/>
      <c r="K43" s="891"/>
    </row>
    <row r="44" spans="1:13" s="147" customFormat="1">
      <c r="B44" s="886"/>
      <c r="C44" s="886"/>
      <c r="D44" s="886"/>
      <c r="E44" s="886"/>
      <c r="F44" s="886"/>
      <c r="G44" s="886"/>
      <c r="I44" s="57"/>
      <c r="K44" s="891"/>
    </row>
    <row r="45" spans="1:13" s="147" customFormat="1">
      <c r="B45" s="886"/>
      <c r="C45" s="886"/>
      <c r="D45" s="886"/>
      <c r="E45" s="886"/>
      <c r="F45" s="886"/>
      <c r="G45" s="886"/>
      <c r="I45" s="57"/>
      <c r="K45" s="891"/>
    </row>
    <row r="46" spans="1:13" s="147" customFormat="1">
      <c r="B46" s="886"/>
      <c r="C46" s="886"/>
      <c r="D46" s="886"/>
      <c r="E46" s="886"/>
      <c r="F46" s="886"/>
      <c r="G46" s="886"/>
      <c r="I46" s="57"/>
      <c r="K46" s="891"/>
    </row>
    <row r="47" spans="1:13" s="147" customFormat="1">
      <c r="B47" s="892"/>
      <c r="C47" s="892"/>
      <c r="D47" s="892"/>
      <c r="E47" s="892"/>
      <c r="F47" s="892"/>
      <c r="G47" s="892"/>
      <c r="I47" s="57"/>
      <c r="K47" s="891"/>
    </row>
    <row r="48" spans="1:13" s="147" customFormat="1">
      <c r="B48" s="892"/>
      <c r="C48" s="892"/>
      <c r="D48" s="892"/>
      <c r="E48" s="892"/>
      <c r="F48" s="892"/>
      <c r="G48" s="892"/>
      <c r="I48" s="57"/>
      <c r="K48" s="891"/>
    </row>
    <row r="49" spans="2:11" s="147" customFormat="1">
      <c r="B49" s="892"/>
      <c r="C49" s="892"/>
      <c r="D49" s="892"/>
      <c r="E49" s="892"/>
      <c r="F49" s="892"/>
      <c r="G49" s="892"/>
      <c r="I49" s="57"/>
      <c r="K49" s="891"/>
    </row>
    <row r="65" spans="9:11" s="147" customFormat="1" ht="10.5" customHeight="1">
      <c r="I65" s="57"/>
      <c r="K65" s="891"/>
    </row>
    <row r="66" spans="9:11" s="147" customFormat="1" ht="10.5" customHeight="1">
      <c r="I66" s="57"/>
      <c r="K66" s="891"/>
    </row>
    <row r="67" spans="9:11" s="147" customFormat="1" ht="10.5" customHeight="1">
      <c r="I67" s="57"/>
      <c r="K67" s="891"/>
    </row>
    <row r="68" spans="9:11" s="147" customFormat="1" ht="10.5" customHeight="1">
      <c r="I68" s="57"/>
      <c r="K68" s="891"/>
    </row>
    <row r="69" spans="9:11" s="147" customFormat="1" ht="10.5" customHeight="1">
      <c r="I69" s="57"/>
      <c r="K69" s="891"/>
    </row>
    <row r="70" spans="9:11" s="147" customFormat="1" ht="10.5" customHeight="1">
      <c r="I70" s="57"/>
      <c r="K70" s="891"/>
    </row>
    <row r="71" spans="9:11" s="147" customFormat="1" ht="10.5" customHeight="1">
      <c r="I71" s="57"/>
      <c r="K71" s="891"/>
    </row>
    <row r="72" spans="9:11" s="147" customFormat="1" ht="10.5" customHeight="1">
      <c r="I72" s="57"/>
      <c r="K72" s="891"/>
    </row>
    <row r="73" spans="9:11" s="147" customFormat="1" ht="10.5" customHeight="1">
      <c r="I73" s="57"/>
      <c r="K73" s="891"/>
    </row>
  </sheetData>
  <mergeCells count="12">
    <mergeCell ref="E5:E7"/>
    <mergeCell ref="F5:F7"/>
    <mergeCell ref="G5:G7"/>
    <mergeCell ref="H5:H7"/>
    <mergeCell ref="A3:K3"/>
    <mergeCell ref="I5:I7"/>
    <mergeCell ref="J5:J7"/>
    <mergeCell ref="K5:K7"/>
    <mergeCell ref="A5:A7"/>
    <mergeCell ref="B5:B7"/>
    <mergeCell ref="C5:C7"/>
    <mergeCell ref="D5:D7"/>
  </mergeCells>
  <conditionalFormatting sqref="K2 K8:K37 K39:K1048576">
    <cfRule type="cellIs" dxfId="49" priority="1" operator="equal">
      <formula>0</formula>
    </cfRule>
  </conditionalFormatting>
  <hyperlinks>
    <hyperlink ref="K2" location="පටුන!A1" display="පටුන වෙත"/>
  </hyperlinks>
  <pageMargins left="0.63" right="0.56999999999999995" top="0.84" bottom="1" header="0.5" footer="0.5"/>
  <pageSetup paperSize="9" scale="79" orientation="landscape" horizontalDpi="1200" verticalDpi="1200" r:id="rId1"/>
  <headerFooter alignWithMargins="0">
    <oddHeader>&amp;L&amp;"Calibri"&amp;10&amp;K000000 [Limited Sharing]&amp;1#_x000D_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zoomScaleNormal="100" workbookViewId="0">
      <selection sqref="A1:XFD3"/>
    </sheetView>
  </sheetViews>
  <sheetFormatPr defaultColWidth="9" defaultRowHeight="12.75"/>
  <cols>
    <col min="1" max="1" width="41" style="101" customWidth="1"/>
    <col min="2" max="2" width="17.125" style="101" customWidth="1"/>
    <col min="3" max="3" width="17" style="101" customWidth="1"/>
    <col min="4" max="4" width="14.75" style="101" customWidth="1"/>
    <col min="5" max="16384" width="9" style="101"/>
  </cols>
  <sheetData>
    <row r="1" spans="1:12" s="875" customFormat="1" ht="15.75">
      <c r="A1" s="212" t="s">
        <v>394</v>
      </c>
      <c r="B1" s="874"/>
      <c r="C1" s="874"/>
      <c r="D1" s="122" t="s">
        <v>188</v>
      </c>
    </row>
    <row r="2" spans="1:12" s="875" customFormat="1" ht="15.75">
      <c r="D2" s="859" t="s">
        <v>704</v>
      </c>
    </row>
    <row r="3" spans="1:12" s="877" customFormat="1" ht="15.75">
      <c r="A3" s="876" t="s">
        <v>321</v>
      </c>
      <c r="B3" s="876"/>
      <c r="C3" s="876"/>
      <c r="D3" s="876"/>
    </row>
    <row r="4" spans="1:12" s="102" customFormat="1" ht="13.5" thickBot="1">
      <c r="A4" s="873"/>
      <c r="B4" s="873"/>
      <c r="C4" s="873"/>
      <c r="D4" s="873"/>
    </row>
    <row r="5" spans="1:12">
      <c r="A5" s="615" t="s">
        <v>39</v>
      </c>
      <c r="B5" s="616">
        <v>2021</v>
      </c>
      <c r="C5" s="616">
        <v>2022</v>
      </c>
      <c r="D5" s="617" t="s">
        <v>322</v>
      </c>
    </row>
    <row r="6" spans="1:12">
      <c r="A6" s="618"/>
      <c r="B6" s="338"/>
      <c r="C6" s="338"/>
      <c r="D6" s="619"/>
    </row>
    <row r="7" spans="1:12" ht="13.5" thickBot="1">
      <c r="A7" s="620"/>
      <c r="B7" s="621"/>
      <c r="C7" s="621"/>
      <c r="D7" s="622"/>
    </row>
    <row r="8" spans="1:12" ht="18.75" customHeight="1">
      <c r="A8" s="624" t="s">
        <v>28</v>
      </c>
      <c r="B8" s="614"/>
      <c r="C8" s="614"/>
      <c r="D8" s="625"/>
    </row>
    <row r="9" spans="1:12" ht="19.5" customHeight="1">
      <c r="A9" s="626" t="s">
        <v>225</v>
      </c>
      <c r="B9" s="105">
        <v>2747512</v>
      </c>
      <c r="C9" s="105">
        <v>3519633</v>
      </c>
      <c r="D9" s="627">
        <v>4699678.8098290004</v>
      </c>
      <c r="E9" s="103"/>
      <c r="G9" s="104"/>
      <c r="J9" s="104"/>
      <c r="K9" s="104"/>
      <c r="L9" s="104"/>
    </row>
    <row r="10" spans="1:12">
      <c r="A10" s="628" t="s">
        <v>323</v>
      </c>
      <c r="B10" s="105">
        <v>499629</v>
      </c>
      <c r="C10" s="105">
        <v>570918</v>
      </c>
      <c r="D10" s="629">
        <v>543998.66490584891</v>
      </c>
      <c r="E10" s="103"/>
      <c r="G10" s="104"/>
      <c r="J10" s="104"/>
      <c r="K10" s="104"/>
      <c r="L10" s="104"/>
    </row>
    <row r="11" spans="1:12">
      <c r="A11" s="630" t="s">
        <v>324</v>
      </c>
      <c r="B11" s="105">
        <v>134930</v>
      </c>
      <c r="C11" s="105">
        <v>170303</v>
      </c>
      <c r="D11" s="629">
        <v>90519.21412715943</v>
      </c>
      <c r="E11" s="103"/>
      <c r="G11" s="104"/>
      <c r="J11" s="104"/>
      <c r="K11" s="104"/>
      <c r="L11" s="104"/>
    </row>
    <row r="12" spans="1:12">
      <c r="A12" s="630" t="s">
        <v>325</v>
      </c>
      <c r="B12" s="105">
        <v>257918</v>
      </c>
      <c r="C12" s="105">
        <v>281643</v>
      </c>
      <c r="D12" s="629">
        <v>323146.10804875998</v>
      </c>
      <c r="E12" s="103"/>
      <c r="G12" s="104"/>
      <c r="J12" s="104"/>
      <c r="K12" s="104"/>
      <c r="L12" s="104"/>
    </row>
    <row r="13" spans="1:12">
      <c r="A13" s="630" t="s">
        <v>326</v>
      </c>
      <c r="B13" s="105">
        <v>106782</v>
      </c>
      <c r="C13" s="105">
        <v>118971</v>
      </c>
      <c r="D13" s="629">
        <v>130333.34272992999</v>
      </c>
      <c r="E13" s="103"/>
      <c r="G13" s="104"/>
      <c r="J13" s="104"/>
      <c r="K13" s="104"/>
      <c r="L13" s="104"/>
    </row>
    <row r="14" spans="1:12">
      <c r="A14" s="628" t="s">
        <v>327</v>
      </c>
      <c r="B14" s="105">
        <v>974821</v>
      </c>
      <c r="C14" s="105">
        <v>1092615</v>
      </c>
      <c r="D14" s="629">
        <v>1343885.4334301285</v>
      </c>
      <c r="E14" s="103"/>
      <c r="G14" s="104"/>
      <c r="J14" s="104"/>
      <c r="K14" s="104"/>
      <c r="L14" s="104"/>
    </row>
    <row r="15" spans="1:12">
      <c r="A15" s="630" t="s">
        <v>328</v>
      </c>
      <c r="B15" s="105">
        <v>261716</v>
      </c>
      <c r="C15" s="105">
        <v>328969</v>
      </c>
      <c r="D15" s="629">
        <v>394676.29417522845</v>
      </c>
      <c r="E15" s="103"/>
      <c r="G15" s="104"/>
      <c r="J15" s="104"/>
      <c r="K15" s="104"/>
      <c r="L15" s="104"/>
    </row>
    <row r="16" spans="1:12">
      <c r="A16" s="630" t="s">
        <v>329</v>
      </c>
      <c r="B16" s="105">
        <v>275165</v>
      </c>
      <c r="C16" s="105">
        <v>279803</v>
      </c>
      <c r="D16" s="629">
        <v>374328.60384046065</v>
      </c>
      <c r="E16" s="103"/>
      <c r="G16" s="104"/>
      <c r="J16" s="104"/>
      <c r="K16" s="104"/>
      <c r="L16" s="104"/>
    </row>
    <row r="17" spans="1:12">
      <c r="A17" s="630" t="s">
        <v>330</v>
      </c>
      <c r="B17" s="105">
        <v>397343</v>
      </c>
      <c r="C17" s="105">
        <v>445635</v>
      </c>
      <c r="D17" s="629">
        <v>531074.56849892996</v>
      </c>
      <c r="E17" s="103"/>
      <c r="G17" s="104"/>
      <c r="J17" s="104"/>
      <c r="K17" s="104"/>
      <c r="L17" s="104"/>
    </row>
    <row r="18" spans="1:12">
      <c r="A18" s="630" t="s">
        <v>331</v>
      </c>
      <c r="B18" s="105">
        <v>40597</v>
      </c>
      <c r="C18" s="105">
        <v>38208</v>
      </c>
      <c r="D18" s="629">
        <v>43805.966915509467</v>
      </c>
      <c r="E18" s="103"/>
      <c r="G18" s="104"/>
      <c r="J18" s="104"/>
      <c r="K18" s="104"/>
      <c r="L18" s="104"/>
    </row>
    <row r="19" spans="1:12">
      <c r="A19" s="628" t="s">
        <v>332</v>
      </c>
      <c r="B19" s="105">
        <v>164590</v>
      </c>
      <c r="C19" s="105">
        <v>203491</v>
      </c>
      <c r="D19" s="629">
        <v>202476.49215315774</v>
      </c>
      <c r="E19" s="103"/>
      <c r="G19" s="104"/>
      <c r="J19" s="104"/>
      <c r="K19" s="104"/>
      <c r="L19" s="104"/>
    </row>
    <row r="20" spans="1:12">
      <c r="A20" s="630" t="s">
        <v>333</v>
      </c>
      <c r="B20" s="105">
        <v>68206</v>
      </c>
      <c r="C20" s="105">
        <v>109330</v>
      </c>
      <c r="D20" s="629">
        <v>106793.23228070991</v>
      </c>
      <c r="E20" s="103"/>
      <c r="G20" s="104"/>
      <c r="J20" s="104"/>
      <c r="K20" s="104"/>
      <c r="L20" s="104"/>
    </row>
    <row r="21" spans="1:12">
      <c r="A21" s="630" t="s">
        <v>334</v>
      </c>
      <c r="B21" s="105">
        <v>1385</v>
      </c>
      <c r="C21" s="105">
        <v>1259</v>
      </c>
      <c r="D21" s="629">
        <v>1424.43868376</v>
      </c>
      <c r="E21" s="103"/>
      <c r="G21" s="104"/>
      <c r="J21" s="104"/>
      <c r="K21" s="104"/>
      <c r="L21" s="104"/>
    </row>
    <row r="22" spans="1:12">
      <c r="A22" s="630" t="s">
        <v>335</v>
      </c>
      <c r="B22" s="105">
        <v>47255</v>
      </c>
      <c r="C22" s="105">
        <v>45935</v>
      </c>
      <c r="D22" s="629">
        <v>46685.667864269999</v>
      </c>
      <c r="E22" s="103"/>
      <c r="G22" s="104"/>
      <c r="J22" s="104"/>
      <c r="K22" s="104"/>
      <c r="L22" s="104"/>
    </row>
    <row r="23" spans="1:12">
      <c r="A23" s="630" t="s">
        <v>67</v>
      </c>
      <c r="B23" s="105">
        <v>47744</v>
      </c>
      <c r="C23" s="105">
        <v>46967</v>
      </c>
      <c r="D23" s="629">
        <v>47573.153324417828</v>
      </c>
      <c r="E23" s="103"/>
      <c r="G23" s="104"/>
      <c r="J23" s="104"/>
      <c r="K23" s="104"/>
      <c r="L23" s="104"/>
    </row>
    <row r="24" spans="1:12">
      <c r="A24" s="628" t="s">
        <v>336</v>
      </c>
      <c r="B24" s="105">
        <v>1108472</v>
      </c>
      <c r="C24" s="105">
        <v>1652609</v>
      </c>
      <c r="D24" s="629">
        <v>2609318.2193398648</v>
      </c>
      <c r="E24" s="103"/>
      <c r="G24" s="104"/>
      <c r="J24" s="104"/>
      <c r="K24" s="104"/>
      <c r="L24" s="104"/>
    </row>
    <row r="25" spans="1:12">
      <c r="A25" s="630" t="s">
        <v>337</v>
      </c>
      <c r="B25" s="105">
        <v>1048382</v>
      </c>
      <c r="C25" s="105">
        <v>1565190</v>
      </c>
      <c r="D25" s="629">
        <v>2455599.54</v>
      </c>
      <c r="E25" s="103"/>
      <c r="G25" s="104"/>
      <c r="J25" s="104"/>
      <c r="K25" s="104"/>
      <c r="L25" s="104"/>
    </row>
    <row r="26" spans="1:12" ht="18" customHeight="1">
      <c r="A26" s="626" t="s">
        <v>338</v>
      </c>
      <c r="B26" s="105">
        <v>789636</v>
      </c>
      <c r="C26" s="105">
        <v>1014293</v>
      </c>
      <c r="D26" s="629">
        <v>932744.89000000013</v>
      </c>
      <c r="E26" s="103"/>
      <c r="G26" s="104"/>
      <c r="J26" s="104"/>
      <c r="K26" s="104"/>
      <c r="L26" s="104"/>
    </row>
    <row r="27" spans="1:12">
      <c r="A27" s="628" t="s">
        <v>339</v>
      </c>
      <c r="B27" s="105">
        <v>61675</v>
      </c>
      <c r="C27" s="105">
        <v>36100</v>
      </c>
      <c r="D27" s="629">
        <v>43186.30110131843</v>
      </c>
      <c r="E27" s="103"/>
      <c r="G27" s="104"/>
      <c r="J27" s="104"/>
      <c r="K27" s="104"/>
      <c r="L27" s="104"/>
    </row>
    <row r="28" spans="1:12">
      <c r="A28" s="630" t="s">
        <v>340</v>
      </c>
      <c r="B28" s="105">
        <v>54624</v>
      </c>
      <c r="C28" s="105">
        <v>30271</v>
      </c>
      <c r="D28" s="629">
        <v>28140.028993418433</v>
      </c>
      <c r="E28" s="103"/>
      <c r="G28" s="104"/>
      <c r="J28" s="104"/>
      <c r="K28" s="104"/>
      <c r="L28" s="104"/>
    </row>
    <row r="29" spans="1:12">
      <c r="A29" s="630" t="s">
        <v>341</v>
      </c>
      <c r="B29" s="105">
        <v>7051</v>
      </c>
      <c r="C29" s="105">
        <v>5829</v>
      </c>
      <c r="D29" s="629">
        <v>15046.2721079</v>
      </c>
      <c r="E29" s="103"/>
      <c r="F29" s="104"/>
      <c r="G29" s="106"/>
      <c r="J29" s="104"/>
      <c r="K29" s="104"/>
      <c r="L29" s="104"/>
    </row>
    <row r="30" spans="1:12">
      <c r="A30" s="628" t="s">
        <v>342</v>
      </c>
      <c r="B30" s="105">
        <v>189733</v>
      </c>
      <c r="C30" s="105">
        <v>116818</v>
      </c>
      <c r="D30" s="629">
        <v>136303.34505576987</v>
      </c>
      <c r="E30" s="103"/>
      <c r="F30" s="104"/>
      <c r="G30" s="106"/>
      <c r="J30" s="104"/>
      <c r="K30" s="104"/>
      <c r="L30" s="104"/>
    </row>
    <row r="31" spans="1:12">
      <c r="A31" s="630" t="s">
        <v>328</v>
      </c>
      <c r="B31" s="105">
        <v>48897</v>
      </c>
      <c r="C31" s="105">
        <v>38522</v>
      </c>
      <c r="D31" s="629">
        <v>51090.751831604844</v>
      </c>
      <c r="E31" s="103"/>
      <c r="F31" s="104"/>
      <c r="G31" s="106"/>
      <c r="J31" s="104"/>
      <c r="K31" s="104"/>
      <c r="L31" s="104"/>
    </row>
    <row r="32" spans="1:12">
      <c r="A32" s="630" t="s">
        <v>329</v>
      </c>
      <c r="B32" s="105">
        <v>111956</v>
      </c>
      <c r="C32" s="105">
        <v>43734</v>
      </c>
      <c r="D32" s="629">
        <v>40905.114614810387</v>
      </c>
      <c r="E32" s="103"/>
      <c r="F32" s="104"/>
      <c r="G32" s="106"/>
      <c r="J32" s="104"/>
      <c r="K32" s="104"/>
      <c r="L32" s="104"/>
    </row>
    <row r="33" spans="1:12">
      <c r="A33" s="630" t="s">
        <v>343</v>
      </c>
      <c r="B33" s="105">
        <v>18333</v>
      </c>
      <c r="C33" s="105">
        <v>25434</v>
      </c>
      <c r="D33" s="629">
        <v>32573.58138337647</v>
      </c>
      <c r="E33" s="103"/>
      <c r="F33" s="104"/>
      <c r="G33" s="106"/>
      <c r="J33" s="104"/>
      <c r="K33" s="104"/>
      <c r="L33" s="104"/>
    </row>
    <row r="34" spans="1:12">
      <c r="A34" s="630" t="s">
        <v>331</v>
      </c>
      <c r="B34" s="105">
        <v>10547</v>
      </c>
      <c r="C34" s="105">
        <v>9128</v>
      </c>
      <c r="D34" s="629">
        <v>11733.897225978173</v>
      </c>
      <c r="E34" s="103"/>
      <c r="G34" s="104"/>
      <c r="J34" s="104"/>
      <c r="K34" s="104"/>
      <c r="L34" s="104"/>
    </row>
    <row r="35" spans="1:12">
      <c r="A35" s="628" t="s">
        <v>344</v>
      </c>
      <c r="B35" s="105">
        <v>537370</v>
      </c>
      <c r="C35" s="105">
        <v>859835</v>
      </c>
      <c r="D35" s="629">
        <v>751889.68770307174</v>
      </c>
      <c r="E35" s="103"/>
      <c r="G35" s="104"/>
      <c r="J35" s="104"/>
      <c r="K35" s="104"/>
      <c r="L35" s="104"/>
    </row>
    <row r="36" spans="1:12">
      <c r="A36" s="630" t="s">
        <v>333</v>
      </c>
      <c r="B36" s="105">
        <v>79463</v>
      </c>
      <c r="C36" s="105">
        <v>108697</v>
      </c>
      <c r="D36" s="629">
        <v>98601.146069520255</v>
      </c>
      <c r="E36" s="103"/>
      <c r="G36" s="104"/>
      <c r="J36" s="104"/>
      <c r="K36" s="104"/>
      <c r="L36" s="104"/>
    </row>
    <row r="37" spans="1:12">
      <c r="A37" s="630" t="s">
        <v>334</v>
      </c>
      <c r="B37" s="105">
        <v>96520</v>
      </c>
      <c r="C37" s="105">
        <v>458295</v>
      </c>
      <c r="D37" s="629">
        <v>214116.53188938953</v>
      </c>
      <c r="E37" s="103"/>
      <c r="G37" s="104"/>
      <c r="J37" s="104"/>
      <c r="K37" s="104"/>
      <c r="L37" s="104"/>
    </row>
    <row r="38" spans="1:12">
      <c r="A38" s="630" t="s">
        <v>345</v>
      </c>
      <c r="B38" s="105">
        <v>263042</v>
      </c>
      <c r="C38" s="105">
        <v>234408</v>
      </c>
      <c r="D38" s="629">
        <v>369504.84528416098</v>
      </c>
      <c r="E38" s="103"/>
      <c r="G38" s="104"/>
      <c r="J38" s="104"/>
      <c r="K38" s="104"/>
      <c r="L38" s="104"/>
    </row>
    <row r="39" spans="1:12">
      <c r="A39" s="630" t="s">
        <v>112</v>
      </c>
      <c r="B39" s="105">
        <v>98346</v>
      </c>
      <c r="C39" s="105">
        <v>58434</v>
      </c>
      <c r="D39" s="629">
        <v>69667.164460000989</v>
      </c>
      <c r="E39" s="103"/>
      <c r="G39" s="104"/>
      <c r="J39" s="104"/>
      <c r="K39" s="104"/>
      <c r="L39" s="104"/>
    </row>
    <row r="40" spans="1:12" ht="15" customHeight="1">
      <c r="A40" s="628" t="s">
        <v>346</v>
      </c>
      <c r="B40" s="105">
        <v>858</v>
      </c>
      <c r="C40" s="105">
        <v>1540</v>
      </c>
      <c r="D40" s="631">
        <v>1365.55613984</v>
      </c>
      <c r="E40" s="103"/>
      <c r="G40" s="104"/>
      <c r="J40" s="104"/>
      <c r="K40" s="104"/>
      <c r="L40" s="104"/>
    </row>
    <row r="41" spans="1:12" ht="15" customHeight="1">
      <c r="A41" s="632" t="s">
        <v>347</v>
      </c>
      <c r="B41" s="107">
        <v>3537148</v>
      </c>
      <c r="C41" s="107">
        <v>4533926</v>
      </c>
      <c r="D41" s="633">
        <v>5632423.699829001</v>
      </c>
      <c r="E41" s="103"/>
      <c r="G41" s="104"/>
      <c r="J41" s="104"/>
      <c r="K41" s="104"/>
      <c r="L41" s="104"/>
    </row>
    <row r="42" spans="1:12" ht="17.25" customHeight="1">
      <c r="A42" s="634" t="s">
        <v>348</v>
      </c>
      <c r="B42" s="339"/>
      <c r="C42" s="339"/>
      <c r="D42" s="635"/>
    </row>
    <row r="43" spans="1:12">
      <c r="A43" s="628" t="s">
        <v>349</v>
      </c>
      <c r="B43" s="108">
        <v>3.1869872575172318</v>
      </c>
      <c r="C43" s="108">
        <v>2.5225399027758546</v>
      </c>
      <c r="D43" s="636">
        <v>2.1251975560329592</v>
      </c>
      <c r="G43" s="109"/>
      <c r="J43" s="109"/>
      <c r="K43" s="109"/>
      <c r="L43" s="109"/>
    </row>
    <row r="44" spans="1:12">
      <c r="A44" s="628" t="s">
        <v>350</v>
      </c>
      <c r="B44" s="110">
        <v>6.6121366651417466</v>
      </c>
      <c r="C44" s="110">
        <v>5.0259514581674845</v>
      </c>
      <c r="D44" s="636">
        <v>5.357244746738365</v>
      </c>
      <c r="G44" s="109"/>
      <c r="J44" s="109"/>
      <c r="K44" s="109"/>
      <c r="L44" s="109"/>
    </row>
    <row r="45" spans="1:12">
      <c r="A45" s="628" t="s">
        <v>351</v>
      </c>
      <c r="B45" s="110">
        <v>3.9856077549541715</v>
      </c>
      <c r="C45" s="110">
        <v>4.4187853814203839</v>
      </c>
      <c r="D45" s="636">
        <v>3.4541359033470442</v>
      </c>
      <c r="J45" s="109"/>
      <c r="K45" s="109"/>
      <c r="L45" s="109"/>
    </row>
    <row r="46" spans="1:12">
      <c r="A46" s="628" t="s">
        <v>352</v>
      </c>
      <c r="B46" s="110">
        <v>6.2985843221883178</v>
      </c>
      <c r="C46" s="110">
        <v>6.874024917937815</v>
      </c>
      <c r="D46" s="636">
        <v>9.4488433805654424</v>
      </c>
      <c r="J46" s="109"/>
      <c r="K46" s="109"/>
      <c r="L46" s="109"/>
    </row>
    <row r="47" spans="1:12">
      <c r="A47" s="637" t="s">
        <v>337</v>
      </c>
      <c r="B47" s="110">
        <v>5.9525320949261555</v>
      </c>
      <c r="C47" s="110">
        <v>6.5043445670898388</v>
      </c>
      <c r="D47" s="636">
        <v>8.887547268946868</v>
      </c>
      <c r="J47" s="109"/>
      <c r="K47" s="109"/>
      <c r="L47" s="109"/>
    </row>
    <row r="48" spans="1:12" ht="18" customHeight="1" thickBot="1">
      <c r="A48" s="638" t="s">
        <v>353</v>
      </c>
      <c r="B48" s="639">
        <v>20.083315999801467</v>
      </c>
      <c r="C48" s="639">
        <v>18.841301660301539</v>
      </c>
      <c r="D48" s="640">
        <v>20.385421586683812</v>
      </c>
      <c r="J48" s="109"/>
      <c r="K48" s="109"/>
      <c r="L48" s="109"/>
    </row>
    <row r="49" spans="1:12">
      <c r="B49" s="623" t="s">
        <v>380</v>
      </c>
      <c r="C49" s="623"/>
      <c r="D49" s="623"/>
      <c r="J49" s="109"/>
      <c r="K49" s="109"/>
      <c r="L49" s="109"/>
    </row>
    <row r="50" spans="1:12">
      <c r="A50" s="101" t="s">
        <v>354</v>
      </c>
    </row>
    <row r="51" spans="1:12" ht="28.5" customHeight="1">
      <c r="A51" s="337" t="s">
        <v>355</v>
      </c>
      <c r="B51" s="337"/>
      <c r="C51" s="337"/>
      <c r="D51" s="337"/>
    </row>
  </sheetData>
  <mergeCells count="9">
    <mergeCell ref="B49:D49"/>
    <mergeCell ref="A8:D8"/>
    <mergeCell ref="A51:D51"/>
    <mergeCell ref="A3:D3"/>
    <mergeCell ref="A5:A7"/>
    <mergeCell ref="B5:B7"/>
    <mergeCell ref="C5:C7"/>
    <mergeCell ref="D5:D7"/>
    <mergeCell ref="A42:D42"/>
  </mergeCells>
  <conditionalFormatting sqref="D2">
    <cfRule type="cellIs" dxfId="48" priority="5" operator="equal">
      <formula>0</formula>
    </cfRule>
  </conditionalFormatting>
  <conditionalFormatting sqref="D41">
    <cfRule type="cellIs" dxfId="47" priority="2" operator="equal">
      <formula>0</formula>
    </cfRule>
  </conditionalFormatting>
  <conditionalFormatting sqref="D48">
    <cfRule type="cellIs" dxfId="46" priority="1" operator="equal">
      <formula>0</formula>
    </cfRule>
  </conditionalFormatting>
  <hyperlinks>
    <hyperlink ref="D2" location="පටුන!A1" display="පටුන වෙත"/>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zoomScale="90" zoomScaleNormal="90" workbookViewId="0"/>
  </sheetViews>
  <sheetFormatPr defaultColWidth="7.625" defaultRowHeight="12.75"/>
  <cols>
    <col min="1" max="1" width="3.625" style="39" customWidth="1"/>
    <col min="2" max="2" width="70.625" style="2" customWidth="1"/>
    <col min="3" max="3" width="11.875" style="2" customWidth="1"/>
    <col min="4" max="4" width="10.75" style="2" customWidth="1"/>
    <col min="5" max="5" width="13.25" style="2" customWidth="1"/>
    <col min="6" max="6" width="13.125" style="2" customWidth="1"/>
    <col min="7" max="7" width="10.875" style="2" customWidth="1"/>
    <col min="8" max="8" width="12.625" style="8" customWidth="1"/>
    <col min="9" max="9" width="7.625" style="2"/>
    <col min="10" max="10" width="8.875" style="2" customWidth="1"/>
    <col min="11" max="16384" width="7.625" style="2"/>
  </cols>
  <sheetData>
    <row r="1" spans="1:21" s="871" customFormat="1" ht="15.75">
      <c r="A1" s="65" t="s">
        <v>394</v>
      </c>
      <c r="B1" s="870"/>
      <c r="C1" s="870"/>
      <c r="D1" s="870"/>
      <c r="E1" s="870"/>
      <c r="F1" s="870"/>
      <c r="G1" s="870"/>
      <c r="H1" s="66" t="s">
        <v>290</v>
      </c>
    </row>
    <row r="2" spans="1:21" s="871" customFormat="1" ht="15.75">
      <c r="A2" s="872"/>
      <c r="B2" s="870"/>
      <c r="C2" s="870"/>
      <c r="D2" s="870"/>
      <c r="E2" s="870"/>
      <c r="F2" s="870"/>
      <c r="G2" s="870"/>
      <c r="H2" s="859" t="s">
        <v>704</v>
      </c>
    </row>
    <row r="3" spans="1:21" s="871" customFormat="1" ht="15.75">
      <c r="A3" s="340" t="s">
        <v>175</v>
      </c>
      <c r="B3" s="340"/>
      <c r="C3" s="340"/>
      <c r="D3" s="340"/>
      <c r="E3" s="340"/>
      <c r="F3" s="340"/>
      <c r="G3" s="340"/>
      <c r="H3" s="340"/>
    </row>
    <row r="4" spans="1:21" ht="13.5" thickBot="1">
      <c r="A4" s="43"/>
      <c r="B4" s="641"/>
      <c r="C4" s="641"/>
      <c r="D4" s="641"/>
      <c r="E4" s="641"/>
      <c r="F4" s="41"/>
      <c r="G4" s="41"/>
      <c r="H4" s="47" t="s">
        <v>28</v>
      </c>
    </row>
    <row r="5" spans="1:21" s="1" customFormat="1" ht="15.75" customHeight="1">
      <c r="A5" s="643" t="s">
        <v>174</v>
      </c>
      <c r="B5" s="666"/>
      <c r="C5" s="660" t="s">
        <v>173</v>
      </c>
      <c r="D5" s="644"/>
      <c r="E5" s="645"/>
      <c r="F5" s="645" t="s">
        <v>172</v>
      </c>
      <c r="G5" s="646"/>
      <c r="H5" s="647"/>
    </row>
    <row r="6" spans="1:21" s="1" customFormat="1" ht="38.25">
      <c r="A6" s="648"/>
      <c r="B6" s="667"/>
      <c r="C6" s="661" t="s">
        <v>171</v>
      </c>
      <c r="D6" s="202" t="s">
        <v>384</v>
      </c>
      <c r="E6" s="46" t="s">
        <v>169</v>
      </c>
      <c r="F6" s="46" t="s">
        <v>171</v>
      </c>
      <c r="G6" s="46" t="s">
        <v>170</v>
      </c>
      <c r="H6" s="649" t="s">
        <v>169</v>
      </c>
    </row>
    <row r="7" spans="1:21" ht="13.5" customHeight="1">
      <c r="A7" s="650">
        <v>1</v>
      </c>
      <c r="B7" s="668" t="s">
        <v>168</v>
      </c>
      <c r="C7" s="662">
        <v>23848.291000000001</v>
      </c>
      <c r="D7" s="124">
        <v>14062.51135898</v>
      </c>
      <c r="E7" s="125">
        <v>-41.0334629052455</v>
      </c>
      <c r="F7" s="123">
        <v>3457.4870000000001</v>
      </c>
      <c r="G7" s="126">
        <v>5053.3465295000005</v>
      </c>
      <c r="H7" s="651">
        <v>46.156631377066645</v>
      </c>
      <c r="P7" s="4"/>
      <c r="Q7" s="4"/>
      <c r="R7" s="4"/>
      <c r="S7" s="4"/>
      <c r="T7" s="4"/>
      <c r="U7" s="4"/>
    </row>
    <row r="8" spans="1:21">
      <c r="A8" s="652">
        <v>2</v>
      </c>
      <c r="B8" s="669" t="s">
        <v>167</v>
      </c>
      <c r="C8" s="663">
        <v>6307.89</v>
      </c>
      <c r="D8" s="124">
        <v>5446.2487384999995</v>
      </c>
      <c r="E8" s="125">
        <v>-13.659738224667848</v>
      </c>
      <c r="F8" s="127">
        <v>1674.268</v>
      </c>
      <c r="G8" s="126">
        <v>3663.3181665100001</v>
      </c>
      <c r="H8" s="651">
        <v>118.80118156173322</v>
      </c>
      <c r="J8" s="4"/>
      <c r="P8" s="4"/>
      <c r="Q8" s="4"/>
      <c r="R8" s="4"/>
      <c r="S8" s="4"/>
      <c r="T8" s="4"/>
      <c r="U8" s="4"/>
    </row>
    <row r="9" spans="1:21" ht="12.75" customHeight="1">
      <c r="A9" s="652">
        <v>3</v>
      </c>
      <c r="B9" s="669" t="s">
        <v>385</v>
      </c>
      <c r="C9" s="663">
        <v>2332274.9539999999</v>
      </c>
      <c r="D9" s="124">
        <v>2552207.0992418197</v>
      </c>
      <c r="E9" s="125">
        <v>9.4299407050880717</v>
      </c>
      <c r="F9" s="127">
        <v>11282483.76</v>
      </c>
      <c r="G9" s="126">
        <v>5324016.9663038002</v>
      </c>
      <c r="H9" s="651">
        <v>-52.811658500416932</v>
      </c>
      <c r="P9" s="4"/>
      <c r="Q9" s="4"/>
      <c r="R9" s="4"/>
      <c r="S9" s="4"/>
      <c r="T9" s="4"/>
      <c r="U9" s="4"/>
    </row>
    <row r="10" spans="1:21" ht="11.25" customHeight="1">
      <c r="A10" s="652">
        <v>4</v>
      </c>
      <c r="B10" s="669" t="s">
        <v>166</v>
      </c>
      <c r="C10" s="663">
        <v>361714</v>
      </c>
      <c r="D10" s="124">
        <v>364037.17816489999</v>
      </c>
      <c r="E10" s="125">
        <v>0.64226935227831916</v>
      </c>
      <c r="F10" s="127">
        <v>50000</v>
      </c>
      <c r="G10" s="126">
        <v>26666.301237339998</v>
      </c>
      <c r="H10" s="651">
        <v>-46.667397525320013</v>
      </c>
      <c r="P10" s="4"/>
      <c r="Q10" s="4"/>
      <c r="R10" s="4"/>
      <c r="S10" s="4"/>
      <c r="T10" s="4"/>
      <c r="U10" s="4"/>
    </row>
    <row r="11" spans="1:21">
      <c r="A11" s="652">
        <v>5</v>
      </c>
      <c r="B11" s="669" t="s">
        <v>165</v>
      </c>
      <c r="C11" s="663">
        <v>25359.323</v>
      </c>
      <c r="D11" s="124">
        <v>22966.006117780002</v>
      </c>
      <c r="E11" s="125">
        <v>-9.4376213521946113</v>
      </c>
      <c r="F11" s="127">
        <v>2780.6770000000001</v>
      </c>
      <c r="G11" s="126">
        <v>1059.1905799000001</v>
      </c>
      <c r="H11" s="651">
        <v>-61.908895571114513</v>
      </c>
      <c r="P11" s="4"/>
      <c r="Q11" s="4"/>
      <c r="R11" s="4"/>
      <c r="S11" s="4"/>
      <c r="T11" s="4"/>
      <c r="U11" s="4"/>
    </row>
    <row r="12" spans="1:21">
      <c r="A12" s="652">
        <v>6</v>
      </c>
      <c r="B12" s="669" t="s">
        <v>164</v>
      </c>
      <c r="C12" s="663">
        <v>29322.3</v>
      </c>
      <c r="D12" s="124">
        <v>27293.033145200006</v>
      </c>
      <c r="E12" s="125">
        <v>-6.9205582604365645</v>
      </c>
      <c r="F12" s="127">
        <v>5839</v>
      </c>
      <c r="G12" s="126">
        <v>4090.5269346</v>
      </c>
      <c r="H12" s="651">
        <v>-29.944734807330022</v>
      </c>
      <c r="P12" s="4"/>
      <c r="Q12" s="4"/>
      <c r="R12" s="4"/>
      <c r="S12" s="4"/>
      <c r="T12" s="4"/>
      <c r="U12" s="4"/>
    </row>
    <row r="13" spans="1:21">
      <c r="A13" s="652">
        <v>7</v>
      </c>
      <c r="B13" s="669" t="s">
        <v>163</v>
      </c>
      <c r="C13" s="663">
        <v>305786.45</v>
      </c>
      <c r="D13" s="124">
        <v>295196.42203568004</v>
      </c>
      <c r="E13" s="125">
        <v>-3.4632103431397923</v>
      </c>
      <c r="F13" s="127">
        <v>62687.722000000002</v>
      </c>
      <c r="G13" s="126">
        <v>26114.8613554</v>
      </c>
      <c r="H13" s="651">
        <v>-58.34134576560303</v>
      </c>
      <c r="P13" s="4"/>
      <c r="Q13" s="4"/>
      <c r="R13" s="4"/>
      <c r="S13" s="4"/>
      <c r="T13" s="4"/>
      <c r="U13" s="4"/>
    </row>
    <row r="14" spans="1:21">
      <c r="A14" s="652">
        <v>8</v>
      </c>
      <c r="B14" s="669" t="s">
        <v>162</v>
      </c>
      <c r="C14" s="663">
        <v>18566.400000000001</v>
      </c>
      <c r="D14" s="124">
        <v>16626.107124040002</v>
      </c>
      <c r="E14" s="125">
        <v>-10.450560560797996</v>
      </c>
      <c r="F14" s="127">
        <v>433.6</v>
      </c>
      <c r="G14" s="126">
        <v>351.39990310000002</v>
      </c>
      <c r="H14" s="651">
        <v>-18.957586923431698</v>
      </c>
      <c r="P14" s="4"/>
      <c r="Q14" s="4"/>
      <c r="R14" s="4"/>
      <c r="S14" s="4"/>
      <c r="T14" s="4"/>
      <c r="U14" s="4"/>
    </row>
    <row r="15" spans="1:21">
      <c r="A15" s="652">
        <v>9</v>
      </c>
      <c r="B15" s="669" t="s">
        <v>161</v>
      </c>
      <c r="C15" s="663">
        <v>1739.5</v>
      </c>
      <c r="D15" s="124">
        <v>1530.8575082699999</v>
      </c>
      <c r="E15" s="125">
        <v>-11.994394465651055</v>
      </c>
      <c r="F15" s="127">
        <v>4336.5</v>
      </c>
      <c r="G15" s="126">
        <v>3909.6444676299998</v>
      </c>
      <c r="H15" s="651">
        <v>-9.8433190907413906</v>
      </c>
      <c r="P15" s="4"/>
      <c r="Q15" s="4"/>
      <c r="R15" s="4"/>
      <c r="S15" s="4"/>
      <c r="T15" s="4"/>
      <c r="U15" s="4"/>
    </row>
    <row r="16" spans="1:21" ht="12" customHeight="1">
      <c r="A16" s="652">
        <v>10</v>
      </c>
      <c r="B16" s="669" t="s">
        <v>160</v>
      </c>
      <c r="C16" s="663">
        <v>49218.084000000003</v>
      </c>
      <c r="D16" s="124">
        <v>43945.446271699999</v>
      </c>
      <c r="E16" s="125">
        <v>-10.71280574087362</v>
      </c>
      <c r="F16" s="127">
        <v>374550.734</v>
      </c>
      <c r="G16" s="126">
        <v>248892.80094128998</v>
      </c>
      <c r="H16" s="651">
        <v>-33.548975252765104</v>
      </c>
      <c r="P16" s="4"/>
      <c r="Q16" s="4"/>
      <c r="R16" s="4"/>
      <c r="S16" s="4"/>
      <c r="T16" s="4"/>
      <c r="U16" s="4"/>
    </row>
    <row r="17" spans="1:21">
      <c r="A17" s="652">
        <v>11</v>
      </c>
      <c r="B17" s="669" t="s">
        <v>159</v>
      </c>
      <c r="C17" s="663">
        <v>82676.587</v>
      </c>
      <c r="D17" s="124">
        <v>76914.370758760007</v>
      </c>
      <c r="E17" s="125">
        <v>-6.9695864939852754</v>
      </c>
      <c r="F17" s="127">
        <v>38583</v>
      </c>
      <c r="G17" s="126">
        <v>29954.108656069999</v>
      </c>
      <c r="H17" s="651">
        <v>-22.3644904334292</v>
      </c>
      <c r="P17" s="4"/>
      <c r="Q17" s="4"/>
      <c r="R17" s="4"/>
      <c r="S17" s="4"/>
      <c r="T17" s="4"/>
      <c r="U17" s="4"/>
    </row>
    <row r="18" spans="1:21">
      <c r="A18" s="652">
        <v>12</v>
      </c>
      <c r="B18" s="669" t="s">
        <v>158</v>
      </c>
      <c r="C18" s="663">
        <v>1012.88</v>
      </c>
      <c r="D18" s="124">
        <v>714.27248761999999</v>
      </c>
      <c r="E18" s="125">
        <v>-29.481035500750338</v>
      </c>
      <c r="F18" s="127">
        <v>38113.199999999997</v>
      </c>
      <c r="G18" s="126">
        <v>12578.700069799999</v>
      </c>
      <c r="H18" s="651">
        <v>-66.996473479529399</v>
      </c>
      <c r="P18" s="4"/>
      <c r="Q18" s="4"/>
      <c r="R18" s="4"/>
      <c r="S18" s="4"/>
      <c r="T18" s="4"/>
      <c r="U18" s="4"/>
    </row>
    <row r="19" spans="1:21">
      <c r="A19" s="652">
        <v>13</v>
      </c>
      <c r="B19" s="669" t="s">
        <v>157</v>
      </c>
      <c r="C19" s="663">
        <v>7509.2939999999999</v>
      </c>
      <c r="D19" s="124">
        <v>6916.2395256700001</v>
      </c>
      <c r="E19" s="125">
        <v>-7.8976062773677569</v>
      </c>
      <c r="F19" s="127">
        <v>3918.2</v>
      </c>
      <c r="G19" s="126">
        <v>3030.71611648</v>
      </c>
      <c r="H19" s="651">
        <v>-22.650295633709302</v>
      </c>
      <c r="P19" s="4"/>
      <c r="Q19" s="4"/>
      <c r="R19" s="4"/>
      <c r="S19" s="4"/>
      <c r="T19" s="4"/>
      <c r="U19" s="4"/>
    </row>
    <row r="20" spans="1:21">
      <c r="A20" s="652">
        <v>14</v>
      </c>
      <c r="B20" s="669" t="s">
        <v>156</v>
      </c>
      <c r="C20" s="663">
        <v>4052.9540000000002</v>
      </c>
      <c r="D20" s="124">
        <v>3085.8849509400002</v>
      </c>
      <c r="E20" s="125">
        <v>-23.860844437415267</v>
      </c>
      <c r="F20" s="127">
        <v>44443.96</v>
      </c>
      <c r="G20" s="126">
        <v>31119.726653759997</v>
      </c>
      <c r="H20" s="651">
        <v>-29.979851809424702</v>
      </c>
      <c r="P20" s="4"/>
      <c r="Q20" s="4"/>
      <c r="R20" s="4"/>
      <c r="S20" s="4"/>
      <c r="T20" s="4"/>
      <c r="U20" s="4"/>
    </row>
    <row r="21" spans="1:21">
      <c r="A21" s="652">
        <v>15</v>
      </c>
      <c r="B21" s="669" t="s">
        <v>155</v>
      </c>
      <c r="C21" s="663">
        <v>184100</v>
      </c>
      <c r="D21" s="124">
        <v>162805.22761780003</v>
      </c>
      <c r="E21" s="125">
        <v>-11.566959468875595</v>
      </c>
      <c r="F21" s="127">
        <v>49137.506999999998</v>
      </c>
      <c r="G21" s="126">
        <v>34134.848630630004</v>
      </c>
      <c r="H21" s="651">
        <v>-30.531989279329899</v>
      </c>
      <c r="P21" s="4"/>
      <c r="Q21" s="4"/>
      <c r="R21" s="4"/>
      <c r="S21" s="4"/>
      <c r="T21" s="4"/>
      <c r="U21" s="4"/>
    </row>
    <row r="22" spans="1:21" ht="12" customHeight="1">
      <c r="A22" s="653">
        <v>16</v>
      </c>
      <c r="B22" s="669" t="s">
        <v>154</v>
      </c>
      <c r="C22" s="664">
        <v>860278.90500000003</v>
      </c>
      <c r="D22" s="129">
        <v>820648.40237027023</v>
      </c>
      <c r="E22" s="130">
        <v>-4.6067039886012111</v>
      </c>
      <c r="F22" s="128">
        <v>75203.539000000004</v>
      </c>
      <c r="G22" s="131">
        <v>53315.547262249995</v>
      </c>
      <c r="H22" s="654">
        <v>-29.105002276222699</v>
      </c>
      <c r="P22" s="4"/>
      <c r="Q22" s="4"/>
      <c r="R22" s="4"/>
      <c r="S22" s="4"/>
      <c r="T22" s="4"/>
      <c r="U22" s="4"/>
    </row>
    <row r="23" spans="1:21">
      <c r="A23" s="652">
        <v>17</v>
      </c>
      <c r="B23" s="669" t="s">
        <v>153</v>
      </c>
      <c r="C23" s="124">
        <v>4377</v>
      </c>
      <c r="D23" s="124">
        <v>5134.9624853000005</v>
      </c>
      <c r="E23" s="125">
        <v>17.316940491204022</v>
      </c>
      <c r="F23" s="127">
        <v>7611.4939999999997</v>
      </c>
      <c r="G23" s="126">
        <v>6193.57637978</v>
      </c>
      <c r="H23" s="651">
        <v>-18.628637429392999</v>
      </c>
      <c r="P23" s="4"/>
      <c r="Q23" s="4"/>
      <c r="R23" s="4"/>
      <c r="S23" s="4"/>
      <c r="T23" s="4"/>
      <c r="U23" s="4"/>
    </row>
    <row r="24" spans="1:21">
      <c r="A24" s="652">
        <v>18</v>
      </c>
      <c r="B24" s="669" t="s">
        <v>152</v>
      </c>
      <c r="C24" s="663">
        <v>3179.3</v>
      </c>
      <c r="D24" s="124">
        <v>2591.8736217499995</v>
      </c>
      <c r="E24" s="125">
        <v>-18.476594792878956</v>
      </c>
      <c r="F24" s="127">
        <v>5870.6</v>
      </c>
      <c r="G24" s="126">
        <v>4788.44048475</v>
      </c>
      <c r="H24" s="651">
        <v>-18.433541976118299</v>
      </c>
      <c r="P24" s="4"/>
      <c r="Q24" s="4"/>
      <c r="R24" s="4"/>
      <c r="S24" s="4"/>
      <c r="T24" s="4"/>
      <c r="U24" s="4"/>
    </row>
    <row r="25" spans="1:21">
      <c r="A25" s="652">
        <v>19</v>
      </c>
      <c r="B25" s="669" t="s">
        <v>151</v>
      </c>
      <c r="C25" s="663">
        <v>4555.2</v>
      </c>
      <c r="D25" s="124">
        <v>4223.4379773199998</v>
      </c>
      <c r="E25" s="125">
        <v>-7.2831494265894037</v>
      </c>
      <c r="F25" s="127">
        <v>3939.19</v>
      </c>
      <c r="G25" s="126">
        <v>3986.9402959499994</v>
      </c>
      <c r="H25" s="651">
        <v>1.2121856511110101</v>
      </c>
      <c r="P25" s="4"/>
      <c r="Q25" s="4"/>
      <c r="R25" s="4"/>
      <c r="S25" s="4"/>
      <c r="T25" s="4"/>
      <c r="U25" s="4"/>
    </row>
    <row r="26" spans="1:21">
      <c r="A26" s="652">
        <v>20</v>
      </c>
      <c r="B26" s="669" t="s">
        <v>150</v>
      </c>
      <c r="C26" s="663">
        <v>1563.6</v>
      </c>
      <c r="D26" s="124">
        <v>1471.1260137899999</v>
      </c>
      <c r="E26" s="125">
        <v>-5.9141715406753548</v>
      </c>
      <c r="F26" s="127">
        <v>669</v>
      </c>
      <c r="G26" s="126">
        <v>324.78504847000005</v>
      </c>
      <c r="H26" s="651">
        <v>-51.452160168908797</v>
      </c>
      <c r="P26" s="4"/>
      <c r="Q26" s="4"/>
      <c r="R26" s="4"/>
      <c r="S26" s="4"/>
      <c r="T26" s="4"/>
      <c r="U26" s="4"/>
    </row>
    <row r="27" spans="1:21">
      <c r="A27" s="652">
        <v>21</v>
      </c>
      <c r="B27" s="669" t="s">
        <v>149</v>
      </c>
      <c r="C27" s="663">
        <v>4936</v>
      </c>
      <c r="D27" s="124">
        <v>4666.7438029200002</v>
      </c>
      <c r="E27" s="125">
        <v>-5.4549472666126348</v>
      </c>
      <c r="F27" s="127">
        <v>3735</v>
      </c>
      <c r="G27" s="126">
        <v>3108.1856862099999</v>
      </c>
      <c r="H27" s="651">
        <v>-16.782177076037499</v>
      </c>
      <c r="P27" s="4"/>
      <c r="Q27" s="4"/>
      <c r="R27" s="4"/>
      <c r="S27" s="4"/>
      <c r="T27" s="4"/>
      <c r="U27" s="4"/>
    </row>
    <row r="28" spans="1:21">
      <c r="A28" s="652">
        <v>22</v>
      </c>
      <c r="B28" s="669" t="s">
        <v>148</v>
      </c>
      <c r="C28" s="663">
        <v>969.9</v>
      </c>
      <c r="D28" s="124">
        <v>829.72865490999993</v>
      </c>
      <c r="E28" s="125">
        <v>-14.452144044746888</v>
      </c>
      <c r="F28" s="127">
        <v>75510.55</v>
      </c>
      <c r="G28" s="126">
        <v>47176.327156949999</v>
      </c>
      <c r="H28" s="651">
        <v>-37.52352862355</v>
      </c>
      <c r="P28" s="4"/>
      <c r="Q28" s="4"/>
      <c r="R28" s="4"/>
      <c r="S28" s="4"/>
      <c r="T28" s="4"/>
      <c r="U28" s="4"/>
    </row>
    <row r="29" spans="1:21">
      <c r="A29" s="652">
        <v>23</v>
      </c>
      <c r="B29" s="669" t="s">
        <v>147</v>
      </c>
      <c r="C29" s="663">
        <v>170731.08499999999</v>
      </c>
      <c r="D29" s="124">
        <v>159381.60969611999</v>
      </c>
      <c r="E29" s="125">
        <v>-6.6475740512514108</v>
      </c>
      <c r="F29" s="127">
        <v>3309.36</v>
      </c>
      <c r="G29" s="126">
        <v>2116.0550004000002</v>
      </c>
      <c r="H29" s="651">
        <v>-36.058482594822003</v>
      </c>
      <c r="P29" s="4"/>
      <c r="Q29" s="4"/>
      <c r="R29" s="4"/>
      <c r="S29" s="4"/>
      <c r="T29" s="4"/>
      <c r="U29" s="4"/>
    </row>
    <row r="30" spans="1:21">
      <c r="A30" s="652">
        <v>24</v>
      </c>
      <c r="B30" s="669" t="s">
        <v>146</v>
      </c>
      <c r="C30" s="663">
        <v>1638.45</v>
      </c>
      <c r="D30" s="124">
        <v>1462.0896939099998</v>
      </c>
      <c r="E30" s="125">
        <v>-10.763850351856945</v>
      </c>
      <c r="F30" s="127">
        <v>2449.5300000000002</v>
      </c>
      <c r="G30" s="126">
        <v>1839.37003405</v>
      </c>
      <c r="H30" s="651">
        <v>-24.909266918551701</v>
      </c>
      <c r="P30" s="4"/>
      <c r="Q30" s="4"/>
      <c r="R30" s="4"/>
      <c r="S30" s="4"/>
      <c r="T30" s="4"/>
      <c r="U30" s="4"/>
    </row>
    <row r="31" spans="1:21">
      <c r="A31" s="652">
        <v>25</v>
      </c>
      <c r="B31" s="669" t="s">
        <v>145</v>
      </c>
      <c r="C31" s="663">
        <v>5697</v>
      </c>
      <c r="D31" s="124">
        <v>1872.94251717</v>
      </c>
      <c r="E31" s="125">
        <v>-67.124056219589249</v>
      </c>
      <c r="F31" s="127">
        <v>1843</v>
      </c>
      <c r="G31" s="126">
        <v>329.38866920999999</v>
      </c>
      <c r="H31" s="651">
        <v>-82.127581703201301</v>
      </c>
      <c r="P31" s="4"/>
      <c r="Q31" s="4"/>
      <c r="R31" s="4"/>
      <c r="S31" s="4"/>
      <c r="T31" s="4"/>
      <c r="U31" s="4"/>
    </row>
    <row r="32" spans="1:21">
      <c r="A32" s="652">
        <v>26</v>
      </c>
      <c r="B32" s="669" t="s">
        <v>144</v>
      </c>
      <c r="C32" s="663">
        <v>942.4</v>
      </c>
      <c r="D32" s="124">
        <v>651.73558959000002</v>
      </c>
      <c r="E32" s="125">
        <v>-30.842997709040745</v>
      </c>
      <c r="F32" s="127">
        <v>1687.4</v>
      </c>
      <c r="G32" s="126">
        <v>1259.6269919400002</v>
      </c>
      <c r="H32" s="651">
        <v>-25.351013871044199</v>
      </c>
      <c r="P32" s="4"/>
      <c r="Q32" s="4"/>
      <c r="R32" s="4"/>
      <c r="S32" s="4"/>
      <c r="T32" s="4"/>
      <c r="U32" s="4"/>
    </row>
    <row r="33" spans="1:21">
      <c r="A33" s="652">
        <v>27</v>
      </c>
      <c r="B33" s="669" t="s">
        <v>143</v>
      </c>
      <c r="C33" s="663">
        <v>121602.38</v>
      </c>
      <c r="D33" s="124">
        <v>115864.77554595</v>
      </c>
      <c r="E33" s="125">
        <v>-4.7183323665622368</v>
      </c>
      <c r="F33" s="127">
        <v>19488.895</v>
      </c>
      <c r="G33" s="126">
        <v>17807.494015609998</v>
      </c>
      <c r="H33" s="651">
        <v>-8.6274823913310694</v>
      </c>
      <c r="P33" s="4"/>
      <c r="Q33" s="4"/>
      <c r="R33" s="4"/>
      <c r="S33" s="4"/>
      <c r="T33" s="4"/>
      <c r="U33" s="4"/>
    </row>
    <row r="34" spans="1:21">
      <c r="A34" s="652">
        <v>28</v>
      </c>
      <c r="B34" s="669" t="s">
        <v>142</v>
      </c>
      <c r="C34" s="663">
        <v>4920</v>
      </c>
      <c r="D34" s="124">
        <v>4563.2070555599994</v>
      </c>
      <c r="E34" s="125">
        <v>-7.2518891146341531</v>
      </c>
      <c r="F34" s="127">
        <v>1954.5</v>
      </c>
      <c r="G34" s="126">
        <v>515.93076178000001</v>
      </c>
      <c r="H34" s="651">
        <v>-73.602928535175195</v>
      </c>
      <c r="P34" s="4"/>
      <c r="Q34" s="4"/>
      <c r="R34" s="4"/>
      <c r="S34" s="4"/>
      <c r="T34" s="4"/>
      <c r="U34" s="4"/>
    </row>
    <row r="35" spans="1:21">
      <c r="A35" s="652">
        <v>29</v>
      </c>
      <c r="B35" s="669" t="s">
        <v>141</v>
      </c>
      <c r="C35" s="663">
        <v>6050</v>
      </c>
      <c r="D35" s="124">
        <v>4487.7295176600001</v>
      </c>
      <c r="E35" s="125">
        <v>-25.822652600661158</v>
      </c>
      <c r="F35" s="127">
        <v>4200</v>
      </c>
      <c r="G35" s="126">
        <v>1657.9354344000001</v>
      </c>
      <c r="H35" s="651">
        <v>-60.525346800000001</v>
      </c>
      <c r="P35" s="4"/>
      <c r="Q35" s="4"/>
      <c r="R35" s="4"/>
      <c r="S35" s="4"/>
      <c r="T35" s="4"/>
      <c r="U35" s="4"/>
    </row>
    <row r="36" spans="1:21">
      <c r="A36" s="652">
        <v>30</v>
      </c>
      <c r="B36" s="669" t="s">
        <v>140</v>
      </c>
      <c r="C36" s="663">
        <v>8900</v>
      </c>
      <c r="D36" s="124">
        <v>7788.8783870400002</v>
      </c>
      <c r="E36" s="125">
        <v>-12.484512505168539</v>
      </c>
      <c r="F36" s="132">
        <v>75757.2</v>
      </c>
      <c r="G36" s="126">
        <v>45889.993495949995</v>
      </c>
      <c r="H36" s="655">
        <v>-39.424908132890302</v>
      </c>
      <c r="P36" s="4"/>
      <c r="Q36" s="4"/>
      <c r="R36" s="4"/>
      <c r="S36" s="4"/>
      <c r="T36" s="4"/>
      <c r="U36" s="4"/>
    </row>
    <row r="37" spans="1:21" ht="13.5" thickBot="1">
      <c r="A37" s="656"/>
      <c r="B37" s="670" t="s">
        <v>139</v>
      </c>
      <c r="C37" s="665">
        <v>4633830.1269999994</v>
      </c>
      <c r="D37" s="657">
        <v>4729386.1479769209</v>
      </c>
      <c r="E37" s="658">
        <v>2.0621390590074498</v>
      </c>
      <c r="F37" s="657">
        <v>12245668.872999996</v>
      </c>
      <c r="G37" s="657">
        <v>5944946.0532635096</v>
      </c>
      <c r="H37" s="659">
        <v>-51.452663673020801</v>
      </c>
      <c r="P37" s="4"/>
      <c r="Q37" s="4"/>
      <c r="R37" s="4"/>
      <c r="S37" s="4"/>
      <c r="T37" s="4"/>
      <c r="U37" s="4"/>
    </row>
    <row r="38" spans="1:21">
      <c r="A38" s="44" t="s">
        <v>138</v>
      </c>
      <c r="B38" s="42"/>
      <c r="C38" s="41"/>
      <c r="D38" s="642" t="s">
        <v>189</v>
      </c>
      <c r="E38" s="642"/>
      <c r="F38" s="642"/>
      <c r="G38" s="642"/>
      <c r="H38" s="642"/>
    </row>
    <row r="39" spans="1:21">
      <c r="A39" s="44" t="s">
        <v>137</v>
      </c>
      <c r="B39" s="44"/>
      <c r="C39" s="44"/>
      <c r="D39" s="44"/>
      <c r="E39" s="44"/>
      <c r="F39" s="41"/>
      <c r="G39" s="41"/>
      <c r="H39" s="45"/>
      <c r="J39" s="4"/>
    </row>
    <row r="40" spans="1:21">
      <c r="A40" s="43" t="s">
        <v>387</v>
      </c>
      <c r="B40" s="35"/>
      <c r="C40" s="44"/>
      <c r="D40" s="44"/>
      <c r="E40" s="44"/>
      <c r="F40" s="42"/>
      <c r="G40" s="41"/>
      <c r="H40" s="35"/>
    </row>
    <row r="41" spans="1:21">
      <c r="A41" s="43" t="s">
        <v>386</v>
      </c>
      <c r="C41" s="42"/>
      <c r="D41" s="41"/>
      <c r="E41" s="41"/>
      <c r="F41" s="42"/>
      <c r="G41" s="41"/>
      <c r="H41" s="40"/>
    </row>
  </sheetData>
  <mergeCells count="5">
    <mergeCell ref="A3:H3"/>
    <mergeCell ref="A5:B6"/>
    <mergeCell ref="C5:E5"/>
    <mergeCell ref="F5:H5"/>
    <mergeCell ref="D38:H38"/>
  </mergeCells>
  <conditionalFormatting sqref="D7:E36 G7:H36">
    <cfRule type="cellIs" dxfId="45" priority="1" operator="equal">
      <formula>0</formula>
    </cfRule>
  </conditionalFormatting>
  <hyperlinks>
    <hyperlink ref="H2" location="පටුන!A1" display="පටුන වෙත"/>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ColWidth="7.625" defaultRowHeight="12.75"/>
  <cols>
    <col min="1" max="1" width="4.375" style="8" customWidth="1"/>
    <col min="2" max="2" width="69.875" style="8" customWidth="1"/>
    <col min="3" max="3" width="21.375" style="8" customWidth="1"/>
    <col min="4" max="4" width="20.875" style="8" customWidth="1"/>
    <col min="5" max="5" width="12.375" style="8" customWidth="1"/>
    <col min="6" max="6" width="11.25" style="8" customWidth="1"/>
    <col min="7" max="8" width="7.625" style="8"/>
    <col min="9" max="9" width="11.125" style="8" customWidth="1"/>
    <col min="10" max="16384" width="7.625" style="8"/>
  </cols>
  <sheetData>
    <row r="1" spans="1:8" s="868" customFormat="1" ht="15.75">
      <c r="A1" s="65" t="s">
        <v>394</v>
      </c>
      <c r="B1" s="867"/>
      <c r="C1" s="867"/>
      <c r="D1" s="66" t="s">
        <v>358</v>
      </c>
    </row>
    <row r="2" spans="1:8" s="868" customFormat="1" ht="15.75">
      <c r="A2" s="867"/>
      <c r="B2" s="867"/>
      <c r="C2" s="867"/>
      <c r="D2" s="859" t="s">
        <v>704</v>
      </c>
    </row>
    <row r="3" spans="1:8" s="868" customFormat="1" ht="15.75">
      <c r="A3" s="341" t="s">
        <v>187</v>
      </c>
      <c r="B3" s="341"/>
      <c r="C3" s="341"/>
      <c r="D3" s="341"/>
      <c r="E3" s="869"/>
    </row>
    <row r="4" spans="1:8" ht="13.5" thickBot="1">
      <c r="A4" s="35"/>
      <c r="B4" s="671"/>
      <c r="C4" s="35"/>
      <c r="D4" s="47" t="s">
        <v>28</v>
      </c>
    </row>
    <row r="5" spans="1:8" s="36" customFormat="1" ht="18.75" customHeight="1">
      <c r="A5" s="643" t="s">
        <v>186</v>
      </c>
      <c r="B5" s="666"/>
      <c r="C5" s="680" t="s">
        <v>185</v>
      </c>
      <c r="D5" s="672"/>
    </row>
    <row r="6" spans="1:8" s="36" customFormat="1" ht="24.75" customHeight="1" thickBot="1">
      <c r="A6" s="687"/>
      <c r="B6" s="688"/>
      <c r="C6" s="689" t="s">
        <v>184</v>
      </c>
      <c r="D6" s="690" t="s">
        <v>68</v>
      </c>
    </row>
    <row r="7" spans="1:8">
      <c r="A7" s="673">
        <v>1</v>
      </c>
      <c r="B7" s="669" t="s">
        <v>168</v>
      </c>
      <c r="C7" s="682">
        <f>25902100/1000</f>
        <v>25902.1</v>
      </c>
      <c r="D7" s="676">
        <f>32966400/1000</f>
        <v>32966.400000000001</v>
      </c>
      <c r="E7" s="7"/>
      <c r="G7" s="7"/>
      <c r="H7" s="7"/>
    </row>
    <row r="8" spans="1:8" s="50" customFormat="1">
      <c r="A8" s="674">
        <v>2</v>
      </c>
      <c r="B8" s="685" t="s">
        <v>167</v>
      </c>
      <c r="C8" s="681">
        <f>6640000/1000</f>
        <v>6640</v>
      </c>
      <c r="D8" s="675">
        <f>3960000/1000</f>
        <v>3960</v>
      </c>
      <c r="E8" s="51"/>
      <c r="G8" s="7"/>
      <c r="H8" s="7"/>
    </row>
    <row r="9" spans="1:8" s="50" customFormat="1" ht="14.25" customHeight="1">
      <c r="A9" s="674">
        <v>3</v>
      </c>
      <c r="B9" s="685" t="s">
        <v>669</v>
      </c>
      <c r="C9" s="681">
        <f>3043502710/1000</f>
        <v>3043502.71</v>
      </c>
      <c r="D9" s="675">
        <f>(684773185/1000)+(4268394700/1000)</f>
        <v>4953167.8849999998</v>
      </c>
      <c r="E9" s="51"/>
      <c r="G9" s="7"/>
      <c r="H9" s="7"/>
    </row>
    <row r="10" spans="1:8" s="50" customFormat="1">
      <c r="A10" s="674">
        <v>4</v>
      </c>
      <c r="B10" s="685" t="s">
        <v>166</v>
      </c>
      <c r="C10" s="681">
        <f>365279000/1000</f>
        <v>365279</v>
      </c>
      <c r="D10" s="675">
        <f>58446000/1000</f>
        <v>58446</v>
      </c>
      <c r="E10" s="51"/>
      <c r="G10" s="7"/>
      <c r="H10" s="7"/>
    </row>
    <row r="11" spans="1:8" s="50" customFormat="1">
      <c r="A11" s="674">
        <v>5</v>
      </c>
      <c r="B11" s="685" t="s">
        <v>165</v>
      </c>
      <c r="C11" s="681">
        <f>23000000/1000</f>
        <v>23000</v>
      </c>
      <c r="D11" s="675">
        <f>2650000/1000</f>
        <v>2650</v>
      </c>
      <c r="E11" s="51"/>
      <c r="G11" s="7"/>
      <c r="H11" s="7"/>
    </row>
    <row r="12" spans="1:8" s="50" customFormat="1">
      <c r="A12" s="674">
        <v>6</v>
      </c>
      <c r="B12" s="685" t="s">
        <v>164</v>
      </c>
      <c r="C12" s="681">
        <f>31049000/1000</f>
        <v>31049</v>
      </c>
      <c r="D12" s="675">
        <f>11202000/1000</f>
        <v>11202</v>
      </c>
      <c r="E12" s="51"/>
      <c r="G12" s="7"/>
      <c r="H12" s="7"/>
    </row>
    <row r="13" spans="1:8" s="50" customFormat="1">
      <c r="A13" s="674">
        <v>7</v>
      </c>
      <c r="B13" s="685" t="s">
        <v>163</v>
      </c>
      <c r="C13" s="681">
        <f>350290000/1000</f>
        <v>350290</v>
      </c>
      <c r="D13" s="675">
        <f>60500000/1000</f>
        <v>60500</v>
      </c>
      <c r="E13" s="51"/>
      <c r="G13" s="7"/>
      <c r="H13" s="7"/>
    </row>
    <row r="14" spans="1:8" s="50" customFormat="1">
      <c r="A14" s="674">
        <v>8</v>
      </c>
      <c r="B14" s="685" t="s">
        <v>162</v>
      </c>
      <c r="C14" s="681">
        <f>18874025/1000</f>
        <v>18874.025000000001</v>
      </c>
      <c r="D14" s="675">
        <f>738000/1000</f>
        <v>738</v>
      </c>
      <c r="E14" s="51"/>
      <c r="G14" s="7"/>
      <c r="H14" s="7"/>
    </row>
    <row r="15" spans="1:8" s="50" customFormat="1">
      <c r="A15" s="674">
        <v>9</v>
      </c>
      <c r="B15" s="685" t="s">
        <v>161</v>
      </c>
      <c r="C15" s="681">
        <f>1801300/1000</f>
        <v>1801.3</v>
      </c>
      <c r="D15" s="675">
        <f>767700/1000</f>
        <v>767.7</v>
      </c>
      <c r="E15" s="51"/>
      <c r="G15" s="7"/>
      <c r="H15" s="7"/>
    </row>
    <row r="16" spans="1:8" s="50" customFormat="1">
      <c r="A16" s="674">
        <v>10</v>
      </c>
      <c r="B16" s="685" t="s">
        <v>160</v>
      </c>
      <c r="C16" s="681">
        <f>48839000/1000</f>
        <v>48839</v>
      </c>
      <c r="D16" s="675">
        <f>368345000/1000</f>
        <v>368345</v>
      </c>
      <c r="E16" s="51"/>
      <c r="G16" s="7"/>
      <c r="H16" s="7"/>
    </row>
    <row r="17" spans="1:8" s="50" customFormat="1">
      <c r="A17" s="674">
        <v>11</v>
      </c>
      <c r="B17" s="685" t="s">
        <v>183</v>
      </c>
      <c r="C17" s="681">
        <f>66039250/1000</f>
        <v>66039.25</v>
      </c>
      <c r="D17" s="675">
        <f>46522030/1000</f>
        <v>46522.03</v>
      </c>
      <c r="E17" s="51"/>
      <c r="G17" s="7"/>
      <c r="H17" s="7"/>
    </row>
    <row r="18" spans="1:8" s="50" customFormat="1">
      <c r="A18" s="674">
        <v>12</v>
      </c>
      <c r="B18" s="685" t="s">
        <v>158</v>
      </c>
      <c r="C18" s="681">
        <f>910000/1000</f>
        <v>910</v>
      </c>
      <c r="D18" s="675">
        <f>42073000/1000</f>
        <v>42073</v>
      </c>
      <c r="E18" s="51"/>
      <c r="G18" s="7"/>
      <c r="H18" s="7"/>
    </row>
    <row r="19" spans="1:8" s="50" customFormat="1">
      <c r="A19" s="674">
        <v>13</v>
      </c>
      <c r="B19" s="685" t="s">
        <v>157</v>
      </c>
      <c r="C19" s="681">
        <f>7655730/1000</f>
        <v>7655.73</v>
      </c>
      <c r="D19" s="675">
        <f>12869000/1000</f>
        <v>12869</v>
      </c>
      <c r="E19" s="51"/>
      <c r="G19" s="7"/>
      <c r="H19" s="7"/>
    </row>
    <row r="20" spans="1:8" s="50" customFormat="1">
      <c r="A20" s="674">
        <v>14</v>
      </c>
      <c r="B20" s="685" t="s">
        <v>156</v>
      </c>
      <c r="C20" s="681">
        <f>3090000/1000</f>
        <v>3090</v>
      </c>
      <c r="D20" s="675">
        <f>51060000/1000</f>
        <v>51060</v>
      </c>
      <c r="E20" s="51"/>
      <c r="G20" s="7"/>
      <c r="H20" s="7"/>
    </row>
    <row r="21" spans="1:8" s="50" customFormat="1">
      <c r="A21" s="674">
        <v>15</v>
      </c>
      <c r="B21" s="685" t="s">
        <v>155</v>
      </c>
      <c r="C21" s="681">
        <f>181800000/1000</f>
        <v>181800</v>
      </c>
      <c r="D21" s="675">
        <f>58040000/1000</f>
        <v>58040</v>
      </c>
      <c r="E21" s="51"/>
      <c r="G21" s="7"/>
      <c r="H21" s="7"/>
    </row>
    <row r="22" spans="1:8" s="50" customFormat="1" ht="14.25" customHeight="1">
      <c r="A22" s="674">
        <v>16</v>
      </c>
      <c r="B22" s="685" t="s">
        <v>154</v>
      </c>
      <c r="C22" s="681">
        <f>491245000/1000</f>
        <v>491245</v>
      </c>
      <c r="D22" s="675">
        <f>36165000/1000</f>
        <v>36165</v>
      </c>
      <c r="E22" s="51"/>
      <c r="G22" s="7"/>
      <c r="H22" s="7"/>
    </row>
    <row r="23" spans="1:8" s="50" customFormat="1">
      <c r="A23" s="674">
        <v>17</v>
      </c>
      <c r="B23" s="685" t="s">
        <v>152</v>
      </c>
      <c r="C23" s="681">
        <f>3414800/1000</f>
        <v>3414.8</v>
      </c>
      <c r="D23" s="675">
        <f>5994300/1000</f>
        <v>5994.3</v>
      </c>
      <c r="E23" s="51"/>
      <c r="G23" s="7"/>
      <c r="H23" s="7"/>
    </row>
    <row r="24" spans="1:8" s="50" customFormat="1">
      <c r="A24" s="674">
        <v>18</v>
      </c>
      <c r="B24" s="685" t="s">
        <v>151</v>
      </c>
      <c r="C24" s="681">
        <f>2581000/1000</f>
        <v>2581</v>
      </c>
      <c r="D24" s="675">
        <f>4919000/1000</f>
        <v>4919</v>
      </c>
      <c r="E24" s="51"/>
      <c r="G24" s="7"/>
      <c r="H24" s="7"/>
    </row>
    <row r="25" spans="1:8" s="50" customFormat="1">
      <c r="A25" s="674">
        <v>19</v>
      </c>
      <c r="B25" s="685" t="s">
        <v>150</v>
      </c>
      <c r="C25" s="681">
        <f>1529000/1000</f>
        <v>1529</v>
      </c>
      <c r="D25" s="675">
        <f>601000/1000</f>
        <v>601</v>
      </c>
      <c r="E25" s="51"/>
      <c r="G25" s="7"/>
      <c r="H25" s="7"/>
    </row>
    <row r="26" spans="1:8" s="50" customFormat="1">
      <c r="A26" s="674">
        <v>20</v>
      </c>
      <c r="B26" s="685" t="s">
        <v>149</v>
      </c>
      <c r="C26" s="681">
        <f>7578000/1000</f>
        <v>7578</v>
      </c>
      <c r="D26" s="675">
        <f>1135000/1000</f>
        <v>1135</v>
      </c>
      <c r="E26" s="51"/>
      <c r="G26" s="7"/>
      <c r="H26" s="7"/>
    </row>
    <row r="27" spans="1:8" s="50" customFormat="1">
      <c r="A27" s="674">
        <v>21</v>
      </c>
      <c r="B27" s="685" t="s">
        <v>182</v>
      </c>
      <c r="C27" s="681">
        <f>1426000/1000</f>
        <v>1426</v>
      </c>
      <c r="D27" s="675">
        <f>71424000/1000</f>
        <v>71424</v>
      </c>
      <c r="E27" s="51"/>
      <c r="G27" s="7"/>
      <c r="H27" s="7"/>
    </row>
    <row r="28" spans="1:8" s="50" customFormat="1">
      <c r="A28" s="674">
        <v>22</v>
      </c>
      <c r="B28" s="685" t="s">
        <v>147</v>
      </c>
      <c r="C28" s="681">
        <f>72801000/1000</f>
        <v>72801</v>
      </c>
      <c r="D28" s="675">
        <f>1733000/1000</f>
        <v>1733</v>
      </c>
      <c r="E28" s="51"/>
      <c r="G28" s="7"/>
      <c r="H28" s="7"/>
    </row>
    <row r="29" spans="1:8" s="50" customFormat="1">
      <c r="A29" s="674">
        <v>23</v>
      </c>
      <c r="B29" s="685" t="s">
        <v>181</v>
      </c>
      <c r="C29" s="681">
        <f>1397000/1000</f>
        <v>1397</v>
      </c>
      <c r="D29" s="675">
        <f>7678000/1000</f>
        <v>7678</v>
      </c>
      <c r="E29" s="51"/>
      <c r="G29" s="7"/>
      <c r="H29" s="7"/>
    </row>
    <row r="30" spans="1:8" s="50" customFormat="1">
      <c r="A30" s="674">
        <v>24</v>
      </c>
      <c r="B30" s="685" t="s">
        <v>145</v>
      </c>
      <c r="C30" s="681">
        <f>3070400/1000</f>
        <v>3070.4</v>
      </c>
      <c r="D30" s="675">
        <f>5356400/1000</f>
        <v>5356.4</v>
      </c>
      <c r="E30" s="51"/>
      <c r="F30" s="53"/>
      <c r="G30" s="7"/>
      <c r="H30" s="7"/>
    </row>
    <row r="31" spans="1:8" s="50" customFormat="1">
      <c r="A31" s="674">
        <v>25</v>
      </c>
      <c r="B31" s="685" t="s">
        <v>144</v>
      </c>
      <c r="C31" s="681">
        <f>1186170/1000</f>
        <v>1186.17</v>
      </c>
      <c r="D31" s="675">
        <f>2531500/1000</f>
        <v>2531.5</v>
      </c>
      <c r="E31" s="51"/>
      <c r="F31" s="53"/>
      <c r="G31" s="7"/>
      <c r="H31" s="7"/>
    </row>
    <row r="32" spans="1:8" s="50" customFormat="1">
      <c r="A32" s="674">
        <v>26</v>
      </c>
      <c r="B32" s="685" t="s">
        <v>143</v>
      </c>
      <c r="C32" s="681">
        <f>127403500/1000</f>
        <v>127403.5</v>
      </c>
      <c r="D32" s="675">
        <f>13330000/1000</f>
        <v>13330</v>
      </c>
      <c r="E32" s="51"/>
      <c r="F32" s="53"/>
      <c r="G32" s="7"/>
      <c r="H32" s="7"/>
    </row>
    <row r="33" spans="1:8" s="50" customFormat="1">
      <c r="A33" s="674">
        <v>27</v>
      </c>
      <c r="B33" s="685" t="s">
        <v>142</v>
      </c>
      <c r="C33" s="681">
        <f>5153000/1000</f>
        <v>5153</v>
      </c>
      <c r="D33" s="675">
        <f>1745000/1000</f>
        <v>1745</v>
      </c>
      <c r="E33" s="51"/>
      <c r="F33" s="53"/>
      <c r="G33" s="7"/>
      <c r="H33" s="7"/>
    </row>
    <row r="34" spans="1:8" s="50" customFormat="1">
      <c r="A34" s="674">
        <v>28</v>
      </c>
      <c r="B34" s="685" t="s">
        <v>141</v>
      </c>
      <c r="C34" s="681">
        <f>6500000/1000</f>
        <v>6500</v>
      </c>
      <c r="D34" s="675">
        <f>5500000/1000</f>
        <v>5500</v>
      </c>
      <c r="E34" s="51"/>
      <c r="F34" s="52"/>
      <c r="G34" s="7"/>
      <c r="H34" s="7"/>
    </row>
    <row r="35" spans="1:8" s="50" customFormat="1">
      <c r="A35" s="674">
        <v>29</v>
      </c>
      <c r="B35" s="685" t="s">
        <v>140</v>
      </c>
      <c r="C35" s="681">
        <f>8574000/1000</f>
        <v>8574</v>
      </c>
      <c r="D35" s="675">
        <f>77926000/1000</f>
        <v>77926</v>
      </c>
      <c r="E35" s="51"/>
      <c r="G35" s="7"/>
      <c r="H35" s="7"/>
    </row>
    <row r="36" spans="1:8">
      <c r="A36" s="673">
        <v>30</v>
      </c>
      <c r="B36" s="669" t="s">
        <v>180</v>
      </c>
      <c r="C36" s="682">
        <f>138000/1000</f>
        <v>138</v>
      </c>
      <c r="D36" s="676">
        <v>24</v>
      </c>
      <c r="E36" s="7"/>
      <c r="G36" s="7"/>
      <c r="H36" s="7"/>
    </row>
    <row r="37" spans="1:8">
      <c r="A37" s="677">
        <v>31</v>
      </c>
      <c r="B37" s="686" t="s">
        <v>179</v>
      </c>
      <c r="C37" s="683">
        <f>390000000/1000</f>
        <v>390000</v>
      </c>
      <c r="D37" s="676">
        <f>38800000/1000</f>
        <v>38800</v>
      </c>
      <c r="E37" s="7"/>
      <c r="G37" s="7"/>
      <c r="H37" s="7"/>
    </row>
    <row r="38" spans="1:8" ht="13.5" thickBot="1">
      <c r="A38" s="678"/>
      <c r="B38" s="670" t="s">
        <v>139</v>
      </c>
      <c r="C38" s="684">
        <f>SUM(C7:C37)</f>
        <v>5298668.9850000003</v>
      </c>
      <c r="D38" s="679">
        <f>SUM(D7:D37)</f>
        <v>5978169.2150000008</v>
      </c>
      <c r="E38" s="7"/>
      <c r="G38" s="7"/>
      <c r="H38" s="7"/>
    </row>
    <row r="39" spans="1:8">
      <c r="A39" s="35" t="s">
        <v>178</v>
      </c>
      <c r="B39" s="49"/>
      <c r="C39" s="35"/>
      <c r="D39" s="47" t="s">
        <v>189</v>
      </c>
      <c r="E39" s="7"/>
    </row>
    <row r="40" spans="1:8">
      <c r="A40" s="35" t="s">
        <v>177</v>
      </c>
      <c r="B40" s="35"/>
      <c r="C40" s="48"/>
      <c r="D40" s="48"/>
    </row>
    <row r="41" spans="1:8">
      <c r="D41" s="866"/>
    </row>
    <row r="46" spans="1:8">
      <c r="D46" s="7"/>
    </row>
  </sheetData>
  <mergeCells count="3">
    <mergeCell ref="A3:D3"/>
    <mergeCell ref="A5:B6"/>
    <mergeCell ref="C5:D5"/>
  </mergeCells>
  <hyperlinks>
    <hyperlink ref="D2" location="පටුන!A1" display="පටුන වෙත"/>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8"/>
  <sheetViews>
    <sheetView showGridLines="0" view="pageBreakPreview" zoomScaleNormal="100" zoomScaleSheetLayoutView="100" workbookViewId="0">
      <pane xSplit="1" ySplit="6" topLeftCell="B27" activePane="bottomRight" state="frozen"/>
      <selection activeCell="E71" sqref="E71"/>
      <selection pane="topRight" activeCell="E71" sqref="E71"/>
      <selection pane="bottomLeft" activeCell="E71" sqref="E71"/>
      <selection pane="bottomRight"/>
    </sheetView>
  </sheetViews>
  <sheetFormatPr defaultColWidth="8" defaultRowHeight="12.75"/>
  <cols>
    <col min="1" max="1" width="60.625" style="55" customWidth="1"/>
    <col min="2" max="2" width="10.375" style="55" customWidth="1"/>
    <col min="3" max="3" width="10.25" style="55" customWidth="1"/>
    <col min="4" max="6" width="10.375" style="55" customWidth="1"/>
    <col min="7" max="8" width="10.875" style="55" customWidth="1"/>
    <col min="9" max="9" width="11.125" style="55" customWidth="1"/>
    <col min="10" max="10" width="11.25" style="55" customWidth="1"/>
    <col min="11" max="11" width="10.25" style="56" customWidth="1"/>
    <col min="12" max="16384" width="8" style="55"/>
  </cols>
  <sheetData>
    <row r="1" spans="1:33" s="864" customFormat="1" ht="15.75">
      <c r="A1" s="67" t="s">
        <v>394</v>
      </c>
      <c r="B1" s="863"/>
      <c r="C1" s="863"/>
      <c r="D1" s="863"/>
      <c r="E1" s="863"/>
      <c r="F1" s="863"/>
      <c r="G1" s="863"/>
      <c r="H1" s="863"/>
      <c r="I1" s="863"/>
      <c r="K1" s="68" t="s">
        <v>359</v>
      </c>
    </row>
    <row r="2" spans="1:33" s="864" customFormat="1" ht="15.75">
      <c r="A2" s="67"/>
      <c r="B2" s="863"/>
      <c r="C2" s="863"/>
      <c r="D2" s="863"/>
      <c r="E2" s="863"/>
      <c r="F2" s="863"/>
      <c r="G2" s="863"/>
      <c r="H2" s="863"/>
      <c r="I2" s="863"/>
      <c r="K2" s="859" t="s">
        <v>704</v>
      </c>
    </row>
    <row r="3" spans="1:33" s="864" customFormat="1" ht="15.75">
      <c r="A3" s="865" t="s">
        <v>291</v>
      </c>
      <c r="B3" s="865"/>
      <c r="C3" s="865"/>
      <c r="D3" s="865"/>
      <c r="E3" s="865"/>
      <c r="F3" s="865"/>
      <c r="G3" s="865"/>
      <c r="H3" s="865"/>
      <c r="I3" s="865"/>
      <c r="J3" s="865"/>
      <c r="K3" s="865"/>
    </row>
    <row r="4" spans="1:33" ht="14.25" thickBot="1">
      <c r="A4" s="57"/>
      <c r="B4" s="61"/>
      <c r="C4" s="61"/>
      <c r="D4" s="61"/>
      <c r="E4" s="61"/>
      <c r="F4" s="61"/>
      <c r="G4" s="61"/>
      <c r="H4" s="61"/>
      <c r="I4" s="61"/>
      <c r="J4" s="57"/>
      <c r="K4" s="61" t="s">
        <v>28</v>
      </c>
    </row>
    <row r="5" spans="1:33" ht="12.75" customHeight="1">
      <c r="A5" s="726" t="s">
        <v>262</v>
      </c>
      <c r="B5" s="720">
        <v>2014</v>
      </c>
      <c r="C5" s="708">
        <v>2015</v>
      </c>
      <c r="D5" s="708">
        <v>2016</v>
      </c>
      <c r="E5" s="708">
        <v>2017</v>
      </c>
      <c r="F5" s="708">
        <v>2018</v>
      </c>
      <c r="G5" s="708" t="s">
        <v>35</v>
      </c>
      <c r="H5" s="708" t="s">
        <v>283</v>
      </c>
      <c r="I5" s="709">
        <v>2021</v>
      </c>
      <c r="J5" s="710">
        <v>2022</v>
      </c>
      <c r="K5" s="711" t="s">
        <v>37</v>
      </c>
    </row>
    <row r="6" spans="1:33" ht="13.5" thickBot="1">
      <c r="A6" s="727"/>
      <c r="B6" s="721"/>
      <c r="C6" s="716"/>
      <c r="D6" s="716"/>
      <c r="E6" s="716"/>
      <c r="F6" s="716"/>
      <c r="G6" s="716"/>
      <c r="H6" s="716"/>
      <c r="I6" s="717"/>
      <c r="J6" s="718"/>
      <c r="K6" s="719"/>
    </row>
    <row r="7" spans="1:33" ht="17.25" customHeight="1">
      <c r="A7" s="728" t="s">
        <v>261</v>
      </c>
      <c r="B7" s="700">
        <v>6123.0712729999996</v>
      </c>
      <c r="C7" s="161">
        <v>7503.7</v>
      </c>
      <c r="D7" s="162">
        <v>8148.009</v>
      </c>
      <c r="E7" s="163">
        <v>8194.4</v>
      </c>
      <c r="F7" s="162">
        <v>8637.5</v>
      </c>
      <c r="G7" s="163">
        <v>8794.9802340000006</v>
      </c>
      <c r="H7" s="163">
        <v>9532.4350250000007</v>
      </c>
      <c r="I7" s="162">
        <v>10053.808487999999</v>
      </c>
      <c r="J7" s="163">
        <v>10637.886</v>
      </c>
      <c r="K7" s="693">
        <v>11474.530255</v>
      </c>
      <c r="X7" s="203"/>
      <c r="Y7" s="203"/>
      <c r="Z7" s="203"/>
      <c r="AA7" s="203"/>
      <c r="AB7" s="203"/>
      <c r="AC7" s="203"/>
      <c r="AD7" s="203"/>
      <c r="AE7" s="203"/>
      <c r="AF7" s="203"/>
      <c r="AG7" s="203"/>
    </row>
    <row r="8" spans="1:33" ht="13.5">
      <c r="A8" s="729" t="s">
        <v>292</v>
      </c>
      <c r="B8" s="701">
        <v>2100.3000000000002</v>
      </c>
      <c r="C8" s="155">
        <v>2276</v>
      </c>
      <c r="D8" s="156">
        <v>2690</v>
      </c>
      <c r="E8" s="157">
        <v>2760</v>
      </c>
      <c r="F8" s="156">
        <v>2835</v>
      </c>
      <c r="G8" s="157">
        <v>3203</v>
      </c>
      <c r="H8" s="157">
        <v>3590</v>
      </c>
      <c r="I8" s="156">
        <v>4000</v>
      </c>
      <c r="J8" s="157">
        <v>4158</v>
      </c>
      <c r="K8" s="691">
        <v>4601.2250000000004</v>
      </c>
      <c r="X8" s="203"/>
      <c r="Y8" s="203"/>
      <c r="Z8" s="203"/>
      <c r="AA8" s="203"/>
      <c r="AB8" s="203"/>
      <c r="AC8" s="203"/>
      <c r="AD8" s="203"/>
      <c r="AE8" s="203"/>
      <c r="AF8" s="203"/>
      <c r="AG8" s="203"/>
    </row>
    <row r="9" spans="1:33" ht="13.5">
      <c r="A9" s="729" t="s">
        <v>260</v>
      </c>
      <c r="B9" s="701">
        <v>96.5</v>
      </c>
      <c r="C9" s="155">
        <v>110</v>
      </c>
      <c r="D9" s="156">
        <v>124.5</v>
      </c>
      <c r="E9" s="157">
        <v>121.5</v>
      </c>
      <c r="F9" s="156">
        <v>145</v>
      </c>
      <c r="G9" s="157">
        <v>148.5</v>
      </c>
      <c r="H9" s="157">
        <v>165</v>
      </c>
      <c r="I9" s="156">
        <v>134.5</v>
      </c>
      <c r="J9" s="157">
        <v>142</v>
      </c>
      <c r="K9" s="691">
        <v>92</v>
      </c>
      <c r="X9" s="203"/>
      <c r="Y9" s="203"/>
      <c r="Z9" s="203"/>
      <c r="AA9" s="203"/>
      <c r="AB9" s="203"/>
      <c r="AC9" s="203"/>
      <c r="AD9" s="203"/>
      <c r="AE9" s="203"/>
      <c r="AF9" s="203"/>
      <c r="AG9" s="203"/>
    </row>
    <row r="10" spans="1:33" ht="13.5">
      <c r="A10" s="729" t="s">
        <v>259</v>
      </c>
      <c r="B10" s="701">
        <v>301.33283299999999</v>
      </c>
      <c r="C10" s="155">
        <v>392</v>
      </c>
      <c r="D10" s="156">
        <v>415</v>
      </c>
      <c r="E10" s="157">
        <v>424.5</v>
      </c>
      <c r="F10" s="156">
        <v>448</v>
      </c>
      <c r="G10" s="157">
        <v>460</v>
      </c>
      <c r="H10" s="157">
        <v>479</v>
      </c>
      <c r="I10" s="156">
        <v>500</v>
      </c>
      <c r="J10" s="157">
        <v>394.52</v>
      </c>
      <c r="K10" s="691">
        <v>509.79300000000001</v>
      </c>
      <c r="X10" s="203"/>
      <c r="Y10" s="203"/>
      <c r="Z10" s="203"/>
      <c r="AA10" s="203"/>
      <c r="AB10" s="203"/>
      <c r="AC10" s="203"/>
      <c r="AD10" s="203"/>
      <c r="AE10" s="203"/>
      <c r="AF10" s="203"/>
      <c r="AG10" s="203"/>
    </row>
    <row r="11" spans="1:33" ht="13.5">
      <c r="A11" s="729" t="s">
        <v>258</v>
      </c>
      <c r="B11" s="701">
        <v>171.66200000000001</v>
      </c>
      <c r="C11" s="155">
        <v>186.2</v>
      </c>
      <c r="D11" s="156">
        <v>206.32</v>
      </c>
      <c r="E11" s="157">
        <v>207.6</v>
      </c>
      <c r="F11" s="156">
        <v>236.9</v>
      </c>
      <c r="G11" s="157">
        <v>241.06</v>
      </c>
      <c r="H11" s="157">
        <v>257.5</v>
      </c>
      <c r="I11" s="156">
        <v>257.3</v>
      </c>
      <c r="J11" s="157">
        <v>257.43</v>
      </c>
      <c r="K11" s="691">
        <v>275.94600000000003</v>
      </c>
      <c r="X11" s="203"/>
      <c r="Y11" s="203"/>
      <c r="Z11" s="203"/>
      <c r="AA11" s="203"/>
      <c r="AB11" s="203"/>
      <c r="AC11" s="203"/>
      <c r="AD11" s="203"/>
      <c r="AE11" s="203"/>
      <c r="AF11" s="203"/>
      <c r="AG11" s="203"/>
    </row>
    <row r="12" spans="1:33" ht="13.5">
      <c r="A12" s="729" t="s">
        <v>257</v>
      </c>
      <c r="B12" s="701">
        <v>124.782</v>
      </c>
      <c r="C12" s="155">
        <v>152.5</v>
      </c>
      <c r="D12" s="156">
        <v>155.19999999999999</v>
      </c>
      <c r="E12" s="157">
        <v>135.80000000000001</v>
      </c>
      <c r="F12" s="156">
        <v>157.69999999999999</v>
      </c>
      <c r="G12" s="157">
        <v>175</v>
      </c>
      <c r="H12" s="157">
        <v>154.73974999999999</v>
      </c>
      <c r="I12" s="156">
        <v>181.409088</v>
      </c>
      <c r="J12" s="157">
        <v>188</v>
      </c>
      <c r="K12" s="691">
        <v>162.227</v>
      </c>
      <c r="X12" s="203"/>
      <c r="Y12" s="203"/>
      <c r="Z12" s="203"/>
      <c r="AA12" s="203"/>
      <c r="AB12" s="203"/>
      <c r="AC12" s="203"/>
      <c r="AD12" s="203"/>
      <c r="AE12" s="203"/>
      <c r="AF12" s="203"/>
      <c r="AG12" s="203"/>
    </row>
    <row r="13" spans="1:33" ht="13.5">
      <c r="A13" s="729" t="s">
        <v>256</v>
      </c>
      <c r="B13" s="701">
        <v>1970</v>
      </c>
      <c r="C13" s="155">
        <v>2555.6</v>
      </c>
      <c r="D13" s="156">
        <v>2680</v>
      </c>
      <c r="E13" s="157">
        <v>2630</v>
      </c>
      <c r="F13" s="156">
        <v>2694.4</v>
      </c>
      <c r="G13" s="157">
        <v>2300</v>
      </c>
      <c r="H13" s="157">
        <v>2610</v>
      </c>
      <c r="I13" s="156">
        <v>2700</v>
      </c>
      <c r="J13" s="157">
        <v>3090</v>
      </c>
      <c r="K13" s="691">
        <v>3425.9090000000001</v>
      </c>
      <c r="X13" s="203"/>
      <c r="Y13" s="203"/>
      <c r="Z13" s="203"/>
      <c r="AA13" s="203"/>
      <c r="AB13" s="203"/>
      <c r="AC13" s="203"/>
      <c r="AD13" s="203"/>
      <c r="AE13" s="203"/>
      <c r="AF13" s="203"/>
      <c r="AG13" s="203"/>
    </row>
    <row r="14" spans="1:33" ht="13.5">
      <c r="A14" s="729" t="s">
        <v>255</v>
      </c>
      <c r="B14" s="701">
        <v>24.792000000000002</v>
      </c>
      <c r="C14" s="155">
        <v>28.5</v>
      </c>
      <c r="D14" s="156">
        <v>38.960999999999999</v>
      </c>
      <c r="E14" s="157">
        <v>40</v>
      </c>
      <c r="F14" s="156">
        <v>50</v>
      </c>
      <c r="G14" s="157">
        <v>54</v>
      </c>
      <c r="H14" s="157">
        <v>57.811</v>
      </c>
      <c r="I14" s="156">
        <v>59.364999999999995</v>
      </c>
      <c r="J14" s="157">
        <v>64</v>
      </c>
      <c r="K14" s="691">
        <v>69.394000000000005</v>
      </c>
      <c r="X14" s="203"/>
      <c r="Y14" s="203"/>
      <c r="Z14" s="203"/>
      <c r="AA14" s="203"/>
      <c r="AB14" s="203"/>
      <c r="AC14" s="203"/>
      <c r="AD14" s="203"/>
      <c r="AE14" s="203"/>
      <c r="AF14" s="203"/>
      <c r="AG14" s="203"/>
    </row>
    <row r="15" spans="1:33" ht="13.5">
      <c r="A15" s="729" t="s">
        <v>254</v>
      </c>
      <c r="B15" s="701">
        <v>252.5</v>
      </c>
      <c r="C15" s="155">
        <v>342.2</v>
      </c>
      <c r="D15" s="156">
        <v>359.81200000000001</v>
      </c>
      <c r="E15" s="157">
        <v>386.8</v>
      </c>
      <c r="F15" s="156">
        <v>372.3</v>
      </c>
      <c r="G15" s="157">
        <v>403.7</v>
      </c>
      <c r="H15" s="157">
        <v>414</v>
      </c>
      <c r="I15" s="156">
        <v>423.49</v>
      </c>
      <c r="J15" s="157">
        <v>394.65</v>
      </c>
      <c r="K15" s="691">
        <v>407.25099999999998</v>
      </c>
      <c r="X15" s="203"/>
      <c r="Y15" s="203"/>
      <c r="Z15" s="203"/>
      <c r="AA15" s="203"/>
      <c r="AB15" s="203"/>
      <c r="AC15" s="203"/>
      <c r="AD15" s="203"/>
      <c r="AE15" s="203"/>
      <c r="AF15" s="203"/>
      <c r="AG15" s="203"/>
    </row>
    <row r="16" spans="1:33" ht="13.5">
      <c r="A16" s="729" t="s">
        <v>253</v>
      </c>
      <c r="B16" s="701">
        <v>50</v>
      </c>
      <c r="C16" s="155">
        <v>66.099999999999994</v>
      </c>
      <c r="D16" s="156">
        <v>48</v>
      </c>
      <c r="E16" s="157">
        <v>54</v>
      </c>
      <c r="F16" s="156">
        <v>50</v>
      </c>
      <c r="G16" s="157">
        <v>60</v>
      </c>
      <c r="H16" s="157">
        <v>60</v>
      </c>
      <c r="I16" s="156">
        <v>64.8</v>
      </c>
      <c r="J16" s="157">
        <v>77.5</v>
      </c>
      <c r="K16" s="691">
        <v>80.400000000000006</v>
      </c>
      <c r="X16" s="203"/>
      <c r="Y16" s="203"/>
      <c r="Z16" s="203"/>
      <c r="AA16" s="203"/>
      <c r="AB16" s="203"/>
      <c r="AC16" s="203"/>
      <c r="AD16" s="203"/>
      <c r="AE16" s="203"/>
      <c r="AF16" s="203"/>
      <c r="AG16" s="203"/>
    </row>
    <row r="17" spans="1:33" ht="13.5">
      <c r="A17" s="729" t="s">
        <v>293</v>
      </c>
      <c r="B17" s="701" t="s">
        <v>369</v>
      </c>
      <c r="C17" s="155">
        <v>259.5</v>
      </c>
      <c r="D17" s="156">
        <v>250</v>
      </c>
      <c r="E17" s="157">
        <v>205.1</v>
      </c>
      <c r="F17" s="156">
        <v>238.3</v>
      </c>
      <c r="G17" s="157">
        <v>230.95699999999999</v>
      </c>
      <c r="H17" s="157">
        <v>233.6</v>
      </c>
      <c r="I17" s="156">
        <v>262.39999999999998</v>
      </c>
      <c r="J17" s="157">
        <v>251.02999999999997</v>
      </c>
      <c r="K17" s="691">
        <v>258.096</v>
      </c>
      <c r="X17" s="203"/>
      <c r="Y17" s="203"/>
      <c r="Z17" s="203"/>
      <c r="AA17" s="203"/>
      <c r="AB17" s="203"/>
      <c r="AC17" s="203"/>
      <c r="AD17" s="203"/>
      <c r="AE17" s="203"/>
      <c r="AF17" s="203"/>
      <c r="AG17" s="203"/>
    </row>
    <row r="18" spans="1:33" ht="13.5">
      <c r="A18" s="729" t="s">
        <v>294</v>
      </c>
      <c r="B18" s="701">
        <v>132</v>
      </c>
      <c r="C18" s="155">
        <v>143</v>
      </c>
      <c r="D18" s="156">
        <v>147.5</v>
      </c>
      <c r="E18" s="157">
        <v>153.5</v>
      </c>
      <c r="F18" s="156">
        <v>165.8</v>
      </c>
      <c r="G18" s="157">
        <v>160</v>
      </c>
      <c r="H18" s="157">
        <v>160</v>
      </c>
      <c r="I18" s="156">
        <v>180</v>
      </c>
      <c r="J18" s="157">
        <v>164.17500000000001</v>
      </c>
      <c r="K18" s="691">
        <v>180</v>
      </c>
      <c r="X18" s="203"/>
      <c r="Y18" s="203"/>
      <c r="Z18" s="203"/>
      <c r="AA18" s="203"/>
      <c r="AB18" s="203"/>
      <c r="AC18" s="203"/>
      <c r="AD18" s="203"/>
      <c r="AE18" s="203"/>
      <c r="AF18" s="203"/>
      <c r="AG18" s="203"/>
    </row>
    <row r="19" spans="1:33" ht="13.5">
      <c r="A19" s="729" t="s">
        <v>252</v>
      </c>
      <c r="B19" s="701">
        <v>299.726</v>
      </c>
      <c r="C19" s="155">
        <v>341.3</v>
      </c>
      <c r="D19" s="156">
        <v>338</v>
      </c>
      <c r="E19" s="157">
        <v>374.9</v>
      </c>
      <c r="F19" s="156">
        <v>374.4</v>
      </c>
      <c r="G19" s="157">
        <v>379</v>
      </c>
      <c r="H19" s="157">
        <v>387.68</v>
      </c>
      <c r="I19" s="156">
        <v>383.5</v>
      </c>
      <c r="J19" s="157">
        <v>419.9</v>
      </c>
      <c r="K19" s="691">
        <v>429.91</v>
      </c>
      <c r="X19" s="203"/>
      <c r="Y19" s="203"/>
      <c r="Z19" s="203"/>
      <c r="AA19" s="203"/>
      <c r="AB19" s="203"/>
      <c r="AC19" s="203"/>
      <c r="AD19" s="203"/>
      <c r="AE19" s="203"/>
      <c r="AF19" s="203"/>
      <c r="AG19" s="203"/>
    </row>
    <row r="20" spans="1:33" ht="13.5">
      <c r="A20" s="729" t="s">
        <v>295</v>
      </c>
      <c r="B20" s="701">
        <v>266.69200000000001</v>
      </c>
      <c r="C20" s="155">
        <v>319.7</v>
      </c>
      <c r="D20" s="156">
        <v>335.2</v>
      </c>
      <c r="E20" s="157">
        <v>329.5</v>
      </c>
      <c r="F20" s="156">
        <v>373.5</v>
      </c>
      <c r="G20" s="157">
        <v>411.101</v>
      </c>
      <c r="H20" s="157">
        <v>413</v>
      </c>
      <c r="I20" s="156">
        <v>412.5</v>
      </c>
      <c r="J20" s="157">
        <v>443.55599999999998</v>
      </c>
      <c r="K20" s="691">
        <v>428.883397</v>
      </c>
      <c r="X20" s="203"/>
      <c r="Y20" s="203"/>
      <c r="Z20" s="203"/>
      <c r="AA20" s="203"/>
      <c r="AB20" s="203"/>
      <c r="AC20" s="203"/>
      <c r="AD20" s="203"/>
      <c r="AE20" s="203"/>
      <c r="AF20" s="203"/>
      <c r="AG20" s="203"/>
    </row>
    <row r="21" spans="1:33" ht="13.5">
      <c r="A21" s="729" t="s">
        <v>112</v>
      </c>
      <c r="B21" s="702">
        <v>377.78443999999945</v>
      </c>
      <c r="C21" s="158">
        <v>330.9</v>
      </c>
      <c r="D21" s="159">
        <v>359.51599999999962</v>
      </c>
      <c r="E21" s="160">
        <v>371.2</v>
      </c>
      <c r="F21" s="159">
        <v>496.1</v>
      </c>
      <c r="G21" s="160">
        <v>568.66223400000126</v>
      </c>
      <c r="H21" s="160">
        <v>550.10427500000151</v>
      </c>
      <c r="I21" s="159">
        <v>494.54439999999886</v>
      </c>
      <c r="J21" s="160">
        <v>593.125</v>
      </c>
      <c r="K21" s="692">
        <v>553.49585800000023</v>
      </c>
      <c r="X21" s="203"/>
      <c r="Y21" s="203"/>
      <c r="Z21" s="203"/>
      <c r="AA21" s="203"/>
      <c r="AB21" s="203"/>
      <c r="AC21" s="203"/>
      <c r="AD21" s="203"/>
      <c r="AE21" s="203"/>
      <c r="AF21" s="203"/>
      <c r="AG21" s="203"/>
    </row>
    <row r="22" spans="1:33" ht="13.5">
      <c r="A22" s="729"/>
      <c r="B22" s="702"/>
      <c r="C22" s="158"/>
      <c r="D22" s="159"/>
      <c r="E22" s="160"/>
      <c r="F22" s="159"/>
      <c r="G22" s="160"/>
      <c r="H22" s="160"/>
      <c r="I22" s="159"/>
      <c r="J22" s="160"/>
      <c r="K22" s="692"/>
      <c r="X22" s="203"/>
      <c r="Y22" s="203"/>
      <c r="Z22" s="203"/>
      <c r="AA22" s="203"/>
      <c r="AB22" s="203"/>
      <c r="AC22" s="203"/>
      <c r="AD22" s="203"/>
      <c r="AE22" s="203"/>
      <c r="AF22" s="203"/>
      <c r="AG22" s="203"/>
    </row>
    <row r="23" spans="1:33">
      <c r="A23" s="728" t="s">
        <v>251</v>
      </c>
      <c r="B23" s="700">
        <v>123.49950000000001</v>
      </c>
      <c r="C23" s="161">
        <v>293.2</v>
      </c>
      <c r="D23" s="162">
        <v>366.76666299999999</v>
      </c>
      <c r="E23" s="163">
        <v>395.8</v>
      </c>
      <c r="F23" s="162">
        <v>404.8</v>
      </c>
      <c r="G23" s="163">
        <v>738.52646348999997</v>
      </c>
      <c r="H23" s="163">
        <v>689.0039178899998</v>
      </c>
      <c r="I23" s="162">
        <v>379.5</v>
      </c>
      <c r="J23" s="163">
        <v>448.82203883</v>
      </c>
      <c r="K23" s="693">
        <v>380.18353052000009</v>
      </c>
      <c r="X23" s="203"/>
      <c r="Y23" s="203"/>
      <c r="Z23" s="203"/>
      <c r="AA23" s="203"/>
      <c r="AB23" s="203"/>
      <c r="AC23" s="203"/>
      <c r="AD23" s="203"/>
      <c r="AE23" s="203"/>
      <c r="AF23" s="203"/>
      <c r="AG23" s="203"/>
    </row>
    <row r="24" spans="1:33" ht="13.5">
      <c r="A24" s="729" t="s">
        <v>275</v>
      </c>
      <c r="B24" s="701">
        <v>41.5</v>
      </c>
      <c r="C24" s="155">
        <v>49</v>
      </c>
      <c r="D24" s="156">
        <v>103.35</v>
      </c>
      <c r="E24" s="157">
        <v>75.900000000000006</v>
      </c>
      <c r="F24" s="156">
        <v>84</v>
      </c>
      <c r="G24" s="157">
        <v>95.63</v>
      </c>
      <c r="H24" s="157">
        <v>88</v>
      </c>
      <c r="I24" s="156">
        <v>27</v>
      </c>
      <c r="J24" s="157">
        <v>48</v>
      </c>
      <c r="K24" s="691">
        <v>34</v>
      </c>
      <c r="X24" s="203"/>
      <c r="Y24" s="203"/>
      <c r="Z24" s="203"/>
      <c r="AA24" s="203"/>
      <c r="AB24" s="203"/>
      <c r="AC24" s="203"/>
      <c r="AD24" s="203"/>
      <c r="AE24" s="203"/>
      <c r="AF24" s="203"/>
      <c r="AG24" s="203"/>
    </row>
    <row r="25" spans="1:33" ht="13.5">
      <c r="A25" s="729" t="s">
        <v>250</v>
      </c>
      <c r="B25" s="701">
        <v>81.999499999999998</v>
      </c>
      <c r="C25" s="155">
        <v>85.2</v>
      </c>
      <c r="D25" s="156">
        <v>83.416663</v>
      </c>
      <c r="E25" s="157">
        <v>93</v>
      </c>
      <c r="F25" s="156">
        <v>97.8</v>
      </c>
      <c r="G25" s="157">
        <v>103.369668</v>
      </c>
      <c r="H25" s="157">
        <v>113.112314</v>
      </c>
      <c r="I25" s="156">
        <v>131.69999999999999</v>
      </c>
      <c r="J25" s="157">
        <v>113.294</v>
      </c>
      <c r="K25" s="691">
        <v>106.915364</v>
      </c>
      <c r="X25" s="203"/>
      <c r="Y25" s="203"/>
      <c r="Z25" s="203"/>
      <c r="AA25" s="203"/>
      <c r="AB25" s="203"/>
      <c r="AC25" s="203"/>
      <c r="AD25" s="203"/>
      <c r="AE25" s="203"/>
      <c r="AF25" s="203"/>
      <c r="AG25" s="203"/>
    </row>
    <row r="26" spans="1:33" ht="13.5">
      <c r="A26" s="729" t="s">
        <v>249</v>
      </c>
      <c r="B26" s="701">
        <v>87</v>
      </c>
      <c r="C26" s="155">
        <v>141</v>
      </c>
      <c r="D26" s="156">
        <v>155</v>
      </c>
      <c r="E26" s="157">
        <v>198</v>
      </c>
      <c r="F26" s="156">
        <v>185</v>
      </c>
      <c r="G26" s="157">
        <v>180.4</v>
      </c>
      <c r="H26" s="157">
        <v>181.5</v>
      </c>
      <c r="I26" s="156">
        <v>171.8</v>
      </c>
      <c r="J26" s="157">
        <v>191.6</v>
      </c>
      <c r="K26" s="691">
        <v>189.59516652000002</v>
      </c>
      <c r="X26" s="203"/>
      <c r="Y26" s="203"/>
      <c r="Z26" s="203"/>
      <c r="AA26" s="203"/>
      <c r="AB26" s="203"/>
      <c r="AC26" s="203"/>
      <c r="AD26" s="203"/>
      <c r="AE26" s="203"/>
      <c r="AF26" s="203"/>
      <c r="AG26" s="203"/>
    </row>
    <row r="27" spans="1:33" ht="13.5">
      <c r="A27" s="729" t="s">
        <v>67</v>
      </c>
      <c r="B27" s="702">
        <v>0</v>
      </c>
      <c r="C27" s="158">
        <v>18</v>
      </c>
      <c r="D27" s="159">
        <v>24.999999999999972</v>
      </c>
      <c r="E27" s="160">
        <v>29</v>
      </c>
      <c r="F27" s="159">
        <v>38</v>
      </c>
      <c r="G27" s="160">
        <v>359.12679548999995</v>
      </c>
      <c r="H27" s="160">
        <v>306.39160388999983</v>
      </c>
      <c r="I27" s="159">
        <v>49</v>
      </c>
      <c r="J27" s="160">
        <v>95.92803883000002</v>
      </c>
      <c r="K27" s="692">
        <v>49.673000000000059</v>
      </c>
      <c r="X27" s="203"/>
      <c r="Y27" s="203"/>
      <c r="Z27" s="203"/>
      <c r="AA27" s="203"/>
      <c r="AB27" s="203"/>
      <c r="AC27" s="203"/>
      <c r="AD27" s="203"/>
      <c r="AE27" s="203"/>
      <c r="AF27" s="203"/>
      <c r="AG27" s="203"/>
    </row>
    <row r="28" spans="1:33" ht="13.5">
      <c r="A28" s="729"/>
      <c r="B28" s="702"/>
      <c r="C28" s="158"/>
      <c r="D28" s="159"/>
      <c r="E28" s="160"/>
      <c r="F28" s="159"/>
      <c r="G28" s="160"/>
      <c r="H28" s="160"/>
      <c r="I28" s="159"/>
      <c r="J28" s="160"/>
      <c r="K28" s="692"/>
      <c r="X28" s="203"/>
      <c r="Y28" s="203"/>
      <c r="Z28" s="203"/>
      <c r="AA28" s="203"/>
      <c r="AB28" s="203"/>
      <c r="AC28" s="203"/>
      <c r="AD28" s="203"/>
      <c r="AE28" s="203"/>
      <c r="AF28" s="203"/>
      <c r="AG28" s="203"/>
    </row>
    <row r="29" spans="1:33">
      <c r="A29" s="728" t="s">
        <v>248</v>
      </c>
      <c r="B29" s="700">
        <v>724.57129999999995</v>
      </c>
      <c r="C29" s="161">
        <v>1021</v>
      </c>
      <c r="D29" s="162">
        <v>1178.3310000000001</v>
      </c>
      <c r="E29" s="163">
        <v>1116.2</v>
      </c>
      <c r="F29" s="162">
        <v>1171.5999999999999</v>
      </c>
      <c r="G29" s="163">
        <v>1182.9000000000001</v>
      </c>
      <c r="H29" s="163">
        <v>1273.905</v>
      </c>
      <c r="I29" s="162">
        <v>1395.222</v>
      </c>
      <c r="J29" s="163">
        <v>1467.6334999999999</v>
      </c>
      <c r="K29" s="693">
        <v>1600.2260000000001</v>
      </c>
      <c r="X29" s="203"/>
      <c r="Y29" s="203"/>
      <c r="Z29" s="203"/>
      <c r="AA29" s="203"/>
      <c r="AB29" s="203"/>
      <c r="AC29" s="203"/>
      <c r="AD29" s="203"/>
      <c r="AE29" s="203"/>
      <c r="AF29" s="203"/>
      <c r="AG29" s="203"/>
    </row>
    <row r="30" spans="1:33" ht="13.5">
      <c r="A30" s="729" t="s">
        <v>273</v>
      </c>
      <c r="B30" s="701">
        <v>313.39999999999998</v>
      </c>
      <c r="C30" s="155">
        <v>434.4</v>
      </c>
      <c r="D30" s="156">
        <v>470</v>
      </c>
      <c r="E30" s="157">
        <v>471</v>
      </c>
      <c r="F30" s="156">
        <v>400</v>
      </c>
      <c r="G30" s="157">
        <v>400</v>
      </c>
      <c r="H30" s="157">
        <v>417.5</v>
      </c>
      <c r="I30" s="156">
        <v>490</v>
      </c>
      <c r="J30" s="157">
        <v>511</v>
      </c>
      <c r="K30" s="691">
        <v>643.54499999999996</v>
      </c>
      <c r="X30" s="203"/>
      <c r="Y30" s="203"/>
      <c r="Z30" s="203"/>
      <c r="AA30" s="203"/>
      <c r="AB30" s="203"/>
      <c r="AC30" s="203"/>
      <c r="AD30" s="203"/>
      <c r="AE30" s="203"/>
      <c r="AF30" s="203"/>
      <c r="AG30" s="203"/>
    </row>
    <row r="31" spans="1:33" ht="13.5">
      <c r="A31" s="729" t="s">
        <v>247</v>
      </c>
      <c r="B31" s="701">
        <v>195.97130000000001</v>
      </c>
      <c r="C31" s="155">
        <v>273.60000000000002</v>
      </c>
      <c r="D31" s="156">
        <v>290.73099999999999</v>
      </c>
      <c r="E31" s="157">
        <v>302.2</v>
      </c>
      <c r="F31" s="156">
        <v>391.6</v>
      </c>
      <c r="G31" s="157">
        <v>350</v>
      </c>
      <c r="H31" s="157">
        <v>360.90499999999997</v>
      </c>
      <c r="I31" s="156">
        <v>412.15499999999997</v>
      </c>
      <c r="J31" s="157">
        <v>400.4975</v>
      </c>
      <c r="K31" s="691">
        <v>427.61500000000001</v>
      </c>
      <c r="X31" s="203"/>
      <c r="Y31" s="203"/>
      <c r="Z31" s="203"/>
      <c r="AA31" s="203"/>
      <c r="AB31" s="203"/>
      <c r="AC31" s="203"/>
      <c r="AD31" s="203"/>
      <c r="AE31" s="203"/>
      <c r="AF31" s="203"/>
      <c r="AG31" s="203"/>
    </row>
    <row r="32" spans="1:33" ht="13.5">
      <c r="A32" s="729" t="s">
        <v>112</v>
      </c>
      <c r="B32" s="702">
        <v>215.19999999999996</v>
      </c>
      <c r="C32" s="158">
        <v>313.10000000000002</v>
      </c>
      <c r="D32" s="159">
        <v>417.60000000000014</v>
      </c>
      <c r="E32" s="160">
        <v>343.1</v>
      </c>
      <c r="F32" s="159">
        <v>380</v>
      </c>
      <c r="G32" s="160">
        <v>432.90000000000009</v>
      </c>
      <c r="H32" s="160">
        <v>495.5</v>
      </c>
      <c r="I32" s="159">
        <v>493.06700000000001</v>
      </c>
      <c r="J32" s="160">
        <v>556.13599999999997</v>
      </c>
      <c r="K32" s="692">
        <v>529.06600000000014</v>
      </c>
      <c r="X32" s="203"/>
      <c r="Y32" s="203"/>
      <c r="Z32" s="203"/>
      <c r="AA32" s="203"/>
      <c r="AB32" s="203"/>
      <c r="AC32" s="203"/>
      <c r="AD32" s="203"/>
      <c r="AE32" s="203"/>
      <c r="AF32" s="203"/>
      <c r="AG32" s="203"/>
    </row>
    <row r="33" spans="1:33" ht="13.5">
      <c r="A33" s="729"/>
      <c r="B33" s="702"/>
      <c r="C33" s="158"/>
      <c r="D33" s="159"/>
      <c r="E33" s="160"/>
      <c r="F33" s="159"/>
      <c r="G33" s="160"/>
      <c r="H33" s="160"/>
      <c r="I33" s="159"/>
      <c r="J33" s="160"/>
      <c r="K33" s="692"/>
      <c r="X33" s="203"/>
      <c r="Y33" s="203"/>
      <c r="Z33" s="203"/>
      <c r="AA33" s="203"/>
      <c r="AB33" s="203"/>
      <c r="AC33" s="203"/>
      <c r="AD33" s="203"/>
      <c r="AE33" s="203"/>
      <c r="AF33" s="203"/>
      <c r="AG33" s="203"/>
    </row>
    <row r="34" spans="1:33">
      <c r="A34" s="728" t="s">
        <v>246</v>
      </c>
      <c r="B34" s="700">
        <v>311.36099999999999</v>
      </c>
      <c r="C34" s="161">
        <v>366.1</v>
      </c>
      <c r="D34" s="162">
        <v>375.40325000000001</v>
      </c>
      <c r="E34" s="163">
        <v>388.1</v>
      </c>
      <c r="F34" s="162">
        <v>423.7</v>
      </c>
      <c r="G34" s="163">
        <v>632.19977500000005</v>
      </c>
      <c r="H34" s="163">
        <v>499.82300000000004</v>
      </c>
      <c r="I34" s="162">
        <v>627.48500000000001</v>
      </c>
      <c r="J34" s="163">
        <v>592.39599999999996</v>
      </c>
      <c r="K34" s="693">
        <v>730.3370000000001</v>
      </c>
      <c r="X34" s="203"/>
      <c r="Y34" s="203"/>
      <c r="Z34" s="203"/>
      <c r="AA34" s="203"/>
      <c r="AB34" s="203"/>
      <c r="AC34" s="203"/>
      <c r="AD34" s="203"/>
      <c r="AE34" s="203"/>
      <c r="AF34" s="203"/>
      <c r="AG34" s="203"/>
    </row>
    <row r="35" spans="1:33" ht="13.5">
      <c r="A35" s="729" t="s">
        <v>245</v>
      </c>
      <c r="B35" s="701">
        <v>250</v>
      </c>
      <c r="C35" s="155">
        <v>296.8</v>
      </c>
      <c r="D35" s="156">
        <v>286</v>
      </c>
      <c r="E35" s="157">
        <v>278</v>
      </c>
      <c r="F35" s="156">
        <v>295</v>
      </c>
      <c r="G35" s="157">
        <v>350</v>
      </c>
      <c r="H35" s="157">
        <v>381.25</v>
      </c>
      <c r="I35" s="156">
        <v>465.75</v>
      </c>
      <c r="J35" s="157">
        <v>505.4</v>
      </c>
      <c r="K35" s="691">
        <v>598.19500000000005</v>
      </c>
      <c r="X35" s="203"/>
      <c r="Y35" s="203"/>
      <c r="Z35" s="203"/>
      <c r="AA35" s="203"/>
      <c r="AB35" s="203"/>
      <c r="AC35" s="203"/>
      <c r="AD35" s="203"/>
      <c r="AE35" s="203"/>
      <c r="AF35" s="203"/>
      <c r="AG35" s="203"/>
    </row>
    <row r="36" spans="1:33" ht="13.5">
      <c r="A36" s="729" t="s">
        <v>244</v>
      </c>
      <c r="B36" s="701">
        <v>43.356999999999999</v>
      </c>
      <c r="C36" s="155">
        <v>47.1</v>
      </c>
      <c r="D36" s="156">
        <v>58.627000000000002</v>
      </c>
      <c r="E36" s="157">
        <v>62.4</v>
      </c>
      <c r="F36" s="156">
        <v>79.900000000000006</v>
      </c>
      <c r="G36" s="157">
        <v>85</v>
      </c>
      <c r="H36" s="157">
        <v>77.972999999999999</v>
      </c>
      <c r="I36" s="156">
        <v>77.06</v>
      </c>
      <c r="J36" s="157">
        <v>86.996000000000009</v>
      </c>
      <c r="K36" s="691">
        <v>89.119</v>
      </c>
      <c r="X36" s="203"/>
      <c r="Y36" s="203"/>
      <c r="Z36" s="203"/>
      <c r="AA36" s="203"/>
      <c r="AB36" s="203"/>
      <c r="AC36" s="203"/>
      <c r="AD36" s="203"/>
      <c r="AE36" s="203"/>
      <c r="AF36" s="203"/>
      <c r="AG36" s="203"/>
    </row>
    <row r="37" spans="1:33" ht="13.5">
      <c r="A37" s="729" t="s">
        <v>112</v>
      </c>
      <c r="B37" s="702">
        <v>18.004000000000019</v>
      </c>
      <c r="C37" s="158">
        <v>22.3</v>
      </c>
      <c r="D37" s="158">
        <v>30.776250000000005</v>
      </c>
      <c r="E37" s="164">
        <v>47.7</v>
      </c>
      <c r="F37" s="158">
        <v>48.8</v>
      </c>
      <c r="G37" s="164">
        <v>197.19977500000005</v>
      </c>
      <c r="H37" s="164">
        <v>40.600000000000023</v>
      </c>
      <c r="I37" s="158">
        <v>84.674999999999955</v>
      </c>
      <c r="J37" s="164">
        <v>0</v>
      </c>
      <c r="K37" s="694">
        <v>43.023000000000025</v>
      </c>
      <c r="X37" s="203"/>
      <c r="Y37" s="203"/>
      <c r="Z37" s="203"/>
      <c r="AA37" s="203"/>
      <c r="AB37" s="203"/>
      <c r="AC37" s="203"/>
      <c r="AD37" s="203"/>
      <c r="AE37" s="203"/>
      <c r="AF37" s="203"/>
      <c r="AG37" s="203"/>
    </row>
    <row r="38" spans="1:33" ht="13.5">
      <c r="A38" s="729"/>
      <c r="B38" s="702"/>
      <c r="C38" s="158"/>
      <c r="D38" s="158"/>
      <c r="E38" s="164"/>
      <c r="F38" s="158"/>
      <c r="G38" s="164"/>
      <c r="H38" s="164"/>
      <c r="I38" s="158"/>
      <c r="J38" s="164"/>
      <c r="K38" s="694"/>
      <c r="X38" s="203"/>
      <c r="Y38" s="203"/>
      <c r="Z38" s="203"/>
      <c r="AA38" s="203"/>
      <c r="AB38" s="203"/>
      <c r="AC38" s="203"/>
      <c r="AD38" s="203"/>
      <c r="AE38" s="203"/>
      <c r="AF38" s="203"/>
      <c r="AG38" s="203"/>
    </row>
    <row r="39" spans="1:33">
      <c r="A39" s="728" t="s">
        <v>296</v>
      </c>
      <c r="B39" s="700">
        <v>840.00856999999996</v>
      </c>
      <c r="C39" s="161">
        <v>891.7</v>
      </c>
      <c r="D39" s="162">
        <v>956.4265574100001</v>
      </c>
      <c r="E39" s="163">
        <v>1012.8</v>
      </c>
      <c r="F39" s="162">
        <v>1100.2</v>
      </c>
      <c r="G39" s="163">
        <v>1229.5779590000002</v>
      </c>
      <c r="H39" s="163">
        <v>1160.722571</v>
      </c>
      <c r="I39" s="162">
        <v>1382.8463031599999</v>
      </c>
      <c r="J39" s="163">
        <v>1411.616164</v>
      </c>
      <c r="K39" s="693">
        <v>1373.759219</v>
      </c>
      <c r="X39" s="203"/>
      <c r="Y39" s="203"/>
      <c r="Z39" s="203"/>
      <c r="AA39" s="203"/>
      <c r="AB39" s="203"/>
      <c r="AC39" s="203"/>
      <c r="AD39" s="203"/>
      <c r="AE39" s="203"/>
      <c r="AF39" s="203"/>
      <c r="AG39" s="203"/>
    </row>
    <row r="40" spans="1:33" ht="13.5">
      <c r="A40" s="729" t="s">
        <v>243</v>
      </c>
      <c r="B40" s="701">
        <v>250</v>
      </c>
      <c r="C40" s="155">
        <v>287.7</v>
      </c>
      <c r="D40" s="156">
        <v>292</v>
      </c>
      <c r="E40" s="157">
        <v>384.1</v>
      </c>
      <c r="F40" s="156">
        <v>490</v>
      </c>
      <c r="G40" s="157">
        <v>500.88299999999998</v>
      </c>
      <c r="H40" s="157">
        <v>477.29599999999999</v>
      </c>
      <c r="I40" s="156">
        <v>499</v>
      </c>
      <c r="J40" s="157">
        <v>547</v>
      </c>
      <c r="K40" s="691">
        <v>552.13699999999994</v>
      </c>
      <c r="X40" s="203"/>
      <c r="Y40" s="203"/>
      <c r="Z40" s="203"/>
      <c r="AA40" s="203"/>
      <c r="AB40" s="203"/>
      <c r="AC40" s="203"/>
      <c r="AD40" s="203"/>
      <c r="AE40" s="203"/>
      <c r="AF40" s="203"/>
      <c r="AG40" s="203"/>
    </row>
    <row r="41" spans="1:33" ht="13.5">
      <c r="A41" s="729" t="s">
        <v>242</v>
      </c>
      <c r="B41" s="701">
        <v>107.8</v>
      </c>
      <c r="C41" s="155">
        <v>134.80000000000001</v>
      </c>
      <c r="D41" s="156">
        <v>144.25729999999999</v>
      </c>
      <c r="E41" s="157">
        <v>146.5</v>
      </c>
      <c r="F41" s="156">
        <v>84.3</v>
      </c>
      <c r="G41" s="157">
        <v>149.88799399999999</v>
      </c>
      <c r="H41" s="157">
        <v>149.05000000000001</v>
      </c>
      <c r="I41" s="156">
        <v>159.24420000000001</v>
      </c>
      <c r="J41" s="157">
        <v>174.55799999999999</v>
      </c>
      <c r="K41" s="691">
        <v>169.94551899999999</v>
      </c>
      <c r="X41" s="203"/>
      <c r="Y41" s="203"/>
      <c r="Z41" s="203"/>
      <c r="AA41" s="203"/>
      <c r="AB41" s="203"/>
      <c r="AC41" s="203"/>
      <c r="AD41" s="203"/>
      <c r="AE41" s="203"/>
      <c r="AF41" s="203"/>
      <c r="AG41" s="203"/>
    </row>
    <row r="42" spans="1:33" ht="13.5">
      <c r="A42" s="729" t="s">
        <v>241</v>
      </c>
      <c r="B42" s="701">
        <v>66.5</v>
      </c>
      <c r="C42" s="155">
        <v>70.3</v>
      </c>
      <c r="D42" s="156">
        <v>87.995999999999995</v>
      </c>
      <c r="E42" s="157">
        <v>96</v>
      </c>
      <c r="F42" s="156">
        <v>131.80000000000001</v>
      </c>
      <c r="G42" s="157">
        <v>132.25</v>
      </c>
      <c r="H42" s="157">
        <v>119.254</v>
      </c>
      <c r="I42" s="156">
        <v>144.6</v>
      </c>
      <c r="J42" s="157">
        <v>131.60633300000001</v>
      </c>
      <c r="K42" s="691">
        <v>186.536</v>
      </c>
      <c r="X42" s="203"/>
      <c r="Y42" s="203"/>
      <c r="Z42" s="203"/>
      <c r="AA42" s="203"/>
      <c r="AB42" s="203"/>
      <c r="AC42" s="203"/>
      <c r="AD42" s="203"/>
      <c r="AE42" s="203"/>
      <c r="AF42" s="203"/>
      <c r="AG42" s="203"/>
    </row>
    <row r="43" spans="1:33" ht="13.5">
      <c r="A43" s="729" t="s">
        <v>240</v>
      </c>
      <c r="B43" s="701">
        <v>265</v>
      </c>
      <c r="C43" s="155">
        <v>270</v>
      </c>
      <c r="D43" s="156">
        <v>270</v>
      </c>
      <c r="E43" s="157">
        <v>245</v>
      </c>
      <c r="F43" s="156">
        <v>276.10000000000002</v>
      </c>
      <c r="G43" s="157">
        <v>320</v>
      </c>
      <c r="H43" s="157">
        <v>290.31400000000002</v>
      </c>
      <c r="I43" s="156">
        <v>405.69858111000002</v>
      </c>
      <c r="J43" s="157">
        <v>317.78500000000003</v>
      </c>
      <c r="K43" s="691">
        <v>298</v>
      </c>
      <c r="X43" s="203"/>
      <c r="Y43" s="203"/>
      <c r="Z43" s="203"/>
      <c r="AA43" s="203"/>
      <c r="AB43" s="203"/>
      <c r="AC43" s="203"/>
      <c r="AD43" s="203"/>
      <c r="AE43" s="203"/>
      <c r="AF43" s="203"/>
      <c r="AG43" s="203"/>
    </row>
    <row r="44" spans="1:33" ht="13.5">
      <c r="A44" s="729" t="s">
        <v>112</v>
      </c>
      <c r="B44" s="702">
        <v>150.70857000000001</v>
      </c>
      <c r="C44" s="158">
        <v>128.9</v>
      </c>
      <c r="D44" s="159">
        <v>162.17325741000013</v>
      </c>
      <c r="E44" s="160">
        <v>141.19999999999999</v>
      </c>
      <c r="F44" s="159">
        <v>118</v>
      </c>
      <c r="G44" s="160">
        <v>126.55696500000022</v>
      </c>
      <c r="H44" s="160">
        <v>124.80857100000003</v>
      </c>
      <c r="I44" s="159">
        <v>174.30352204999986</v>
      </c>
      <c r="J44" s="160">
        <v>240.666831</v>
      </c>
      <c r="K44" s="692">
        <v>167.14070000000015</v>
      </c>
      <c r="X44" s="203"/>
      <c r="Y44" s="203"/>
      <c r="Z44" s="203"/>
      <c r="AA44" s="203"/>
      <c r="AB44" s="203"/>
      <c r="AC44" s="203"/>
      <c r="AD44" s="203"/>
      <c r="AE44" s="203"/>
      <c r="AF44" s="203"/>
      <c r="AG44" s="203"/>
    </row>
    <row r="45" spans="1:33" ht="13.5">
      <c r="A45" s="729"/>
      <c r="B45" s="702"/>
      <c r="C45" s="158"/>
      <c r="D45" s="159"/>
      <c r="E45" s="160"/>
      <c r="F45" s="159"/>
      <c r="G45" s="160"/>
      <c r="H45" s="160"/>
      <c r="I45" s="159"/>
      <c r="J45" s="160"/>
      <c r="K45" s="692"/>
      <c r="X45" s="203"/>
      <c r="Y45" s="203"/>
      <c r="Z45" s="203"/>
      <c r="AA45" s="203"/>
      <c r="AB45" s="203"/>
      <c r="AC45" s="203"/>
      <c r="AD45" s="203"/>
      <c r="AE45" s="203"/>
      <c r="AF45" s="203"/>
      <c r="AG45" s="203"/>
    </row>
    <row r="46" spans="1:33">
      <c r="A46" s="728" t="s">
        <v>297</v>
      </c>
      <c r="B46" s="700">
        <v>8223.1899596200019</v>
      </c>
      <c r="C46" s="161">
        <v>12703.1</v>
      </c>
      <c r="D46" s="162">
        <v>17440.91039904</v>
      </c>
      <c r="E46" s="163">
        <v>14320</v>
      </c>
      <c r="F46" s="162">
        <v>11894.4</v>
      </c>
      <c r="G46" s="163">
        <v>3161.7047381100001</v>
      </c>
      <c r="H46" s="163">
        <v>2102.8649078700009</v>
      </c>
      <c r="I46" s="162">
        <v>1409.8650000000025</v>
      </c>
      <c r="J46" s="163">
        <v>951.93287197999962</v>
      </c>
      <c r="K46" s="693">
        <v>1893.8087712000015</v>
      </c>
      <c r="X46" s="203"/>
      <c r="Y46" s="203"/>
      <c r="Z46" s="203"/>
      <c r="AA46" s="203"/>
      <c r="AB46" s="203"/>
      <c r="AC46" s="203"/>
      <c r="AD46" s="203"/>
      <c r="AE46" s="203"/>
      <c r="AF46" s="203"/>
      <c r="AG46" s="203"/>
    </row>
    <row r="47" spans="1:33" ht="13.5">
      <c r="A47" s="729" t="s">
        <v>239</v>
      </c>
      <c r="B47" s="703">
        <v>493</v>
      </c>
      <c r="C47" s="165">
        <v>534</v>
      </c>
      <c r="D47" s="165">
        <v>403.47667992000004</v>
      </c>
      <c r="E47" s="166">
        <v>393.1</v>
      </c>
      <c r="F47" s="165">
        <v>400</v>
      </c>
      <c r="G47" s="166">
        <v>581.75</v>
      </c>
      <c r="H47" s="166">
        <v>401.99997000000002</v>
      </c>
      <c r="I47" s="165">
        <v>271</v>
      </c>
      <c r="J47" s="166">
        <v>725</v>
      </c>
      <c r="K47" s="695">
        <v>1580</v>
      </c>
      <c r="X47" s="203"/>
      <c r="Y47" s="203"/>
      <c r="Z47" s="203"/>
      <c r="AA47" s="203"/>
      <c r="AB47" s="203"/>
      <c r="AC47" s="203"/>
      <c r="AD47" s="203"/>
      <c r="AE47" s="203"/>
      <c r="AF47" s="203"/>
      <c r="AG47" s="203"/>
    </row>
    <row r="48" spans="1:33" ht="13.5">
      <c r="A48" s="729" t="s">
        <v>298</v>
      </c>
      <c r="B48" s="703">
        <v>225</v>
      </c>
      <c r="C48" s="165">
        <v>350</v>
      </c>
      <c r="D48" s="165">
        <v>365</v>
      </c>
      <c r="E48" s="166">
        <v>350.7</v>
      </c>
      <c r="F48" s="165">
        <v>360</v>
      </c>
      <c r="G48" s="166">
        <v>365</v>
      </c>
      <c r="H48" s="166">
        <v>420</v>
      </c>
      <c r="I48" s="165">
        <v>345</v>
      </c>
      <c r="J48" s="166">
        <v>0</v>
      </c>
      <c r="K48" s="695">
        <v>0</v>
      </c>
      <c r="X48" s="203"/>
      <c r="Y48" s="203"/>
      <c r="Z48" s="203"/>
      <c r="AA48" s="203"/>
      <c r="AB48" s="203"/>
      <c r="AC48" s="203"/>
      <c r="AD48" s="203"/>
      <c r="AE48" s="203"/>
      <c r="AF48" s="203"/>
      <c r="AG48" s="203"/>
    </row>
    <row r="49" spans="1:33" ht="13.5">
      <c r="A49" s="729" t="s">
        <v>267</v>
      </c>
      <c r="B49" s="701">
        <v>7390.9199596199996</v>
      </c>
      <c r="C49" s="155">
        <v>11699.7</v>
      </c>
      <c r="D49" s="156">
        <v>16539.88523819</v>
      </c>
      <c r="E49" s="157">
        <v>13385.5</v>
      </c>
      <c r="F49" s="156">
        <v>11004</v>
      </c>
      <c r="G49" s="157">
        <v>2054</v>
      </c>
      <c r="H49" s="157">
        <v>500</v>
      </c>
      <c r="I49" s="156">
        <v>400</v>
      </c>
      <c r="J49" s="157">
        <v>0</v>
      </c>
      <c r="K49" s="691">
        <v>0</v>
      </c>
      <c r="X49" s="203"/>
      <c r="Y49" s="203"/>
      <c r="Z49" s="203"/>
      <c r="AA49" s="203"/>
      <c r="AB49" s="203"/>
      <c r="AC49" s="203"/>
      <c r="AD49" s="203"/>
      <c r="AE49" s="203"/>
      <c r="AF49" s="203"/>
      <c r="AG49" s="203"/>
    </row>
    <row r="50" spans="1:33" ht="13.5">
      <c r="A50" s="729" t="s">
        <v>112</v>
      </c>
      <c r="B50" s="702">
        <v>114.27000000000226</v>
      </c>
      <c r="C50" s="158">
        <v>119.4</v>
      </c>
      <c r="D50" s="159">
        <v>132.54848092999964</v>
      </c>
      <c r="E50" s="160">
        <v>190.8</v>
      </c>
      <c r="F50" s="159">
        <v>130.4</v>
      </c>
      <c r="G50" s="160">
        <v>160.95473811000011</v>
      </c>
      <c r="H50" s="160">
        <v>780.86493787000086</v>
      </c>
      <c r="I50" s="159">
        <v>393.86500000000251</v>
      </c>
      <c r="J50" s="160">
        <v>226.93287197999962</v>
      </c>
      <c r="K50" s="692">
        <v>313.8087712000015</v>
      </c>
      <c r="X50" s="203"/>
      <c r="Y50" s="203"/>
      <c r="Z50" s="203"/>
      <c r="AA50" s="203"/>
      <c r="AB50" s="203"/>
      <c r="AC50" s="203"/>
      <c r="AD50" s="203"/>
      <c r="AE50" s="203"/>
      <c r="AF50" s="203"/>
      <c r="AG50" s="203"/>
    </row>
    <row r="51" spans="1:33" ht="13.5">
      <c r="A51" s="729"/>
      <c r="B51" s="702"/>
      <c r="C51" s="158"/>
      <c r="D51" s="159"/>
      <c r="E51" s="160"/>
      <c r="F51" s="159"/>
      <c r="G51" s="160"/>
      <c r="H51" s="160"/>
      <c r="I51" s="159"/>
      <c r="J51" s="160"/>
      <c r="K51" s="692"/>
      <c r="X51" s="203"/>
      <c r="Y51" s="203"/>
      <c r="Z51" s="203"/>
      <c r="AA51" s="203"/>
      <c r="AB51" s="203"/>
      <c r="AC51" s="203"/>
      <c r="AD51" s="203"/>
      <c r="AE51" s="203"/>
      <c r="AF51" s="203"/>
      <c r="AG51" s="203"/>
    </row>
    <row r="52" spans="1:33">
      <c r="A52" s="728" t="s">
        <v>190</v>
      </c>
      <c r="B52" s="700">
        <v>40677.238574290008</v>
      </c>
      <c r="C52" s="161">
        <v>38477.699999999997</v>
      </c>
      <c r="D52" s="162">
        <v>42437.760274299973</v>
      </c>
      <c r="E52" s="163">
        <v>46496.2</v>
      </c>
      <c r="F52" s="162">
        <v>53188.6</v>
      </c>
      <c r="G52" s="163">
        <v>66656.755048360021</v>
      </c>
      <c r="H52" s="163">
        <v>73074.263642899998</v>
      </c>
      <c r="I52" s="162">
        <v>78003</v>
      </c>
      <c r="J52" s="163">
        <v>81873.044367420021</v>
      </c>
      <c r="K52" s="693">
        <v>87008.710489030025</v>
      </c>
      <c r="X52" s="203"/>
      <c r="Y52" s="203"/>
      <c r="Z52" s="203"/>
      <c r="AA52" s="203"/>
      <c r="AB52" s="203"/>
      <c r="AC52" s="203"/>
      <c r="AD52" s="203"/>
      <c r="AE52" s="203"/>
      <c r="AF52" s="203"/>
      <c r="AG52" s="203"/>
    </row>
    <row r="53" spans="1:33" ht="13.5">
      <c r="A53" s="729" t="s">
        <v>238</v>
      </c>
      <c r="B53" s="701">
        <v>165.48500000000001</v>
      </c>
      <c r="C53" s="155">
        <v>222.6</v>
      </c>
      <c r="D53" s="156">
        <v>247.4</v>
      </c>
      <c r="E53" s="157">
        <v>272.10000000000002</v>
      </c>
      <c r="F53" s="156">
        <v>260</v>
      </c>
      <c r="G53" s="157">
        <v>320</v>
      </c>
      <c r="H53" s="157">
        <v>445.49900000000002</v>
      </c>
      <c r="I53" s="156">
        <v>417</v>
      </c>
      <c r="J53" s="157">
        <v>461.89499999999998</v>
      </c>
      <c r="K53" s="691">
        <v>480</v>
      </c>
      <c r="X53" s="203"/>
      <c r="Y53" s="203"/>
      <c r="Z53" s="203"/>
      <c r="AA53" s="203"/>
      <c r="AB53" s="203"/>
      <c r="AC53" s="203"/>
      <c r="AD53" s="203"/>
      <c r="AE53" s="203"/>
      <c r="AF53" s="203"/>
      <c r="AG53" s="203"/>
    </row>
    <row r="54" spans="1:33" ht="13.5">
      <c r="A54" s="729" t="s">
        <v>237</v>
      </c>
      <c r="B54" s="701">
        <v>650</v>
      </c>
      <c r="C54" s="155">
        <v>685</v>
      </c>
      <c r="D54" s="156">
        <v>768</v>
      </c>
      <c r="E54" s="157">
        <v>890.8</v>
      </c>
      <c r="F54" s="156">
        <v>1175.0999999999999</v>
      </c>
      <c r="G54" s="157">
        <v>1161.9949999999999</v>
      </c>
      <c r="H54" s="157">
        <v>1083.5</v>
      </c>
      <c r="I54" s="156">
        <v>1093.5</v>
      </c>
      <c r="J54" s="157">
        <v>1188.5</v>
      </c>
      <c r="K54" s="691">
        <v>1087.5</v>
      </c>
      <c r="X54" s="203"/>
      <c r="Y54" s="203"/>
      <c r="Z54" s="203"/>
      <c r="AA54" s="203"/>
      <c r="AB54" s="203"/>
      <c r="AC54" s="203"/>
      <c r="AD54" s="203"/>
      <c r="AE54" s="203"/>
      <c r="AF54" s="203"/>
      <c r="AG54" s="203"/>
    </row>
    <row r="55" spans="1:33" ht="13.5">
      <c r="A55" s="729" t="s">
        <v>299</v>
      </c>
      <c r="B55" s="701">
        <v>250</v>
      </c>
      <c r="C55" s="155">
        <v>338</v>
      </c>
      <c r="D55" s="156">
        <v>304.5</v>
      </c>
      <c r="E55" s="157">
        <v>330</v>
      </c>
      <c r="F55" s="156">
        <v>416</v>
      </c>
      <c r="G55" s="157">
        <v>448</v>
      </c>
      <c r="H55" s="157">
        <v>494</v>
      </c>
      <c r="I55" s="156">
        <v>495</v>
      </c>
      <c r="J55" s="157">
        <v>560.005</v>
      </c>
      <c r="K55" s="691">
        <v>538.995</v>
      </c>
      <c r="X55" s="203"/>
      <c r="Y55" s="203"/>
      <c r="Z55" s="203"/>
      <c r="AA55" s="203"/>
      <c r="AB55" s="203"/>
      <c r="AC55" s="203"/>
      <c r="AD55" s="203"/>
      <c r="AE55" s="203"/>
      <c r="AF55" s="203"/>
      <c r="AG55" s="203"/>
    </row>
    <row r="56" spans="1:33" ht="13.5">
      <c r="A56" s="729" t="s">
        <v>300</v>
      </c>
      <c r="B56" s="701">
        <v>164.51900000000001</v>
      </c>
      <c r="C56" s="155">
        <v>198.2</v>
      </c>
      <c r="D56" s="156">
        <v>214.79515000000001</v>
      </c>
      <c r="E56" s="157">
        <v>241.7</v>
      </c>
      <c r="F56" s="156">
        <v>120</v>
      </c>
      <c r="G56" s="157">
        <v>140</v>
      </c>
      <c r="H56" s="157">
        <v>269.99599999999998</v>
      </c>
      <c r="I56" s="156">
        <v>280.67500000000001</v>
      </c>
      <c r="J56" s="157">
        <v>301.8</v>
      </c>
      <c r="K56" s="691">
        <v>254.11500000000001</v>
      </c>
      <c r="X56" s="203"/>
      <c r="Y56" s="203"/>
      <c r="Z56" s="203"/>
      <c r="AA56" s="203"/>
      <c r="AB56" s="203"/>
      <c r="AC56" s="203"/>
      <c r="AD56" s="203"/>
      <c r="AE56" s="203"/>
      <c r="AF56" s="203"/>
      <c r="AG56" s="203"/>
    </row>
    <row r="57" spans="1:33" ht="13.5">
      <c r="A57" s="729" t="s">
        <v>236</v>
      </c>
      <c r="B57" s="701">
        <v>634.72500000000002</v>
      </c>
      <c r="C57" s="155">
        <v>820</v>
      </c>
      <c r="D57" s="156">
        <v>849.99940000000004</v>
      </c>
      <c r="E57" s="157">
        <v>918.2</v>
      </c>
      <c r="F57" s="156">
        <v>999.9</v>
      </c>
      <c r="G57" s="157">
        <v>1088.72</v>
      </c>
      <c r="H57" s="157">
        <v>1211.7249999999999</v>
      </c>
      <c r="I57" s="156">
        <v>1201.4414999999999</v>
      </c>
      <c r="J57" s="157">
        <v>1174.9690000000001</v>
      </c>
      <c r="K57" s="691">
        <v>1325.0497829999999</v>
      </c>
      <c r="X57" s="203"/>
      <c r="Y57" s="203"/>
      <c r="Z57" s="203"/>
      <c r="AA57" s="203"/>
      <c r="AB57" s="203"/>
      <c r="AC57" s="203"/>
      <c r="AD57" s="203"/>
      <c r="AE57" s="203"/>
      <c r="AF57" s="203"/>
      <c r="AG57" s="203"/>
    </row>
    <row r="58" spans="1:33" ht="13.5">
      <c r="A58" s="729" t="s">
        <v>301</v>
      </c>
      <c r="B58" s="701">
        <v>649.44500000000005</v>
      </c>
      <c r="C58" s="155">
        <v>980.8</v>
      </c>
      <c r="D58" s="156">
        <v>1029.9227960000001</v>
      </c>
      <c r="E58" s="157">
        <v>1279.8</v>
      </c>
      <c r="F58" s="156">
        <v>1626.2</v>
      </c>
      <c r="G58" s="157">
        <v>1409.2719999999999</v>
      </c>
      <c r="H58" s="157">
        <v>1501</v>
      </c>
      <c r="I58" s="156">
        <v>1685</v>
      </c>
      <c r="J58" s="157">
        <v>1932.1</v>
      </c>
      <c r="K58" s="691">
        <v>5491.6461579400002</v>
      </c>
      <c r="X58" s="203"/>
      <c r="Y58" s="203"/>
      <c r="Z58" s="203"/>
      <c r="AA58" s="203"/>
      <c r="AB58" s="203"/>
      <c r="AC58" s="203"/>
      <c r="AD58" s="203"/>
      <c r="AE58" s="203"/>
      <c r="AF58" s="203"/>
      <c r="AG58" s="203"/>
    </row>
    <row r="59" spans="1:33" ht="13.5">
      <c r="A59" s="729" t="s">
        <v>235</v>
      </c>
      <c r="B59" s="701">
        <v>1700.5863999999999</v>
      </c>
      <c r="C59" s="155">
        <v>920.1</v>
      </c>
      <c r="D59" s="156">
        <v>1300</v>
      </c>
      <c r="E59" s="157">
        <v>1300</v>
      </c>
      <c r="F59" s="156">
        <v>1659</v>
      </c>
      <c r="G59" s="157">
        <v>1750</v>
      </c>
      <c r="H59" s="157">
        <v>2612</v>
      </c>
      <c r="I59" s="156">
        <v>1964.6</v>
      </c>
      <c r="J59" s="157">
        <v>2280</v>
      </c>
      <c r="K59" s="691">
        <v>2442.5</v>
      </c>
      <c r="X59" s="203"/>
      <c r="Y59" s="203"/>
      <c r="Z59" s="203"/>
      <c r="AA59" s="203"/>
      <c r="AB59" s="203"/>
      <c r="AC59" s="203"/>
      <c r="AD59" s="203"/>
      <c r="AE59" s="203"/>
      <c r="AF59" s="203"/>
      <c r="AG59" s="203"/>
    </row>
    <row r="60" spans="1:33" ht="13.5">
      <c r="A60" s="729" t="s">
        <v>234</v>
      </c>
      <c r="B60" s="701">
        <v>1165.4949999999999</v>
      </c>
      <c r="C60" s="155">
        <v>1747.8</v>
      </c>
      <c r="D60" s="156">
        <v>1704.5</v>
      </c>
      <c r="E60" s="157">
        <v>1823</v>
      </c>
      <c r="F60" s="156">
        <v>444</v>
      </c>
      <c r="G60" s="157">
        <v>528</v>
      </c>
      <c r="H60" s="157">
        <v>623</v>
      </c>
      <c r="I60" s="156">
        <v>609.70000000000005</v>
      </c>
      <c r="J60" s="157">
        <v>542</v>
      </c>
      <c r="K60" s="691">
        <v>669</v>
      </c>
      <c r="X60" s="203"/>
      <c r="Y60" s="203"/>
      <c r="Z60" s="203"/>
      <c r="AA60" s="203"/>
      <c r="AB60" s="203"/>
      <c r="AC60" s="203"/>
      <c r="AD60" s="203"/>
      <c r="AE60" s="203"/>
      <c r="AF60" s="203"/>
      <c r="AG60" s="203"/>
    </row>
    <row r="61" spans="1:33" ht="13.5">
      <c r="A61" s="729" t="s">
        <v>233</v>
      </c>
      <c r="B61" s="701">
        <v>3255</v>
      </c>
      <c r="C61" s="155">
        <v>4081</v>
      </c>
      <c r="D61" s="156">
        <v>4350</v>
      </c>
      <c r="E61" s="157">
        <v>4349.3</v>
      </c>
      <c r="F61" s="156">
        <v>5351</v>
      </c>
      <c r="G61" s="157">
        <v>6799</v>
      </c>
      <c r="H61" s="157">
        <v>7372</v>
      </c>
      <c r="I61" s="156">
        <v>7531</v>
      </c>
      <c r="J61" s="157">
        <v>7790</v>
      </c>
      <c r="K61" s="691">
        <v>7975</v>
      </c>
      <c r="X61" s="203"/>
      <c r="Y61" s="203"/>
      <c r="Z61" s="203"/>
      <c r="AA61" s="203"/>
      <c r="AB61" s="203"/>
      <c r="AC61" s="203"/>
      <c r="AD61" s="203"/>
      <c r="AE61" s="203"/>
      <c r="AF61" s="203"/>
      <c r="AG61" s="203"/>
    </row>
    <row r="62" spans="1:33" ht="13.5">
      <c r="A62" s="729" t="s">
        <v>232</v>
      </c>
      <c r="B62" s="701">
        <v>1918</v>
      </c>
      <c r="C62" s="155">
        <v>2238</v>
      </c>
      <c r="D62" s="156">
        <v>2397</v>
      </c>
      <c r="E62" s="157">
        <v>2533.3000000000002</v>
      </c>
      <c r="F62" s="156">
        <v>3272.5</v>
      </c>
      <c r="G62" s="157">
        <v>4135.6930000000002</v>
      </c>
      <c r="H62" s="157">
        <v>4439.5</v>
      </c>
      <c r="I62" s="156">
        <v>4709</v>
      </c>
      <c r="J62" s="157">
        <v>4865</v>
      </c>
      <c r="K62" s="691">
        <v>5507.5</v>
      </c>
      <c r="X62" s="203"/>
      <c r="Y62" s="203"/>
      <c r="Z62" s="203"/>
      <c r="AA62" s="203"/>
      <c r="AB62" s="203"/>
      <c r="AC62" s="203"/>
      <c r="AD62" s="203"/>
      <c r="AE62" s="203"/>
      <c r="AF62" s="203"/>
      <c r="AG62" s="203"/>
    </row>
    <row r="63" spans="1:33" ht="13.5">
      <c r="A63" s="729" t="s">
        <v>231</v>
      </c>
      <c r="B63" s="701">
        <v>1856</v>
      </c>
      <c r="C63" s="155">
        <v>2360</v>
      </c>
      <c r="D63" s="156">
        <v>2537.7020000000002</v>
      </c>
      <c r="E63" s="157">
        <v>2907.8</v>
      </c>
      <c r="F63" s="156">
        <v>3590</v>
      </c>
      <c r="G63" s="157">
        <v>4589</v>
      </c>
      <c r="H63" s="157">
        <v>4975</v>
      </c>
      <c r="I63" s="156">
        <v>5395</v>
      </c>
      <c r="J63" s="157">
        <v>5715</v>
      </c>
      <c r="K63" s="691">
        <v>5810</v>
      </c>
      <c r="X63" s="203"/>
      <c r="Y63" s="203"/>
      <c r="Z63" s="203"/>
      <c r="AA63" s="203"/>
      <c r="AB63" s="203"/>
      <c r="AC63" s="203"/>
      <c r="AD63" s="203"/>
      <c r="AE63" s="203"/>
      <c r="AF63" s="203"/>
      <c r="AG63" s="203"/>
    </row>
    <row r="64" spans="1:33" ht="13.5">
      <c r="A64" s="729" t="s">
        <v>230</v>
      </c>
      <c r="B64" s="701">
        <v>1815</v>
      </c>
      <c r="C64" s="155">
        <v>2244</v>
      </c>
      <c r="D64" s="156">
        <v>2430</v>
      </c>
      <c r="E64" s="157">
        <v>2550.1</v>
      </c>
      <c r="F64" s="156">
        <v>3030</v>
      </c>
      <c r="G64" s="157">
        <v>3775</v>
      </c>
      <c r="H64" s="157">
        <v>4089</v>
      </c>
      <c r="I64" s="156">
        <v>4128</v>
      </c>
      <c r="J64" s="157">
        <v>4443</v>
      </c>
      <c r="K64" s="691">
        <v>4762</v>
      </c>
      <c r="X64" s="203"/>
      <c r="Y64" s="203"/>
      <c r="Z64" s="203"/>
      <c r="AA64" s="203"/>
      <c r="AB64" s="203"/>
      <c r="AC64" s="203"/>
      <c r="AD64" s="203"/>
      <c r="AE64" s="203"/>
      <c r="AF64" s="203"/>
      <c r="AG64" s="203"/>
    </row>
    <row r="65" spans="1:33" ht="13.5">
      <c r="A65" s="729" t="s">
        <v>229</v>
      </c>
      <c r="B65" s="701">
        <v>1280</v>
      </c>
      <c r="C65" s="155">
        <v>1579</v>
      </c>
      <c r="D65" s="156">
        <v>1724</v>
      </c>
      <c r="E65" s="157">
        <v>1950.5</v>
      </c>
      <c r="F65" s="156">
        <v>2329.4</v>
      </c>
      <c r="G65" s="157">
        <v>2756.92</v>
      </c>
      <c r="H65" s="157">
        <v>2875</v>
      </c>
      <c r="I65" s="156">
        <v>3185</v>
      </c>
      <c r="J65" s="157">
        <v>3317</v>
      </c>
      <c r="K65" s="691">
        <v>3576</v>
      </c>
      <c r="X65" s="203"/>
      <c r="Y65" s="203"/>
      <c r="Z65" s="203"/>
      <c r="AA65" s="203"/>
      <c r="AB65" s="203"/>
      <c r="AC65" s="203"/>
      <c r="AD65" s="203"/>
      <c r="AE65" s="203"/>
      <c r="AF65" s="203"/>
      <c r="AG65" s="203"/>
    </row>
    <row r="66" spans="1:33" ht="13.5">
      <c r="A66" s="729" t="s">
        <v>228</v>
      </c>
      <c r="B66" s="701">
        <v>1337</v>
      </c>
      <c r="C66" s="155">
        <v>1722</v>
      </c>
      <c r="D66" s="156">
        <v>2007</v>
      </c>
      <c r="E66" s="157">
        <v>2205</v>
      </c>
      <c r="F66" s="156">
        <v>2574.1999999999998</v>
      </c>
      <c r="G66" s="157">
        <v>3363.4879999999998</v>
      </c>
      <c r="H66" s="157">
        <v>3567</v>
      </c>
      <c r="I66" s="156">
        <v>3879</v>
      </c>
      <c r="J66" s="157">
        <v>3709</v>
      </c>
      <c r="K66" s="691">
        <v>3876</v>
      </c>
      <c r="X66" s="203"/>
      <c r="Y66" s="203"/>
      <c r="Z66" s="203"/>
      <c r="AA66" s="203"/>
      <c r="AB66" s="203"/>
      <c r="AC66" s="203"/>
      <c r="AD66" s="203"/>
      <c r="AE66" s="203"/>
      <c r="AF66" s="203"/>
      <c r="AG66" s="203"/>
    </row>
    <row r="67" spans="1:33" ht="13.5">
      <c r="A67" s="729" t="s">
        <v>227</v>
      </c>
      <c r="B67" s="701">
        <v>1695</v>
      </c>
      <c r="C67" s="155">
        <v>2152</v>
      </c>
      <c r="D67" s="156">
        <v>2242.6469999999999</v>
      </c>
      <c r="E67" s="157">
        <v>2390.3000000000002</v>
      </c>
      <c r="F67" s="156">
        <v>2833</v>
      </c>
      <c r="G67" s="157">
        <v>3755</v>
      </c>
      <c r="H67" s="157">
        <v>4027</v>
      </c>
      <c r="I67" s="156">
        <v>4308</v>
      </c>
      <c r="J67" s="157">
        <v>4430</v>
      </c>
      <c r="K67" s="691">
        <v>4406</v>
      </c>
      <c r="X67" s="203"/>
      <c r="Y67" s="203"/>
      <c r="Z67" s="203"/>
      <c r="AA67" s="203"/>
      <c r="AB67" s="203"/>
      <c r="AC67" s="203"/>
      <c r="AD67" s="203"/>
      <c r="AE67" s="203"/>
      <c r="AF67" s="203"/>
      <c r="AG67" s="203"/>
    </row>
    <row r="68" spans="1:33" ht="13.5">
      <c r="A68" s="729" t="s">
        <v>226</v>
      </c>
      <c r="B68" s="701">
        <v>925.24646144000008</v>
      </c>
      <c r="C68" s="155">
        <v>1162</v>
      </c>
      <c r="D68" s="156">
        <v>1286.473</v>
      </c>
      <c r="E68" s="157">
        <v>1311.4</v>
      </c>
      <c r="F68" s="156">
        <v>1480.5</v>
      </c>
      <c r="G68" s="157">
        <v>1591.5</v>
      </c>
      <c r="H68" s="157">
        <v>1562.25</v>
      </c>
      <c r="I68" s="156">
        <v>1531</v>
      </c>
      <c r="J68" s="157">
        <v>1744.23</v>
      </c>
      <c r="K68" s="691">
        <v>1671.2399049999999</v>
      </c>
      <c r="X68" s="203"/>
      <c r="Y68" s="203"/>
      <c r="Z68" s="203"/>
      <c r="AA68" s="203"/>
      <c r="AB68" s="203"/>
      <c r="AC68" s="203"/>
      <c r="AD68" s="203"/>
      <c r="AE68" s="203"/>
      <c r="AF68" s="203"/>
      <c r="AG68" s="203"/>
    </row>
    <row r="69" spans="1:33" ht="13.5">
      <c r="A69" s="729" t="s">
        <v>112</v>
      </c>
      <c r="B69" s="702">
        <v>21215.736712850005</v>
      </c>
      <c r="C69" s="158">
        <v>6037.8</v>
      </c>
      <c r="D69" s="156">
        <v>17043.820928299974</v>
      </c>
      <c r="E69" s="156">
        <v>19243.099999999999</v>
      </c>
      <c r="F69" s="159">
        <v>22027.9</v>
      </c>
      <c r="G69" s="160">
        <v>29045.167048360017</v>
      </c>
      <c r="H69" s="160">
        <v>31926.793642899996</v>
      </c>
      <c r="I69" s="159">
        <v>35590.199999999997</v>
      </c>
      <c r="J69" s="160">
        <v>37418.545367420018</v>
      </c>
      <c r="K69" s="692">
        <v>37136.164643090022</v>
      </c>
      <c r="X69" s="203"/>
      <c r="Y69" s="203"/>
      <c r="Z69" s="203"/>
      <c r="AA69" s="203"/>
      <c r="AB69" s="203"/>
      <c r="AC69" s="203"/>
      <c r="AD69" s="203"/>
      <c r="AE69" s="203"/>
      <c r="AF69" s="203"/>
      <c r="AG69" s="203"/>
    </row>
    <row r="70" spans="1:33" ht="13.5" thickBot="1">
      <c r="A70" s="860" t="s">
        <v>139</v>
      </c>
      <c r="B70" s="704">
        <v>57022.940176910008</v>
      </c>
      <c r="C70" s="696">
        <v>61256.4</v>
      </c>
      <c r="D70" s="697">
        <v>70903.607143749978</v>
      </c>
      <c r="E70" s="698">
        <v>71923.600000000006</v>
      </c>
      <c r="F70" s="697">
        <v>76820.800000000003</v>
      </c>
      <c r="G70" s="698">
        <v>82396.644217960013</v>
      </c>
      <c r="H70" s="698">
        <v>88333.018064660006</v>
      </c>
      <c r="I70" s="697">
        <v>93251.773289610021</v>
      </c>
      <c r="J70" s="698">
        <v>97383.330942230023</v>
      </c>
      <c r="K70" s="699">
        <v>104461.55526475002</v>
      </c>
      <c r="X70" s="203"/>
      <c r="Y70" s="203"/>
      <c r="Z70" s="203"/>
      <c r="AA70" s="203"/>
      <c r="AB70" s="203"/>
      <c r="AC70" s="203"/>
      <c r="AD70" s="203"/>
      <c r="AE70" s="203"/>
      <c r="AF70" s="203"/>
      <c r="AG70" s="203"/>
    </row>
    <row r="71" spans="1:33" ht="27.75" customHeight="1">
      <c r="A71" s="861"/>
      <c r="B71" s="861"/>
      <c r="C71" s="861"/>
      <c r="D71" s="861"/>
      <c r="E71" s="861"/>
      <c r="F71" s="862" t="s">
        <v>317</v>
      </c>
      <c r="G71" s="862"/>
      <c r="H71" s="862"/>
      <c r="I71" s="862"/>
      <c r="J71" s="862"/>
      <c r="K71" s="862"/>
    </row>
    <row r="72" spans="1:33" ht="27.75" customHeight="1">
      <c r="A72" s="342" t="s">
        <v>388</v>
      </c>
      <c r="B72" s="342"/>
      <c r="C72" s="342"/>
      <c r="D72" s="342"/>
      <c r="E72" s="342"/>
      <c r="F72" s="342"/>
      <c r="G72" s="342"/>
      <c r="H72" s="342"/>
      <c r="I72" s="342"/>
      <c r="J72" s="342"/>
      <c r="K72" s="342"/>
    </row>
    <row r="73" spans="1:33" ht="13.5" customHeight="1">
      <c r="A73" s="342" t="s">
        <v>38</v>
      </c>
      <c r="B73" s="342"/>
      <c r="C73" s="342"/>
      <c r="D73" s="342"/>
      <c r="E73" s="342"/>
      <c r="F73" s="342"/>
      <c r="G73" s="342"/>
      <c r="H73" s="342"/>
      <c r="I73" s="342"/>
      <c r="J73" s="342"/>
      <c r="K73" s="342"/>
    </row>
    <row r="74" spans="1:33" ht="15" customHeight="1">
      <c r="A74" s="342" t="s">
        <v>302</v>
      </c>
      <c r="B74" s="342"/>
      <c r="C74" s="342"/>
      <c r="D74" s="342"/>
      <c r="E74" s="342"/>
      <c r="F74" s="342"/>
      <c r="G74" s="342"/>
      <c r="H74" s="342"/>
      <c r="I74" s="342"/>
      <c r="J74" s="342"/>
      <c r="K74" s="342"/>
    </row>
    <row r="75" spans="1:33" ht="13.5">
      <c r="A75" s="57"/>
      <c r="B75" s="57"/>
      <c r="C75" s="57"/>
      <c r="D75" s="57"/>
      <c r="E75" s="57"/>
      <c r="F75" s="57"/>
      <c r="G75" s="57"/>
      <c r="H75" s="57"/>
      <c r="I75" s="57"/>
      <c r="J75" s="57"/>
      <c r="K75" s="57"/>
    </row>
    <row r="76" spans="1:33" ht="13.5">
      <c r="A76" s="57"/>
      <c r="B76" s="57"/>
      <c r="C76" s="57"/>
      <c r="D76" s="57"/>
      <c r="E76" s="57"/>
      <c r="F76" s="57"/>
      <c r="G76" s="57"/>
      <c r="H76" s="57"/>
      <c r="I76" s="57"/>
      <c r="J76" s="57"/>
      <c r="K76" s="57"/>
    </row>
    <row r="77" spans="1:33">
      <c r="K77" s="55"/>
    </row>
    <row r="78" spans="1:33">
      <c r="K78" s="55"/>
    </row>
  </sheetData>
  <mergeCells count="17">
    <mergeCell ref="A3:K3"/>
    <mergeCell ref="A5:A6"/>
    <mergeCell ref="B5:B6"/>
    <mergeCell ref="C5:C6"/>
    <mergeCell ref="D5:D6"/>
    <mergeCell ref="E5:E6"/>
    <mergeCell ref="F5:F6"/>
    <mergeCell ref="G5:G6"/>
    <mergeCell ref="H5:H6"/>
    <mergeCell ref="I5:I6"/>
    <mergeCell ref="A74:K74"/>
    <mergeCell ref="J5:J6"/>
    <mergeCell ref="K5:K6"/>
    <mergeCell ref="A71:E71"/>
    <mergeCell ref="F71:K71"/>
    <mergeCell ref="A72:K72"/>
    <mergeCell ref="A73:K73"/>
  </mergeCells>
  <conditionalFormatting sqref="B5:D5">
    <cfRule type="cellIs" dxfId="44" priority="4" stopIfTrue="1" operator="equal">
      <formula>0</formula>
    </cfRule>
  </conditionalFormatting>
  <conditionalFormatting sqref="B4:I4 K4 B7:K70 B1:H2 K1:K2 L1:XFD1048576 A7:A74 A75:K1048576 A1:A5">
    <cfRule type="cellIs" dxfId="43" priority="5" operator="equal">
      <formula>0</formula>
    </cfRule>
  </conditionalFormatting>
  <conditionalFormatting sqref="F5:H5">
    <cfRule type="cellIs" dxfId="42" priority="2" stopIfTrue="1" operator="equal">
      <formula>0</formula>
    </cfRule>
  </conditionalFormatting>
  <conditionalFormatting sqref="I1:I2">
    <cfRule type="cellIs" dxfId="41" priority="1" operator="equal">
      <formula>0</formula>
    </cfRule>
  </conditionalFormatting>
  <hyperlinks>
    <hyperlink ref="K2" location="පටුන!A1" display="පටුන වෙත"/>
  </hyperlinks>
  <pageMargins left="0.36" right="0.23" top="0.63" bottom="0.98425196850393704" header="0.511811023622047" footer="0.511811023622047"/>
  <pageSetup paperSize="9" scale="38"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8"/>
  <sheetViews>
    <sheetView showGridLines="0" zoomScaleNormal="100" zoomScaleSheetLayoutView="100" workbookViewId="0">
      <pane xSplit="1" ySplit="6" topLeftCell="B44" activePane="bottomRight" state="frozen"/>
      <selection activeCell="E71" sqref="E71"/>
      <selection pane="topRight" activeCell="E71" sqref="E71"/>
      <selection pane="bottomLeft" activeCell="E71" sqref="E71"/>
      <selection pane="bottomRight"/>
    </sheetView>
  </sheetViews>
  <sheetFormatPr defaultColWidth="8" defaultRowHeight="13.5"/>
  <cols>
    <col min="1" max="1" width="62.625" style="57" customWidth="1"/>
    <col min="2" max="2" width="10.75" style="57" customWidth="1"/>
    <col min="3" max="3" width="10.375" style="57" customWidth="1"/>
    <col min="4" max="4" width="11" style="57" customWidth="1"/>
    <col min="5" max="5" width="10.375" style="57" customWidth="1"/>
    <col min="6" max="7" width="10.875" style="57" customWidth="1"/>
    <col min="8" max="8" width="11.875" style="57" customWidth="1"/>
    <col min="9" max="10" width="12.125" style="57" customWidth="1"/>
    <col min="11" max="11" width="12.375" style="57" customWidth="1"/>
    <col min="12" max="13" width="8" style="58"/>
    <col min="14" max="16384" width="8" style="57"/>
  </cols>
  <sheetData>
    <row r="1" spans="1:33" s="857" customFormat="1" ht="15.75">
      <c r="A1" s="67" t="s">
        <v>394</v>
      </c>
      <c r="K1" s="68" t="s">
        <v>381</v>
      </c>
      <c r="L1" s="858"/>
      <c r="M1" s="858"/>
    </row>
    <row r="2" spans="1:33" s="857" customFormat="1" ht="13.5" customHeight="1">
      <c r="B2" s="68"/>
      <c r="C2" s="68"/>
      <c r="D2" s="68"/>
      <c r="E2" s="68"/>
      <c r="F2" s="68"/>
      <c r="G2" s="68"/>
      <c r="H2" s="68"/>
      <c r="I2" s="68"/>
      <c r="K2" s="859" t="s">
        <v>704</v>
      </c>
      <c r="L2" s="858"/>
      <c r="M2" s="858"/>
    </row>
    <row r="3" spans="1:33" s="857" customFormat="1" ht="16.149999999999999" customHeight="1">
      <c r="A3" s="343" t="s">
        <v>303</v>
      </c>
      <c r="B3" s="343"/>
      <c r="C3" s="343"/>
      <c r="D3" s="343"/>
      <c r="E3" s="343"/>
      <c r="F3" s="343"/>
      <c r="G3" s="343"/>
      <c r="H3" s="343"/>
      <c r="I3" s="343"/>
      <c r="J3" s="343"/>
      <c r="K3" s="343"/>
      <c r="L3" s="858"/>
      <c r="M3" s="858"/>
    </row>
    <row r="4" spans="1:33" ht="14.25" thickBot="1">
      <c r="B4" s="61"/>
      <c r="C4" s="61"/>
      <c r="D4" s="61"/>
      <c r="E4" s="61"/>
      <c r="F4" s="61"/>
      <c r="G4" s="61"/>
      <c r="H4" s="61"/>
      <c r="I4" s="61"/>
      <c r="K4" s="61" t="s">
        <v>28</v>
      </c>
      <c r="L4" s="856"/>
      <c r="M4" s="856"/>
    </row>
    <row r="5" spans="1:33">
      <c r="A5" s="726" t="s">
        <v>262</v>
      </c>
      <c r="B5" s="720">
        <v>2014</v>
      </c>
      <c r="C5" s="708">
        <v>2015</v>
      </c>
      <c r="D5" s="708">
        <v>2016</v>
      </c>
      <c r="E5" s="708">
        <v>2017</v>
      </c>
      <c r="F5" s="708">
        <v>2018</v>
      </c>
      <c r="G5" s="708" t="s">
        <v>35</v>
      </c>
      <c r="H5" s="709" t="s">
        <v>283</v>
      </c>
      <c r="I5" s="708">
        <v>2021</v>
      </c>
      <c r="J5" s="710">
        <v>2022</v>
      </c>
      <c r="K5" s="711" t="s">
        <v>37</v>
      </c>
    </row>
    <row r="6" spans="1:33" ht="14.25" thickBot="1">
      <c r="A6" s="727"/>
      <c r="B6" s="721"/>
      <c r="C6" s="716"/>
      <c r="D6" s="716"/>
      <c r="E6" s="716"/>
      <c r="F6" s="716"/>
      <c r="G6" s="716"/>
      <c r="H6" s="717"/>
      <c r="I6" s="716"/>
      <c r="J6" s="718"/>
      <c r="K6" s="719"/>
    </row>
    <row r="7" spans="1:33">
      <c r="A7" s="728" t="s">
        <v>261</v>
      </c>
      <c r="B7" s="722">
        <v>3893.34033</v>
      </c>
      <c r="C7" s="167">
        <v>2618.3000000000002</v>
      </c>
      <c r="D7" s="167">
        <v>3033.9056999999998</v>
      </c>
      <c r="E7" s="168">
        <v>3004.2</v>
      </c>
      <c r="F7" s="167">
        <v>3136.1</v>
      </c>
      <c r="G7" s="167">
        <v>2794.0142500000002</v>
      </c>
      <c r="H7" s="167">
        <v>3091.15086797</v>
      </c>
      <c r="I7" s="167">
        <v>5281.4</v>
      </c>
      <c r="J7" s="168">
        <v>1093.6049999999998</v>
      </c>
      <c r="K7" s="712">
        <v>1521.0368806700001</v>
      </c>
      <c r="X7" s="204"/>
      <c r="Y7" s="204"/>
      <c r="Z7" s="204"/>
      <c r="AA7" s="204"/>
      <c r="AB7" s="204"/>
      <c r="AC7" s="204"/>
      <c r="AD7" s="204"/>
      <c r="AE7" s="204"/>
      <c r="AF7" s="204"/>
      <c r="AG7" s="204"/>
    </row>
    <row r="8" spans="1:33" ht="15.75" customHeight="1">
      <c r="A8" s="729" t="s">
        <v>282</v>
      </c>
      <c r="B8" s="723">
        <v>102.6</v>
      </c>
      <c r="C8" s="156">
        <v>84.9</v>
      </c>
      <c r="D8" s="156">
        <v>89</v>
      </c>
      <c r="E8" s="157">
        <v>82</v>
      </c>
      <c r="F8" s="156">
        <v>117.9</v>
      </c>
      <c r="G8" s="156">
        <v>33.5</v>
      </c>
      <c r="H8" s="156">
        <v>49.25</v>
      </c>
      <c r="I8" s="156">
        <v>7</v>
      </c>
      <c r="J8" s="157">
        <v>0</v>
      </c>
      <c r="K8" s="691">
        <v>0</v>
      </c>
      <c r="X8" s="204"/>
      <c r="Y8" s="204"/>
      <c r="Z8" s="204"/>
      <c r="AA8" s="204"/>
      <c r="AB8" s="204"/>
      <c r="AC8" s="204"/>
      <c r="AD8" s="204"/>
      <c r="AE8" s="204"/>
      <c r="AF8" s="204"/>
      <c r="AG8" s="204"/>
    </row>
    <row r="9" spans="1:33">
      <c r="A9" s="729" t="s">
        <v>259</v>
      </c>
      <c r="B9" s="723">
        <v>499.38</v>
      </c>
      <c r="C9" s="156">
        <v>456.6</v>
      </c>
      <c r="D9" s="156">
        <v>561.29</v>
      </c>
      <c r="E9" s="157">
        <v>640</v>
      </c>
      <c r="F9" s="156">
        <v>699</v>
      </c>
      <c r="G9" s="156">
        <v>568</v>
      </c>
      <c r="H9" s="156">
        <v>800</v>
      </c>
      <c r="I9" s="156">
        <v>734.29399999999998</v>
      </c>
      <c r="J9" s="157">
        <v>228</v>
      </c>
      <c r="K9" s="691">
        <v>50</v>
      </c>
      <c r="X9" s="204"/>
      <c r="Y9" s="204"/>
      <c r="Z9" s="204"/>
      <c r="AA9" s="204"/>
      <c r="AB9" s="204"/>
      <c r="AC9" s="204"/>
      <c r="AD9" s="204"/>
      <c r="AE9" s="204"/>
      <c r="AF9" s="204"/>
      <c r="AG9" s="204"/>
    </row>
    <row r="10" spans="1:33">
      <c r="A10" s="729" t="s">
        <v>281</v>
      </c>
      <c r="B10" s="723">
        <v>66.84</v>
      </c>
      <c r="C10" s="156">
        <v>76</v>
      </c>
      <c r="D10" s="156">
        <v>53.6</v>
      </c>
      <c r="E10" s="157">
        <v>50</v>
      </c>
      <c r="F10" s="156">
        <v>53.5</v>
      </c>
      <c r="G10" s="156">
        <v>43.725000000000001</v>
      </c>
      <c r="H10" s="156">
        <v>65</v>
      </c>
      <c r="I10" s="156">
        <v>70</v>
      </c>
      <c r="J10" s="157">
        <v>10</v>
      </c>
      <c r="K10" s="691">
        <v>15</v>
      </c>
      <c r="X10" s="204"/>
      <c r="Y10" s="204"/>
      <c r="Z10" s="204"/>
      <c r="AA10" s="204"/>
      <c r="AB10" s="204"/>
      <c r="AC10" s="204"/>
      <c r="AD10" s="204"/>
      <c r="AE10" s="204"/>
      <c r="AF10" s="204"/>
      <c r="AG10" s="204"/>
    </row>
    <row r="11" spans="1:33">
      <c r="A11" s="729" t="s">
        <v>280</v>
      </c>
      <c r="B11" s="723">
        <v>1089</v>
      </c>
      <c r="C11" s="156">
        <v>825</v>
      </c>
      <c r="D11" s="156">
        <v>1053</v>
      </c>
      <c r="E11" s="157">
        <v>1253.7</v>
      </c>
      <c r="F11" s="156">
        <v>1108</v>
      </c>
      <c r="G11" s="156">
        <v>949.99924999999996</v>
      </c>
      <c r="H11" s="156">
        <v>720</v>
      </c>
      <c r="I11" s="156">
        <v>2421.6210000000001</v>
      </c>
      <c r="J11" s="157">
        <v>400</v>
      </c>
      <c r="K11" s="691">
        <v>989.24</v>
      </c>
      <c r="X11" s="204"/>
      <c r="Y11" s="204"/>
      <c r="Z11" s="204"/>
      <c r="AA11" s="204"/>
      <c r="AB11" s="204"/>
      <c r="AC11" s="204"/>
      <c r="AD11" s="204"/>
      <c r="AE11" s="204"/>
      <c r="AF11" s="204"/>
      <c r="AG11" s="204"/>
    </row>
    <row r="12" spans="1:33">
      <c r="A12" s="729" t="s">
        <v>279</v>
      </c>
      <c r="B12" s="723">
        <v>21.5</v>
      </c>
      <c r="C12" s="156">
        <v>18.2</v>
      </c>
      <c r="D12" s="156">
        <v>32.689</v>
      </c>
      <c r="E12" s="157">
        <v>19.899999999999999</v>
      </c>
      <c r="F12" s="156">
        <v>31</v>
      </c>
      <c r="G12" s="156">
        <v>21</v>
      </c>
      <c r="H12" s="156">
        <v>25.75</v>
      </c>
      <c r="I12" s="156">
        <v>34</v>
      </c>
      <c r="J12" s="157">
        <v>16</v>
      </c>
      <c r="K12" s="691">
        <v>18.600000000000001</v>
      </c>
      <c r="X12" s="204"/>
      <c r="Y12" s="204"/>
      <c r="Z12" s="204"/>
      <c r="AA12" s="204"/>
      <c r="AB12" s="204"/>
      <c r="AC12" s="204"/>
      <c r="AD12" s="204"/>
      <c r="AE12" s="204"/>
      <c r="AF12" s="204"/>
      <c r="AG12" s="204"/>
    </row>
    <row r="13" spans="1:33">
      <c r="A13" s="729" t="s">
        <v>278</v>
      </c>
      <c r="B13" s="723">
        <v>68</v>
      </c>
      <c r="C13" s="156">
        <v>63.6</v>
      </c>
      <c r="D13" s="156">
        <v>84.8</v>
      </c>
      <c r="E13" s="157">
        <v>51</v>
      </c>
      <c r="F13" s="156">
        <v>87</v>
      </c>
      <c r="G13" s="156">
        <v>80.5</v>
      </c>
      <c r="H13" s="156">
        <v>111.7</v>
      </c>
      <c r="I13" s="156">
        <v>111.7</v>
      </c>
      <c r="J13" s="157">
        <v>20.399999999999999</v>
      </c>
      <c r="K13" s="691">
        <v>30</v>
      </c>
      <c r="X13" s="204"/>
      <c r="Y13" s="204"/>
      <c r="Z13" s="204"/>
      <c r="AA13" s="204"/>
      <c r="AB13" s="204"/>
      <c r="AC13" s="204"/>
      <c r="AD13" s="204"/>
      <c r="AE13" s="204"/>
      <c r="AF13" s="204"/>
      <c r="AG13" s="204"/>
    </row>
    <row r="14" spans="1:33">
      <c r="A14" s="729" t="s">
        <v>277</v>
      </c>
      <c r="B14" s="723">
        <v>39.5</v>
      </c>
      <c r="C14" s="156">
        <v>35</v>
      </c>
      <c r="D14" s="156">
        <v>40</v>
      </c>
      <c r="E14" s="157">
        <v>54</v>
      </c>
      <c r="F14" s="156">
        <v>66.5</v>
      </c>
      <c r="G14" s="156">
        <v>70</v>
      </c>
      <c r="H14" s="156">
        <v>84.65</v>
      </c>
      <c r="I14" s="156">
        <v>64</v>
      </c>
      <c r="J14" s="157">
        <v>29</v>
      </c>
      <c r="K14" s="691">
        <v>47</v>
      </c>
      <c r="X14" s="204"/>
      <c r="Y14" s="204"/>
      <c r="Z14" s="204"/>
      <c r="AA14" s="204"/>
      <c r="AB14" s="204"/>
      <c r="AC14" s="204"/>
      <c r="AD14" s="204"/>
      <c r="AE14" s="204"/>
      <c r="AF14" s="204"/>
      <c r="AG14" s="204"/>
    </row>
    <row r="15" spans="1:33">
      <c r="A15" s="729" t="s">
        <v>304</v>
      </c>
      <c r="B15" s="723">
        <v>20.446999999999999</v>
      </c>
      <c r="C15" s="156">
        <v>1</v>
      </c>
      <c r="D15" s="156">
        <v>8.7966999999999995</v>
      </c>
      <c r="E15" s="157">
        <v>16.100000000000001</v>
      </c>
      <c r="F15" s="156">
        <v>14.4</v>
      </c>
      <c r="G15" s="156">
        <v>15</v>
      </c>
      <c r="H15" s="156">
        <v>1</v>
      </c>
      <c r="I15" s="156">
        <v>13.48</v>
      </c>
      <c r="J15" s="157">
        <v>8.1</v>
      </c>
      <c r="K15" s="691">
        <v>10.130000000000001</v>
      </c>
      <c r="X15" s="204"/>
      <c r="Y15" s="204"/>
      <c r="Z15" s="204"/>
      <c r="AA15" s="204"/>
      <c r="AB15" s="204"/>
      <c r="AC15" s="204"/>
      <c r="AD15" s="204"/>
      <c r="AE15" s="204"/>
      <c r="AF15" s="204"/>
      <c r="AG15" s="204"/>
    </row>
    <row r="16" spans="1:33">
      <c r="A16" s="729" t="s">
        <v>252</v>
      </c>
      <c r="B16" s="723">
        <v>86.004999999999995</v>
      </c>
      <c r="C16" s="156">
        <v>79.7</v>
      </c>
      <c r="D16" s="156">
        <v>71</v>
      </c>
      <c r="E16" s="157">
        <v>61.5</v>
      </c>
      <c r="F16" s="156">
        <v>61.5</v>
      </c>
      <c r="G16" s="156">
        <v>52.8</v>
      </c>
      <c r="H16" s="156">
        <v>77.5</v>
      </c>
      <c r="I16" s="156">
        <v>78.608000000000004</v>
      </c>
      <c r="J16" s="157">
        <v>27</v>
      </c>
      <c r="K16" s="691">
        <v>35</v>
      </c>
      <c r="X16" s="204"/>
      <c r="Y16" s="204"/>
      <c r="Z16" s="204"/>
      <c r="AA16" s="204"/>
      <c r="AB16" s="204"/>
      <c r="AC16" s="204"/>
      <c r="AD16" s="204"/>
      <c r="AE16" s="204"/>
      <c r="AF16" s="204"/>
      <c r="AG16" s="204"/>
    </row>
    <row r="17" spans="1:33">
      <c r="A17" s="729" t="s">
        <v>276</v>
      </c>
      <c r="B17" s="723">
        <v>476.25</v>
      </c>
      <c r="C17" s="156">
        <v>650</v>
      </c>
      <c r="D17" s="156">
        <v>674.25</v>
      </c>
      <c r="E17" s="157">
        <v>455</v>
      </c>
      <c r="F17" s="156">
        <v>617</v>
      </c>
      <c r="G17" s="156">
        <v>685</v>
      </c>
      <c r="H17" s="156">
        <v>1088</v>
      </c>
      <c r="I17" s="156">
        <v>1369</v>
      </c>
      <c r="J17" s="157">
        <v>156</v>
      </c>
      <c r="K17" s="691">
        <v>0</v>
      </c>
      <c r="X17" s="204"/>
      <c r="Y17" s="204"/>
      <c r="Z17" s="204"/>
      <c r="AA17" s="204"/>
      <c r="AB17" s="204"/>
      <c r="AC17" s="204"/>
      <c r="AD17" s="204"/>
      <c r="AE17" s="204"/>
      <c r="AF17" s="204"/>
      <c r="AG17" s="204"/>
    </row>
    <row r="18" spans="1:33">
      <c r="A18" s="729" t="s">
        <v>112</v>
      </c>
      <c r="B18" s="724">
        <v>1423.8183300000001</v>
      </c>
      <c r="C18" s="159">
        <v>328.5</v>
      </c>
      <c r="D18" s="159">
        <v>365.48</v>
      </c>
      <c r="E18" s="160">
        <v>321</v>
      </c>
      <c r="F18" s="159">
        <v>280.3</v>
      </c>
      <c r="G18" s="159">
        <v>274.49000000000024</v>
      </c>
      <c r="H18" s="159">
        <v>68.300867969999672</v>
      </c>
      <c r="I18" s="159">
        <v>377.7</v>
      </c>
      <c r="J18" s="160">
        <v>199.10499999999979</v>
      </c>
      <c r="K18" s="692">
        <v>326.06688067000005</v>
      </c>
      <c r="X18" s="204"/>
      <c r="Y18" s="204"/>
      <c r="Z18" s="204"/>
      <c r="AA18" s="204"/>
      <c r="AB18" s="204"/>
      <c r="AC18" s="204"/>
      <c r="AD18" s="204"/>
      <c r="AE18" s="204"/>
      <c r="AF18" s="204"/>
      <c r="AG18" s="204"/>
    </row>
    <row r="19" spans="1:33">
      <c r="A19" s="729"/>
      <c r="B19" s="724"/>
      <c r="C19" s="159"/>
      <c r="D19" s="159"/>
      <c r="E19" s="160"/>
      <c r="F19" s="159"/>
      <c r="G19" s="159"/>
      <c r="H19" s="159"/>
      <c r="I19" s="159"/>
      <c r="J19" s="160"/>
      <c r="K19" s="692"/>
      <c r="X19" s="204"/>
      <c r="Y19" s="204"/>
      <c r="Z19" s="204"/>
      <c r="AA19" s="204"/>
      <c r="AB19" s="204"/>
      <c r="AC19" s="204"/>
      <c r="AD19" s="204"/>
      <c r="AE19" s="204"/>
      <c r="AF19" s="204"/>
      <c r="AG19" s="204"/>
    </row>
    <row r="20" spans="1:33">
      <c r="A20" s="730" t="s">
        <v>305</v>
      </c>
      <c r="B20" s="722">
        <v>23193.466751429998</v>
      </c>
      <c r="C20" s="167">
        <v>5239.8999999999996</v>
      </c>
      <c r="D20" s="167">
        <v>13925.804278150001</v>
      </c>
      <c r="E20" s="168">
        <v>3677.2</v>
      </c>
      <c r="F20" s="167">
        <v>1377.8</v>
      </c>
      <c r="G20" s="167">
        <v>32390.828235339999</v>
      </c>
      <c r="H20" s="167">
        <v>117465.54457510999</v>
      </c>
      <c r="I20" s="167">
        <v>49049.073428230025</v>
      </c>
      <c r="J20" s="168">
        <v>58534.14482519</v>
      </c>
      <c r="K20" s="712">
        <v>43547.490715849999</v>
      </c>
      <c r="X20" s="204"/>
      <c r="Y20" s="204"/>
      <c r="Z20" s="204"/>
      <c r="AA20" s="204"/>
      <c r="AB20" s="204"/>
      <c r="AC20" s="204"/>
      <c r="AD20" s="204"/>
      <c r="AE20" s="204"/>
      <c r="AF20" s="204"/>
      <c r="AG20" s="204"/>
    </row>
    <row r="21" spans="1:33">
      <c r="A21" s="731" t="s">
        <v>275</v>
      </c>
      <c r="B21" s="723">
        <v>371.88808</v>
      </c>
      <c r="C21" s="156">
        <v>350.9</v>
      </c>
      <c r="D21" s="156">
        <v>35.211544000000004</v>
      </c>
      <c r="E21" s="157">
        <v>22.4</v>
      </c>
      <c r="F21" s="156">
        <v>43.4</v>
      </c>
      <c r="G21" s="156">
        <v>61.601999999999997</v>
      </c>
      <c r="H21" s="156">
        <v>162.97499999999999</v>
      </c>
      <c r="I21" s="156">
        <v>96.569000000000003</v>
      </c>
      <c r="J21" s="157">
        <v>9.8320000000000007</v>
      </c>
      <c r="K21" s="691">
        <v>19.183</v>
      </c>
      <c r="X21" s="204"/>
      <c r="Y21" s="204"/>
      <c r="Z21" s="204"/>
      <c r="AA21" s="204"/>
      <c r="AB21" s="204"/>
      <c r="AC21" s="204"/>
      <c r="AD21" s="204"/>
      <c r="AE21" s="204"/>
      <c r="AF21" s="204"/>
      <c r="AG21" s="204"/>
    </row>
    <row r="22" spans="1:33">
      <c r="A22" s="731" t="s">
        <v>306</v>
      </c>
      <c r="B22" s="723">
        <v>22729.70791555</v>
      </c>
      <c r="C22" s="156">
        <v>4822.1000000000004</v>
      </c>
      <c r="D22" s="156">
        <v>1690.6570453700001</v>
      </c>
      <c r="E22" s="157">
        <v>1939.9</v>
      </c>
      <c r="F22" s="156">
        <v>1251.8</v>
      </c>
      <c r="G22" s="156">
        <v>546.89573903999997</v>
      </c>
      <c r="H22" s="156">
        <v>58829.768938309993</v>
      </c>
      <c r="I22" s="156">
        <v>45118.980289090025</v>
      </c>
      <c r="J22" s="157">
        <v>25287.060712529998</v>
      </c>
      <c r="K22" s="691">
        <v>33294.875753749999</v>
      </c>
      <c r="X22" s="204"/>
      <c r="Y22" s="204"/>
      <c r="Z22" s="204"/>
      <c r="AA22" s="204"/>
      <c r="AB22" s="204"/>
      <c r="AC22" s="204"/>
      <c r="AD22" s="204"/>
      <c r="AE22" s="204"/>
      <c r="AF22" s="204"/>
      <c r="AG22" s="204"/>
    </row>
    <row r="23" spans="1:33">
      <c r="A23" s="731" t="s">
        <v>274</v>
      </c>
      <c r="B23" s="723">
        <v>54.08</v>
      </c>
      <c r="C23" s="156">
        <v>38.200000000000003</v>
      </c>
      <c r="D23" s="156">
        <v>60</v>
      </c>
      <c r="E23" s="157">
        <v>64.900000000000006</v>
      </c>
      <c r="F23" s="156">
        <v>59.6</v>
      </c>
      <c r="G23" s="156">
        <v>65.599999999999994</v>
      </c>
      <c r="H23" s="156">
        <v>75.904009000000002</v>
      </c>
      <c r="I23" s="156">
        <v>106.87</v>
      </c>
      <c r="J23" s="157">
        <v>9.3337950000000003</v>
      </c>
      <c r="K23" s="691">
        <v>33.9</v>
      </c>
      <c r="X23" s="204"/>
      <c r="Y23" s="204"/>
      <c r="Z23" s="204"/>
      <c r="AA23" s="204"/>
      <c r="AB23" s="204"/>
      <c r="AC23" s="204"/>
      <c r="AD23" s="204"/>
      <c r="AE23" s="204"/>
      <c r="AF23" s="204"/>
      <c r="AG23" s="204"/>
    </row>
    <row r="24" spans="1:33">
      <c r="A24" s="729" t="s">
        <v>249</v>
      </c>
      <c r="B24" s="723">
        <v>37.790755880000006</v>
      </c>
      <c r="C24" s="156">
        <v>28.6</v>
      </c>
      <c r="D24" s="156">
        <v>34.002678780000004</v>
      </c>
      <c r="E24" s="157">
        <v>27.9</v>
      </c>
      <c r="F24" s="156">
        <v>18.8</v>
      </c>
      <c r="G24" s="156">
        <v>21.102030980000002</v>
      </c>
      <c r="H24" s="156">
        <v>6.5498192499999996</v>
      </c>
      <c r="I24" s="156">
        <v>8.1725321100000006</v>
      </c>
      <c r="J24" s="157">
        <v>7.4</v>
      </c>
      <c r="K24" s="691">
        <v>14.48</v>
      </c>
      <c r="X24" s="204"/>
      <c r="Y24" s="204"/>
      <c r="Z24" s="204"/>
      <c r="AA24" s="204"/>
      <c r="AB24" s="204"/>
      <c r="AC24" s="204"/>
      <c r="AD24" s="204"/>
      <c r="AE24" s="204"/>
      <c r="AF24" s="204"/>
      <c r="AG24" s="204"/>
    </row>
    <row r="25" spans="1:33">
      <c r="A25" s="729" t="s">
        <v>112</v>
      </c>
      <c r="B25" s="723">
        <v>0</v>
      </c>
      <c r="C25" s="156">
        <v>0</v>
      </c>
      <c r="D25" s="156">
        <v>12105.933010000001</v>
      </c>
      <c r="E25" s="157">
        <v>1622.1</v>
      </c>
      <c r="F25" s="156">
        <v>4.2</v>
      </c>
      <c r="G25" s="156">
        <v>31695.628465320002</v>
      </c>
      <c r="H25" s="156">
        <v>58390.346808549992</v>
      </c>
      <c r="I25" s="156">
        <v>3718.481607029998</v>
      </c>
      <c r="J25" s="157">
        <v>33220.518317660004</v>
      </c>
      <c r="K25" s="691">
        <v>10185.051962100004</v>
      </c>
      <c r="X25" s="204"/>
      <c r="Y25" s="204"/>
      <c r="Z25" s="204"/>
      <c r="AA25" s="204"/>
      <c r="AB25" s="204"/>
      <c r="AC25" s="204"/>
      <c r="AD25" s="204"/>
      <c r="AE25" s="204"/>
      <c r="AF25" s="204"/>
      <c r="AG25" s="204"/>
    </row>
    <row r="26" spans="1:33">
      <c r="A26" s="729"/>
      <c r="B26" s="723"/>
      <c r="C26" s="156"/>
      <c r="D26" s="156"/>
      <c r="E26" s="157"/>
      <c r="F26" s="156"/>
      <c r="G26" s="156"/>
      <c r="H26" s="156"/>
      <c r="I26" s="156"/>
      <c r="J26" s="157"/>
      <c r="K26" s="691"/>
      <c r="X26" s="204"/>
      <c r="Y26" s="204"/>
      <c r="Z26" s="204"/>
      <c r="AA26" s="204"/>
      <c r="AB26" s="204"/>
      <c r="AC26" s="204"/>
      <c r="AD26" s="204"/>
      <c r="AE26" s="204"/>
      <c r="AF26" s="204"/>
      <c r="AG26" s="204"/>
    </row>
    <row r="27" spans="1:33">
      <c r="A27" s="730" t="s">
        <v>248</v>
      </c>
      <c r="B27" s="722">
        <v>295</v>
      </c>
      <c r="C27" s="167">
        <v>350</v>
      </c>
      <c r="D27" s="167">
        <v>903</v>
      </c>
      <c r="E27" s="168">
        <v>525.4</v>
      </c>
      <c r="F27" s="167">
        <v>544.9</v>
      </c>
      <c r="G27" s="167">
        <v>410.78499999999997</v>
      </c>
      <c r="H27" s="167">
        <v>519.97299999999996</v>
      </c>
      <c r="I27" s="167">
        <v>310.27999999999997</v>
      </c>
      <c r="J27" s="168">
        <v>56</v>
      </c>
      <c r="K27" s="712">
        <v>134.71800000000002</v>
      </c>
      <c r="X27" s="204"/>
      <c r="Y27" s="204"/>
      <c r="Z27" s="204"/>
      <c r="AA27" s="204"/>
      <c r="AB27" s="204"/>
      <c r="AC27" s="204"/>
      <c r="AD27" s="204"/>
      <c r="AE27" s="204"/>
      <c r="AF27" s="204"/>
      <c r="AG27" s="204"/>
    </row>
    <row r="28" spans="1:33">
      <c r="A28" s="731" t="s">
        <v>273</v>
      </c>
      <c r="B28" s="723">
        <v>100</v>
      </c>
      <c r="C28" s="156">
        <v>110</v>
      </c>
      <c r="D28" s="156">
        <v>145</v>
      </c>
      <c r="E28" s="157">
        <v>181</v>
      </c>
      <c r="F28" s="156">
        <v>197.9</v>
      </c>
      <c r="G28" s="156">
        <v>136.875</v>
      </c>
      <c r="H28" s="156">
        <v>234</v>
      </c>
      <c r="I28" s="156">
        <v>194.613</v>
      </c>
      <c r="J28" s="157">
        <v>36</v>
      </c>
      <c r="K28" s="691">
        <v>45.99</v>
      </c>
      <c r="X28" s="204"/>
      <c r="Y28" s="204"/>
      <c r="Z28" s="204"/>
      <c r="AA28" s="204"/>
      <c r="AB28" s="204"/>
      <c r="AC28" s="204"/>
      <c r="AD28" s="204"/>
      <c r="AE28" s="204"/>
      <c r="AF28" s="204"/>
      <c r="AG28" s="204"/>
    </row>
    <row r="29" spans="1:33" ht="13.5" customHeight="1">
      <c r="A29" s="732" t="s">
        <v>272</v>
      </c>
      <c r="B29" s="723">
        <v>100</v>
      </c>
      <c r="C29" s="156">
        <v>140</v>
      </c>
      <c r="D29" s="156">
        <v>185</v>
      </c>
      <c r="E29" s="157">
        <v>172</v>
      </c>
      <c r="F29" s="156">
        <v>97</v>
      </c>
      <c r="G29" s="156">
        <v>102</v>
      </c>
      <c r="H29" s="156">
        <v>82</v>
      </c>
      <c r="I29" s="156">
        <v>65.5</v>
      </c>
      <c r="J29" s="157">
        <v>10</v>
      </c>
      <c r="K29" s="691">
        <v>23.777999999999999</v>
      </c>
      <c r="X29" s="204"/>
      <c r="Y29" s="204"/>
      <c r="Z29" s="204"/>
      <c r="AA29" s="204"/>
      <c r="AB29" s="204"/>
      <c r="AC29" s="204"/>
      <c r="AD29" s="204"/>
      <c r="AE29" s="204"/>
      <c r="AF29" s="204"/>
      <c r="AG29" s="204"/>
    </row>
    <row r="30" spans="1:33">
      <c r="A30" s="731" t="s">
        <v>307</v>
      </c>
      <c r="B30" s="723">
        <v>95</v>
      </c>
      <c r="C30" s="156">
        <v>100</v>
      </c>
      <c r="D30" s="156">
        <v>150</v>
      </c>
      <c r="E30" s="157">
        <v>172.4</v>
      </c>
      <c r="F30" s="156">
        <v>250</v>
      </c>
      <c r="G30" s="156">
        <v>171.91</v>
      </c>
      <c r="H30" s="156">
        <v>203.97300000000001</v>
      </c>
      <c r="I30" s="156">
        <v>50.167000000000002</v>
      </c>
      <c r="J30" s="157">
        <v>10</v>
      </c>
      <c r="K30" s="691">
        <v>64.95</v>
      </c>
      <c r="X30" s="204"/>
      <c r="Y30" s="204"/>
      <c r="Z30" s="204"/>
      <c r="AA30" s="204"/>
      <c r="AB30" s="204"/>
      <c r="AC30" s="204"/>
      <c r="AD30" s="204"/>
      <c r="AE30" s="204"/>
      <c r="AF30" s="204"/>
      <c r="AG30" s="204"/>
    </row>
    <row r="31" spans="1:33">
      <c r="A31" s="731"/>
      <c r="B31" s="723"/>
      <c r="C31" s="156"/>
      <c r="D31" s="156"/>
      <c r="E31" s="157"/>
      <c r="F31" s="156"/>
      <c r="G31" s="156"/>
      <c r="H31" s="156"/>
      <c r="I31" s="156"/>
      <c r="J31" s="157"/>
      <c r="K31" s="691"/>
      <c r="X31" s="204"/>
      <c r="Y31" s="204"/>
      <c r="Z31" s="204"/>
      <c r="AA31" s="204"/>
      <c r="AB31" s="204"/>
      <c r="AC31" s="204"/>
      <c r="AD31" s="204"/>
      <c r="AE31" s="204"/>
      <c r="AF31" s="204"/>
      <c r="AG31" s="204"/>
    </row>
    <row r="32" spans="1:33">
      <c r="A32" s="730" t="s">
        <v>246</v>
      </c>
      <c r="B32" s="725">
        <v>110.41</v>
      </c>
      <c r="C32" s="162">
        <v>95.7</v>
      </c>
      <c r="D32" s="162">
        <v>145.05365499999999</v>
      </c>
      <c r="E32" s="163">
        <v>163</v>
      </c>
      <c r="F32" s="162">
        <v>202.6</v>
      </c>
      <c r="G32" s="162">
        <v>202.88</v>
      </c>
      <c r="H32" s="162">
        <v>86.087999999999994</v>
      </c>
      <c r="I32" s="162">
        <v>83.754000000000005</v>
      </c>
      <c r="J32" s="169">
        <v>36.07</v>
      </c>
      <c r="K32" s="713">
        <v>173.69100000000003</v>
      </c>
      <c r="X32" s="204"/>
      <c r="Y32" s="204"/>
      <c r="Z32" s="204"/>
      <c r="AA32" s="204"/>
      <c r="AB32" s="204"/>
      <c r="AC32" s="204"/>
      <c r="AD32" s="204"/>
      <c r="AE32" s="204"/>
      <c r="AF32" s="204"/>
      <c r="AG32" s="204"/>
    </row>
    <row r="33" spans="1:33">
      <c r="A33" s="731" t="s">
        <v>245</v>
      </c>
      <c r="B33" s="723">
        <v>35</v>
      </c>
      <c r="C33" s="156">
        <v>45</v>
      </c>
      <c r="D33" s="156">
        <v>45</v>
      </c>
      <c r="E33" s="157">
        <v>55</v>
      </c>
      <c r="F33" s="156">
        <v>65.099999999999994</v>
      </c>
      <c r="G33" s="156">
        <v>117.4</v>
      </c>
      <c r="H33" s="156">
        <v>52.55</v>
      </c>
      <c r="I33" s="156">
        <v>32.229999999999997</v>
      </c>
      <c r="J33" s="157">
        <v>24</v>
      </c>
      <c r="K33" s="691">
        <v>148.99</v>
      </c>
      <c r="X33" s="204"/>
      <c r="Y33" s="204"/>
      <c r="Z33" s="204"/>
      <c r="AA33" s="204"/>
      <c r="AB33" s="204"/>
      <c r="AC33" s="204"/>
      <c r="AD33" s="204"/>
      <c r="AE33" s="204"/>
      <c r="AF33" s="204"/>
      <c r="AG33" s="204"/>
    </row>
    <row r="34" spans="1:33" ht="13.5" customHeight="1">
      <c r="A34" s="731" t="s">
        <v>271</v>
      </c>
      <c r="B34" s="723">
        <v>35.409999999999997</v>
      </c>
      <c r="C34" s="156">
        <v>20.399999999999999</v>
      </c>
      <c r="D34" s="156">
        <v>42.805</v>
      </c>
      <c r="E34" s="157">
        <v>34.9</v>
      </c>
      <c r="F34" s="156">
        <v>51.7</v>
      </c>
      <c r="G34" s="156">
        <v>31.98</v>
      </c>
      <c r="H34" s="156">
        <v>9</v>
      </c>
      <c r="I34" s="156">
        <v>5.024</v>
      </c>
      <c r="J34" s="157">
        <v>2</v>
      </c>
      <c r="K34" s="691">
        <v>14.651</v>
      </c>
      <c r="X34" s="204"/>
      <c r="Y34" s="204"/>
      <c r="Z34" s="204"/>
      <c r="AA34" s="204"/>
      <c r="AB34" s="204"/>
      <c r="AC34" s="204"/>
      <c r="AD34" s="204"/>
      <c r="AE34" s="204"/>
      <c r="AF34" s="204"/>
      <c r="AG34" s="204"/>
    </row>
    <row r="35" spans="1:33">
      <c r="A35" s="731" t="s">
        <v>112</v>
      </c>
      <c r="B35" s="724">
        <v>40</v>
      </c>
      <c r="C35" s="159">
        <v>30.3</v>
      </c>
      <c r="D35" s="159">
        <v>57.248654999999992</v>
      </c>
      <c r="E35" s="160">
        <v>73.099999999999994</v>
      </c>
      <c r="F35" s="159">
        <v>85.8</v>
      </c>
      <c r="G35" s="159">
        <v>53.499999999999986</v>
      </c>
      <c r="H35" s="159">
        <v>24.537999999999997</v>
      </c>
      <c r="I35" s="159">
        <v>46.500000000000007</v>
      </c>
      <c r="J35" s="160">
        <v>10.07</v>
      </c>
      <c r="K35" s="692">
        <v>10.050000000000022</v>
      </c>
      <c r="X35" s="204"/>
      <c r="Y35" s="204"/>
      <c r="Z35" s="204"/>
      <c r="AA35" s="204"/>
      <c r="AB35" s="204"/>
      <c r="AC35" s="204"/>
      <c r="AD35" s="204"/>
      <c r="AE35" s="204"/>
      <c r="AF35" s="204"/>
      <c r="AG35" s="204"/>
    </row>
    <row r="36" spans="1:33">
      <c r="A36" s="731"/>
      <c r="B36" s="724"/>
      <c r="C36" s="159"/>
      <c r="D36" s="159"/>
      <c r="E36" s="160"/>
      <c r="F36" s="159"/>
      <c r="G36" s="159"/>
      <c r="H36" s="159"/>
      <c r="I36" s="159"/>
      <c r="J36" s="160"/>
      <c r="K36" s="692"/>
      <c r="X36" s="204"/>
      <c r="Y36" s="204"/>
      <c r="Z36" s="204"/>
      <c r="AA36" s="204"/>
      <c r="AB36" s="204"/>
      <c r="AC36" s="204"/>
      <c r="AD36" s="204"/>
      <c r="AE36" s="204"/>
      <c r="AF36" s="204"/>
      <c r="AG36" s="204"/>
    </row>
    <row r="37" spans="1:33">
      <c r="A37" s="730" t="s">
        <v>270</v>
      </c>
      <c r="B37" s="725">
        <v>519.70000000000005</v>
      </c>
      <c r="C37" s="162">
        <v>510.4</v>
      </c>
      <c r="D37" s="162">
        <v>470.39100080000003</v>
      </c>
      <c r="E37" s="163">
        <v>580.29999999999995</v>
      </c>
      <c r="F37" s="162">
        <v>510.6</v>
      </c>
      <c r="G37" s="162">
        <v>337.65800000000002</v>
      </c>
      <c r="H37" s="162">
        <v>212.18299999999999</v>
      </c>
      <c r="I37" s="162">
        <v>333.58199999999999</v>
      </c>
      <c r="J37" s="163">
        <v>139.59299999999999</v>
      </c>
      <c r="K37" s="693">
        <v>352.90000000000003</v>
      </c>
      <c r="X37" s="204"/>
      <c r="Y37" s="204"/>
      <c r="Z37" s="204"/>
      <c r="AA37" s="204"/>
      <c r="AB37" s="204"/>
      <c r="AC37" s="204"/>
      <c r="AD37" s="204"/>
      <c r="AE37" s="204"/>
      <c r="AF37" s="204"/>
      <c r="AG37" s="204"/>
    </row>
    <row r="38" spans="1:33" ht="15.75" customHeight="1">
      <c r="A38" s="731" t="s">
        <v>240</v>
      </c>
      <c r="B38" s="723">
        <v>253</v>
      </c>
      <c r="C38" s="156">
        <v>192.8</v>
      </c>
      <c r="D38" s="156">
        <v>100</v>
      </c>
      <c r="E38" s="157">
        <v>113</v>
      </c>
      <c r="F38" s="156">
        <v>257.60000000000002</v>
      </c>
      <c r="G38" s="156">
        <v>148.5</v>
      </c>
      <c r="H38" s="156">
        <v>58</v>
      </c>
      <c r="I38" s="156">
        <v>87</v>
      </c>
      <c r="J38" s="157">
        <v>35.887999999999998</v>
      </c>
      <c r="K38" s="691">
        <v>67.7</v>
      </c>
      <c r="X38" s="204"/>
      <c r="Y38" s="204"/>
      <c r="Z38" s="204"/>
      <c r="AA38" s="204"/>
      <c r="AB38" s="204"/>
      <c r="AC38" s="204"/>
      <c r="AD38" s="204"/>
      <c r="AE38" s="204"/>
      <c r="AF38" s="204"/>
      <c r="AG38" s="204"/>
    </row>
    <row r="39" spans="1:33">
      <c r="A39" s="731" t="s">
        <v>241</v>
      </c>
      <c r="B39" s="723">
        <v>175</v>
      </c>
      <c r="C39" s="156">
        <v>155</v>
      </c>
      <c r="D39" s="156">
        <v>150</v>
      </c>
      <c r="E39" s="157">
        <v>150</v>
      </c>
      <c r="F39" s="156">
        <v>177.5</v>
      </c>
      <c r="G39" s="156">
        <v>70</v>
      </c>
      <c r="H39" s="156">
        <v>78</v>
      </c>
      <c r="I39" s="156">
        <v>0</v>
      </c>
      <c r="J39" s="157">
        <v>0</v>
      </c>
      <c r="K39" s="691">
        <v>5</v>
      </c>
      <c r="X39" s="204"/>
      <c r="Y39" s="204"/>
      <c r="Z39" s="204"/>
      <c r="AA39" s="204"/>
      <c r="AB39" s="204"/>
      <c r="AC39" s="204"/>
      <c r="AD39" s="204"/>
      <c r="AE39" s="204"/>
      <c r="AF39" s="204"/>
      <c r="AG39" s="204"/>
    </row>
    <row r="40" spans="1:33">
      <c r="A40" s="731" t="s">
        <v>112</v>
      </c>
      <c r="B40" s="702">
        <v>91.700000000000045</v>
      </c>
      <c r="C40" s="158">
        <v>162.69999999999999</v>
      </c>
      <c r="D40" s="158">
        <v>220.39100080000003</v>
      </c>
      <c r="E40" s="164">
        <v>317.3</v>
      </c>
      <c r="F40" s="158">
        <v>75.599999999999994</v>
      </c>
      <c r="G40" s="158">
        <v>119.15800000000002</v>
      </c>
      <c r="H40" s="158">
        <v>76.182999999999993</v>
      </c>
      <c r="I40" s="158">
        <v>246.58199999999999</v>
      </c>
      <c r="J40" s="164">
        <v>103.70499999999998</v>
      </c>
      <c r="K40" s="694">
        <v>280.20000000000005</v>
      </c>
      <c r="X40" s="204"/>
      <c r="Y40" s="204"/>
      <c r="Z40" s="204"/>
      <c r="AA40" s="204"/>
      <c r="AB40" s="204"/>
      <c r="AC40" s="204"/>
      <c r="AD40" s="204"/>
      <c r="AE40" s="204"/>
      <c r="AF40" s="204"/>
      <c r="AG40" s="204"/>
    </row>
    <row r="41" spans="1:33">
      <c r="A41" s="731"/>
      <c r="B41" s="702"/>
      <c r="C41" s="158"/>
      <c r="D41" s="158"/>
      <c r="E41" s="164"/>
      <c r="F41" s="158"/>
      <c r="G41" s="158"/>
      <c r="H41" s="158"/>
      <c r="I41" s="158"/>
      <c r="J41" s="164"/>
      <c r="K41" s="694"/>
      <c r="X41" s="204"/>
      <c r="Y41" s="204"/>
      <c r="Z41" s="204"/>
      <c r="AA41" s="204"/>
      <c r="AB41" s="204"/>
      <c r="AC41" s="204"/>
      <c r="AD41" s="204"/>
      <c r="AE41" s="204"/>
      <c r="AF41" s="204"/>
      <c r="AG41" s="204"/>
    </row>
    <row r="42" spans="1:33">
      <c r="A42" s="730" t="s">
        <v>269</v>
      </c>
      <c r="B42" s="722">
        <v>129949.59396386005</v>
      </c>
      <c r="C42" s="167">
        <v>180813.9</v>
      </c>
      <c r="D42" s="167">
        <v>150580.74711642004</v>
      </c>
      <c r="E42" s="168">
        <v>195317.2</v>
      </c>
      <c r="F42" s="167">
        <v>175077.2</v>
      </c>
      <c r="G42" s="167">
        <v>159348.23153733002</v>
      </c>
      <c r="H42" s="167">
        <v>227789.68091162996</v>
      </c>
      <c r="I42" s="167">
        <v>206812.36270537999</v>
      </c>
      <c r="J42" s="168">
        <v>194829.29959503</v>
      </c>
      <c r="K42" s="712">
        <v>236198.95117812988</v>
      </c>
      <c r="X42" s="204"/>
      <c r="Y42" s="204"/>
      <c r="Z42" s="204"/>
      <c r="AA42" s="204"/>
      <c r="AB42" s="204"/>
      <c r="AC42" s="204"/>
      <c r="AD42" s="204"/>
      <c r="AE42" s="204"/>
      <c r="AF42" s="204"/>
      <c r="AG42" s="204"/>
    </row>
    <row r="43" spans="1:33" ht="15.75" customHeight="1">
      <c r="A43" s="731" t="s">
        <v>239</v>
      </c>
      <c r="B43" s="723">
        <v>137</v>
      </c>
      <c r="C43" s="156">
        <v>151</v>
      </c>
      <c r="D43" s="156">
        <v>48.893045880000003</v>
      </c>
      <c r="E43" s="157">
        <v>44</v>
      </c>
      <c r="F43" s="156">
        <v>3.3</v>
      </c>
      <c r="G43" s="156">
        <v>0</v>
      </c>
      <c r="H43" s="156">
        <v>0</v>
      </c>
      <c r="I43" s="156">
        <v>0</v>
      </c>
      <c r="J43" s="157">
        <v>0</v>
      </c>
      <c r="K43" s="691">
        <v>0</v>
      </c>
      <c r="X43" s="204"/>
      <c r="Y43" s="204"/>
      <c r="Z43" s="204"/>
      <c r="AA43" s="204"/>
      <c r="AB43" s="204"/>
      <c r="AC43" s="204"/>
      <c r="AD43" s="204"/>
      <c r="AE43" s="204"/>
      <c r="AF43" s="204"/>
      <c r="AG43" s="204"/>
    </row>
    <row r="44" spans="1:33">
      <c r="A44" s="731" t="s">
        <v>268</v>
      </c>
      <c r="B44" s="723">
        <v>127657.63557886006</v>
      </c>
      <c r="C44" s="156">
        <v>177768.8</v>
      </c>
      <c r="D44" s="156">
        <v>145795.78284082006</v>
      </c>
      <c r="E44" s="157">
        <v>191761</v>
      </c>
      <c r="F44" s="156">
        <v>172552.2</v>
      </c>
      <c r="G44" s="156">
        <v>156410.22</v>
      </c>
      <c r="H44" s="156">
        <v>226067.72264899997</v>
      </c>
      <c r="I44" s="156">
        <v>205424.96145275998</v>
      </c>
      <c r="J44" s="157">
        <v>194026.83888805998</v>
      </c>
      <c r="K44" s="691">
        <v>235231.09117812989</v>
      </c>
      <c r="X44" s="204"/>
      <c r="Y44" s="204"/>
      <c r="Z44" s="204"/>
      <c r="AA44" s="204"/>
      <c r="AB44" s="204"/>
      <c r="AC44" s="204"/>
      <c r="AD44" s="204"/>
      <c r="AE44" s="204"/>
      <c r="AF44" s="204"/>
      <c r="AG44" s="204"/>
    </row>
    <row r="45" spans="1:33">
      <c r="A45" s="731" t="s">
        <v>308</v>
      </c>
      <c r="B45" s="723">
        <v>218.002836</v>
      </c>
      <c r="C45" s="156">
        <v>230.3</v>
      </c>
      <c r="D45" s="156">
        <v>185.32607100000001</v>
      </c>
      <c r="E45" s="157">
        <v>185.6</v>
      </c>
      <c r="F45" s="156">
        <v>19.7</v>
      </c>
      <c r="G45" s="156">
        <v>126</v>
      </c>
      <c r="H45" s="156">
        <v>38.090550999999998</v>
      </c>
      <c r="I45" s="156">
        <v>0</v>
      </c>
      <c r="J45" s="157">
        <v>0</v>
      </c>
      <c r="K45" s="691">
        <v>0</v>
      </c>
      <c r="X45" s="204"/>
      <c r="Y45" s="204"/>
      <c r="Z45" s="204"/>
      <c r="AA45" s="204"/>
      <c r="AB45" s="204"/>
      <c r="AC45" s="204"/>
      <c r="AD45" s="204"/>
      <c r="AE45" s="204"/>
      <c r="AF45" s="204"/>
      <c r="AG45" s="204"/>
    </row>
    <row r="46" spans="1:33">
      <c r="A46" s="731" t="s">
        <v>267</v>
      </c>
      <c r="B46" s="723">
        <v>1877.2805490000001</v>
      </c>
      <c r="C46" s="156">
        <v>2632.8</v>
      </c>
      <c r="D46" s="156">
        <v>4529.7451587200003</v>
      </c>
      <c r="E46" s="157">
        <v>3320.1</v>
      </c>
      <c r="F46" s="156">
        <v>2395.8000000000002</v>
      </c>
      <c r="G46" s="156">
        <v>2649.61880733</v>
      </c>
      <c r="H46" s="156">
        <v>1425.7075030000001</v>
      </c>
      <c r="I46" s="156">
        <v>1311.1929217899999</v>
      </c>
      <c r="J46" s="157">
        <v>749.55989712999997</v>
      </c>
      <c r="K46" s="691">
        <v>916.36</v>
      </c>
      <c r="X46" s="204"/>
      <c r="Y46" s="204"/>
      <c r="Z46" s="204"/>
      <c r="AA46" s="204"/>
      <c r="AB46" s="204"/>
      <c r="AC46" s="204"/>
      <c r="AD46" s="204"/>
      <c r="AE46" s="204"/>
      <c r="AF46" s="204"/>
      <c r="AG46" s="204"/>
    </row>
    <row r="47" spans="1:33">
      <c r="A47" s="731" t="s">
        <v>67</v>
      </c>
      <c r="B47" s="724">
        <v>59.674999999988358</v>
      </c>
      <c r="C47" s="159">
        <v>31</v>
      </c>
      <c r="D47" s="159">
        <v>20.999999999992724</v>
      </c>
      <c r="E47" s="160">
        <v>6.5</v>
      </c>
      <c r="F47" s="159">
        <v>106.3</v>
      </c>
      <c r="G47" s="159">
        <v>162.3927300000214</v>
      </c>
      <c r="H47" s="159">
        <v>258.16020862998153</v>
      </c>
      <c r="I47" s="159">
        <v>76.208330830009572</v>
      </c>
      <c r="J47" s="160">
        <v>52.900809840014176</v>
      </c>
      <c r="K47" s="692">
        <v>51.499999999986017</v>
      </c>
      <c r="X47" s="204"/>
      <c r="Y47" s="204"/>
      <c r="Z47" s="204"/>
      <c r="AA47" s="204"/>
      <c r="AB47" s="204"/>
      <c r="AC47" s="204"/>
      <c r="AD47" s="204"/>
      <c r="AE47" s="204"/>
      <c r="AF47" s="204"/>
      <c r="AG47" s="204"/>
    </row>
    <row r="48" spans="1:33">
      <c r="A48" s="731"/>
      <c r="B48" s="724"/>
      <c r="C48" s="159"/>
      <c r="D48" s="159"/>
      <c r="E48" s="160"/>
      <c r="F48" s="159"/>
      <c r="G48" s="159"/>
      <c r="H48" s="159"/>
      <c r="I48" s="159"/>
      <c r="J48" s="160"/>
      <c r="K48" s="692"/>
      <c r="X48" s="204"/>
      <c r="Y48" s="204"/>
      <c r="Z48" s="204"/>
      <c r="AA48" s="204"/>
      <c r="AB48" s="204"/>
      <c r="AC48" s="204"/>
      <c r="AD48" s="204"/>
      <c r="AE48" s="204"/>
      <c r="AF48" s="204"/>
      <c r="AG48" s="204"/>
    </row>
    <row r="49" spans="1:33">
      <c r="A49" s="730" t="s">
        <v>67</v>
      </c>
      <c r="B49" s="722">
        <v>17526.670384079989</v>
      </c>
      <c r="C49" s="167">
        <v>50556.1</v>
      </c>
      <c r="D49" s="167">
        <v>47696.58092545002</v>
      </c>
      <c r="E49" s="168">
        <v>38617.599999999999</v>
      </c>
      <c r="F49" s="167">
        <v>48889.4</v>
      </c>
      <c r="G49" s="167">
        <v>17863.097680590028</v>
      </c>
      <c r="H49" s="167">
        <v>16747.524261429993</v>
      </c>
      <c r="I49" s="167">
        <v>12428.1</v>
      </c>
      <c r="J49" s="168">
        <v>4271.4499282099714</v>
      </c>
      <c r="K49" s="712">
        <v>8534.4318602100248</v>
      </c>
      <c r="X49" s="204"/>
      <c r="Y49" s="204"/>
      <c r="Z49" s="204"/>
      <c r="AA49" s="204"/>
      <c r="AB49" s="204"/>
      <c r="AC49" s="204"/>
      <c r="AD49" s="204"/>
      <c r="AE49" s="204"/>
      <c r="AF49" s="204"/>
      <c r="AG49" s="204"/>
    </row>
    <row r="50" spans="1:33">
      <c r="A50" s="731" t="s">
        <v>237</v>
      </c>
      <c r="B50" s="723">
        <v>195.5</v>
      </c>
      <c r="C50" s="156">
        <v>59.4</v>
      </c>
      <c r="D50" s="156">
        <v>94.35</v>
      </c>
      <c r="E50" s="157">
        <v>78.8</v>
      </c>
      <c r="F50" s="156">
        <v>142.30000000000001</v>
      </c>
      <c r="G50" s="156">
        <v>55.5</v>
      </c>
      <c r="H50" s="156">
        <v>43.25</v>
      </c>
      <c r="I50" s="156">
        <v>40.095999999999997</v>
      </c>
      <c r="J50" s="157">
        <v>67.95</v>
      </c>
      <c r="K50" s="691">
        <v>3</v>
      </c>
      <c r="X50" s="204"/>
      <c r="Y50" s="204"/>
      <c r="Z50" s="204"/>
      <c r="AA50" s="204"/>
      <c r="AB50" s="204"/>
      <c r="AC50" s="204"/>
      <c r="AD50" s="204"/>
      <c r="AE50" s="204"/>
      <c r="AF50" s="204"/>
      <c r="AG50" s="204"/>
    </row>
    <row r="51" spans="1:33" ht="13.5" customHeight="1">
      <c r="A51" s="731" t="s">
        <v>266</v>
      </c>
      <c r="B51" s="723">
        <v>236.94305782000001</v>
      </c>
      <c r="C51" s="156">
        <v>234.8</v>
      </c>
      <c r="D51" s="156">
        <v>231.815425</v>
      </c>
      <c r="E51" s="157">
        <v>243</v>
      </c>
      <c r="F51" s="156">
        <v>283.3</v>
      </c>
      <c r="G51" s="156">
        <v>307.18900000000002</v>
      </c>
      <c r="H51" s="156">
        <v>59</v>
      </c>
      <c r="I51" s="156">
        <v>61.672899999999998</v>
      </c>
      <c r="J51" s="157">
        <v>16</v>
      </c>
      <c r="K51" s="691">
        <v>14</v>
      </c>
      <c r="X51" s="204"/>
      <c r="Y51" s="204"/>
      <c r="Z51" s="204"/>
      <c r="AA51" s="204"/>
      <c r="AB51" s="204"/>
      <c r="AC51" s="204"/>
      <c r="AD51" s="204"/>
      <c r="AE51" s="204"/>
      <c r="AF51" s="204"/>
      <c r="AG51" s="204"/>
    </row>
    <row r="52" spans="1:33">
      <c r="A52" s="731" t="s">
        <v>265</v>
      </c>
      <c r="B52" s="723">
        <v>613</v>
      </c>
      <c r="C52" s="156">
        <v>420</v>
      </c>
      <c r="D52" s="156">
        <v>474.964</v>
      </c>
      <c r="E52" s="157">
        <v>467.8</v>
      </c>
      <c r="F52" s="156">
        <v>771</v>
      </c>
      <c r="G52" s="156">
        <v>655</v>
      </c>
      <c r="H52" s="156">
        <v>528.63682621999999</v>
      </c>
      <c r="I52" s="156">
        <v>508.02100000000002</v>
      </c>
      <c r="J52" s="157">
        <v>81.7</v>
      </c>
      <c r="K52" s="691">
        <v>573.33285616000001</v>
      </c>
      <c r="X52" s="204"/>
      <c r="Y52" s="204"/>
      <c r="Z52" s="204"/>
      <c r="AA52" s="204"/>
      <c r="AB52" s="204"/>
      <c r="AC52" s="204"/>
      <c r="AD52" s="204"/>
      <c r="AE52" s="204"/>
      <c r="AF52" s="204"/>
      <c r="AG52" s="204"/>
    </row>
    <row r="53" spans="1:33">
      <c r="A53" s="731" t="s">
        <v>235</v>
      </c>
      <c r="B53" s="723">
        <v>190.22527299999999</v>
      </c>
      <c r="C53" s="156">
        <v>265.7</v>
      </c>
      <c r="D53" s="156">
        <v>553</v>
      </c>
      <c r="E53" s="157">
        <v>509.6</v>
      </c>
      <c r="F53" s="156">
        <v>958.2</v>
      </c>
      <c r="G53" s="156">
        <v>590</v>
      </c>
      <c r="H53" s="156">
        <v>193</v>
      </c>
      <c r="I53" s="156">
        <v>316.39999999999998</v>
      </c>
      <c r="J53" s="157">
        <v>44.9</v>
      </c>
      <c r="K53" s="691">
        <v>100</v>
      </c>
      <c r="X53" s="204"/>
      <c r="Y53" s="204"/>
      <c r="Z53" s="204"/>
      <c r="AA53" s="204"/>
      <c r="AB53" s="204"/>
      <c r="AC53" s="204"/>
      <c r="AD53" s="204"/>
      <c r="AE53" s="204"/>
      <c r="AF53" s="204"/>
      <c r="AG53" s="204"/>
    </row>
    <row r="54" spans="1:33">
      <c r="A54" s="731" t="s">
        <v>264</v>
      </c>
      <c r="B54" s="723">
        <v>1346.75</v>
      </c>
      <c r="C54" s="156">
        <v>1070.5999999999999</v>
      </c>
      <c r="D54" s="156">
        <v>607.85</v>
      </c>
      <c r="E54" s="157">
        <v>690.7</v>
      </c>
      <c r="F54" s="156">
        <v>636</v>
      </c>
      <c r="G54" s="156">
        <v>1009.4987340599999</v>
      </c>
      <c r="H54" s="156">
        <v>1054.04</v>
      </c>
      <c r="I54" s="156">
        <v>1306.8900000000001</v>
      </c>
      <c r="J54" s="157">
        <v>0</v>
      </c>
      <c r="K54" s="691">
        <v>0</v>
      </c>
      <c r="X54" s="204"/>
      <c r="Y54" s="204"/>
      <c r="Z54" s="204"/>
      <c r="AA54" s="204"/>
      <c r="AB54" s="204"/>
      <c r="AC54" s="204"/>
      <c r="AD54" s="204"/>
      <c r="AE54" s="204"/>
      <c r="AF54" s="204"/>
      <c r="AG54" s="204"/>
    </row>
    <row r="55" spans="1:33">
      <c r="A55" s="731" t="s">
        <v>234</v>
      </c>
      <c r="B55" s="723">
        <v>299.25900000000001</v>
      </c>
      <c r="C55" s="156">
        <v>238.6</v>
      </c>
      <c r="D55" s="156">
        <v>195.30500000000001</v>
      </c>
      <c r="E55" s="157">
        <v>203.4</v>
      </c>
      <c r="F55" s="156">
        <v>84</v>
      </c>
      <c r="G55" s="156">
        <v>120.1</v>
      </c>
      <c r="H55" s="156">
        <v>440</v>
      </c>
      <c r="I55" s="156">
        <v>283</v>
      </c>
      <c r="J55" s="157">
        <v>138</v>
      </c>
      <c r="K55" s="691">
        <v>122.2</v>
      </c>
      <c r="X55" s="204"/>
      <c r="Y55" s="204"/>
      <c r="Z55" s="204"/>
      <c r="AA55" s="204"/>
      <c r="AB55" s="204"/>
      <c r="AC55" s="204"/>
      <c r="AD55" s="204"/>
      <c r="AE55" s="204"/>
      <c r="AF55" s="204"/>
      <c r="AG55" s="204"/>
    </row>
    <row r="56" spans="1:33">
      <c r="A56" s="731" t="s">
        <v>233</v>
      </c>
      <c r="B56" s="723">
        <v>1085.8</v>
      </c>
      <c r="C56" s="156">
        <v>898</v>
      </c>
      <c r="D56" s="156">
        <v>1513</v>
      </c>
      <c r="E56" s="157">
        <v>800</v>
      </c>
      <c r="F56" s="156">
        <v>1308</v>
      </c>
      <c r="G56" s="156">
        <v>785</v>
      </c>
      <c r="H56" s="156">
        <v>978</v>
      </c>
      <c r="I56" s="156">
        <v>496.1</v>
      </c>
      <c r="J56" s="157">
        <v>235</v>
      </c>
      <c r="K56" s="691">
        <v>525</v>
      </c>
      <c r="X56" s="204"/>
      <c r="Y56" s="204"/>
      <c r="Z56" s="204"/>
      <c r="AA56" s="204"/>
      <c r="AB56" s="204"/>
      <c r="AC56" s="204"/>
      <c r="AD56" s="204"/>
      <c r="AE56" s="204"/>
      <c r="AF56" s="204"/>
      <c r="AG56" s="204"/>
    </row>
    <row r="57" spans="1:33">
      <c r="A57" s="731" t="s">
        <v>232</v>
      </c>
      <c r="B57" s="723">
        <v>628.1</v>
      </c>
      <c r="C57" s="156">
        <v>615</v>
      </c>
      <c r="D57" s="156">
        <v>632</v>
      </c>
      <c r="E57" s="157">
        <v>765</v>
      </c>
      <c r="F57" s="156">
        <v>565</v>
      </c>
      <c r="G57" s="156">
        <v>705</v>
      </c>
      <c r="H57" s="156">
        <v>433</v>
      </c>
      <c r="I57" s="156">
        <v>395</v>
      </c>
      <c r="J57" s="157">
        <v>126.5</v>
      </c>
      <c r="K57" s="691">
        <v>340</v>
      </c>
      <c r="X57" s="204"/>
      <c r="Y57" s="204"/>
      <c r="Z57" s="204"/>
      <c r="AA57" s="204"/>
      <c r="AB57" s="204"/>
      <c r="AC57" s="204"/>
      <c r="AD57" s="204"/>
      <c r="AE57" s="204"/>
      <c r="AF57" s="204"/>
      <c r="AG57" s="204"/>
    </row>
    <row r="58" spans="1:33">
      <c r="A58" s="729" t="s">
        <v>309</v>
      </c>
      <c r="B58" s="723">
        <v>947.55</v>
      </c>
      <c r="C58" s="156">
        <v>875</v>
      </c>
      <c r="D58" s="156">
        <v>1197.2</v>
      </c>
      <c r="E58" s="157">
        <v>799.7</v>
      </c>
      <c r="F58" s="156">
        <v>1504.1</v>
      </c>
      <c r="G58" s="156">
        <v>605.46</v>
      </c>
      <c r="H58" s="156">
        <v>1038</v>
      </c>
      <c r="I58" s="156">
        <v>800</v>
      </c>
      <c r="J58" s="157">
        <v>450</v>
      </c>
      <c r="K58" s="691">
        <v>1250</v>
      </c>
      <c r="X58" s="204"/>
      <c r="Y58" s="204"/>
      <c r="Z58" s="204"/>
      <c r="AA58" s="204"/>
      <c r="AB58" s="204"/>
      <c r="AC58" s="204"/>
      <c r="AD58" s="204"/>
      <c r="AE58" s="204"/>
      <c r="AF58" s="204"/>
      <c r="AG58" s="204"/>
    </row>
    <row r="59" spans="1:33">
      <c r="A59" s="731" t="s">
        <v>230</v>
      </c>
      <c r="B59" s="723">
        <v>570</v>
      </c>
      <c r="C59" s="156">
        <v>700</v>
      </c>
      <c r="D59" s="156">
        <v>881</v>
      </c>
      <c r="E59" s="157">
        <v>666</v>
      </c>
      <c r="F59" s="156">
        <v>745</v>
      </c>
      <c r="G59" s="156">
        <v>443.5</v>
      </c>
      <c r="H59" s="156">
        <v>308</v>
      </c>
      <c r="I59" s="156">
        <v>120</v>
      </c>
      <c r="J59" s="157">
        <v>174.75</v>
      </c>
      <c r="K59" s="691">
        <v>248.52799999999999</v>
      </c>
      <c r="X59" s="204"/>
      <c r="Y59" s="204"/>
      <c r="Z59" s="204"/>
      <c r="AA59" s="204"/>
      <c r="AB59" s="204"/>
      <c r="AC59" s="204"/>
      <c r="AD59" s="204"/>
      <c r="AE59" s="204"/>
      <c r="AF59" s="204"/>
      <c r="AG59" s="204"/>
    </row>
    <row r="60" spans="1:33">
      <c r="A60" s="731" t="s">
        <v>229</v>
      </c>
      <c r="B60" s="723">
        <v>714</v>
      </c>
      <c r="C60" s="156">
        <v>640</v>
      </c>
      <c r="D60" s="156">
        <v>1353.5</v>
      </c>
      <c r="E60" s="157">
        <v>725</v>
      </c>
      <c r="F60" s="156">
        <v>552</v>
      </c>
      <c r="G60" s="156">
        <v>400</v>
      </c>
      <c r="H60" s="156">
        <v>423</v>
      </c>
      <c r="I60" s="156">
        <v>374.85</v>
      </c>
      <c r="J60" s="157">
        <v>140.19999999999999</v>
      </c>
      <c r="K60" s="691">
        <v>350</v>
      </c>
      <c r="X60" s="204"/>
      <c r="Y60" s="204"/>
      <c r="Z60" s="204"/>
      <c r="AA60" s="204"/>
      <c r="AB60" s="204"/>
      <c r="AC60" s="204"/>
      <c r="AD60" s="204"/>
      <c r="AE60" s="204"/>
      <c r="AF60" s="204"/>
      <c r="AG60" s="204"/>
    </row>
    <row r="61" spans="1:33">
      <c r="A61" s="731" t="s">
        <v>228</v>
      </c>
      <c r="B61" s="723">
        <v>1140</v>
      </c>
      <c r="C61" s="156">
        <v>721</v>
      </c>
      <c r="D61" s="156">
        <v>1181</v>
      </c>
      <c r="E61" s="157">
        <v>777.5</v>
      </c>
      <c r="F61" s="156">
        <v>864.5</v>
      </c>
      <c r="G61" s="156">
        <v>630</v>
      </c>
      <c r="H61" s="156">
        <v>373</v>
      </c>
      <c r="I61" s="156">
        <v>449.35</v>
      </c>
      <c r="J61" s="157">
        <v>215</v>
      </c>
      <c r="K61" s="691">
        <v>375</v>
      </c>
      <c r="X61" s="204"/>
      <c r="Y61" s="204"/>
      <c r="Z61" s="204"/>
      <c r="AA61" s="204"/>
      <c r="AB61" s="204"/>
      <c r="AC61" s="204"/>
      <c r="AD61" s="204"/>
      <c r="AE61" s="204"/>
      <c r="AF61" s="204"/>
      <c r="AG61" s="204"/>
    </row>
    <row r="62" spans="1:33">
      <c r="A62" s="731" t="s">
        <v>227</v>
      </c>
      <c r="B62" s="723">
        <v>608</v>
      </c>
      <c r="C62" s="156">
        <v>535</v>
      </c>
      <c r="D62" s="156">
        <v>985</v>
      </c>
      <c r="E62" s="157">
        <v>655</v>
      </c>
      <c r="F62" s="156">
        <v>629</v>
      </c>
      <c r="G62" s="156">
        <v>340</v>
      </c>
      <c r="H62" s="156">
        <v>397</v>
      </c>
      <c r="I62" s="156">
        <v>357.5</v>
      </c>
      <c r="J62" s="157">
        <v>156</v>
      </c>
      <c r="K62" s="691">
        <v>250</v>
      </c>
      <c r="X62" s="204"/>
      <c r="Y62" s="204"/>
      <c r="Z62" s="204"/>
      <c r="AA62" s="204"/>
      <c r="AB62" s="204"/>
      <c r="AC62" s="204"/>
      <c r="AD62" s="204"/>
      <c r="AE62" s="204"/>
      <c r="AF62" s="204"/>
      <c r="AG62" s="204"/>
    </row>
    <row r="63" spans="1:33">
      <c r="A63" s="731" t="s">
        <v>310</v>
      </c>
      <c r="B63" s="723">
        <v>96.1</v>
      </c>
      <c r="C63" s="156">
        <v>77.599999999999994</v>
      </c>
      <c r="D63" s="156">
        <v>143.02000000000001</v>
      </c>
      <c r="E63" s="157">
        <v>132</v>
      </c>
      <c r="F63" s="156">
        <v>187.5</v>
      </c>
      <c r="G63" s="156">
        <v>133.78864899999999</v>
      </c>
      <c r="H63" s="156">
        <v>85.961680000000001</v>
      </c>
      <c r="I63" s="156">
        <v>29.69</v>
      </c>
      <c r="J63" s="157">
        <v>46.199999999999996</v>
      </c>
      <c r="K63" s="691">
        <v>41.1</v>
      </c>
      <c r="X63" s="204"/>
      <c r="Y63" s="204"/>
      <c r="Z63" s="204"/>
      <c r="AA63" s="204"/>
      <c r="AB63" s="204"/>
      <c r="AC63" s="204"/>
      <c r="AD63" s="204"/>
      <c r="AE63" s="204"/>
      <c r="AF63" s="204"/>
      <c r="AG63" s="204"/>
    </row>
    <row r="64" spans="1:33">
      <c r="A64" s="731" t="s">
        <v>67</v>
      </c>
      <c r="B64" s="723">
        <v>8855.4</v>
      </c>
      <c r="C64" s="156">
        <v>43205.5</v>
      </c>
      <c r="D64" s="156">
        <v>37653.576500450021</v>
      </c>
      <c r="E64" s="157">
        <v>31104.2</v>
      </c>
      <c r="F64" s="156">
        <v>39659.5</v>
      </c>
      <c r="G64" s="156">
        <v>11083.061297530028</v>
      </c>
      <c r="H64" s="156">
        <v>10393.635755209993</v>
      </c>
      <c r="I64" s="156">
        <v>6889.4</v>
      </c>
      <c r="J64" s="157">
        <v>2379.2499282099716</v>
      </c>
      <c r="K64" s="691">
        <v>4342.2710040500242</v>
      </c>
      <c r="X64" s="204"/>
      <c r="Y64" s="204"/>
      <c r="Z64" s="204"/>
      <c r="AA64" s="204"/>
      <c r="AB64" s="204"/>
      <c r="AC64" s="204"/>
      <c r="AD64" s="204"/>
      <c r="AE64" s="204"/>
      <c r="AF64" s="204"/>
      <c r="AG64" s="204"/>
    </row>
    <row r="65" spans="1:33" ht="14.25" thickBot="1">
      <c r="A65" s="733" t="s">
        <v>139</v>
      </c>
      <c r="B65" s="704">
        <v>175488.18142937007</v>
      </c>
      <c r="C65" s="696">
        <v>240184.3</v>
      </c>
      <c r="D65" s="696">
        <v>216755.48267582007</v>
      </c>
      <c r="E65" s="714">
        <v>241884.9</v>
      </c>
      <c r="F65" s="696">
        <v>229738.6</v>
      </c>
      <c r="G65" s="696">
        <v>213347.49470326005</v>
      </c>
      <c r="H65" s="696">
        <v>365912.14461613994</v>
      </c>
      <c r="I65" s="696">
        <v>274298.66289131</v>
      </c>
      <c r="J65" s="714">
        <v>258960.16234842996</v>
      </c>
      <c r="K65" s="715">
        <v>290463.21963485988</v>
      </c>
      <c r="X65" s="204"/>
      <c r="Y65" s="204"/>
      <c r="Z65" s="204"/>
      <c r="AA65" s="204"/>
      <c r="AB65" s="204"/>
      <c r="AC65" s="204"/>
      <c r="AD65" s="204"/>
      <c r="AE65" s="204"/>
      <c r="AF65" s="204"/>
      <c r="AG65" s="204"/>
    </row>
    <row r="66" spans="1:33" ht="25.5" customHeight="1">
      <c r="A66" s="705"/>
      <c r="B66" s="705"/>
      <c r="C66" s="705"/>
      <c r="D66" s="705"/>
      <c r="E66" s="705"/>
      <c r="G66" s="706"/>
      <c r="H66" s="706"/>
      <c r="I66" s="706"/>
      <c r="J66" s="706"/>
      <c r="K66" s="707" t="s">
        <v>263</v>
      </c>
    </row>
    <row r="67" spans="1:33">
      <c r="A67" s="344" t="s">
        <v>670</v>
      </c>
      <c r="B67" s="344"/>
      <c r="C67" s="344"/>
      <c r="D67" s="344"/>
      <c r="E67" s="344"/>
      <c r="F67" s="344"/>
      <c r="G67" s="344"/>
      <c r="H67" s="344"/>
      <c r="I67" s="344"/>
      <c r="J67" s="344"/>
      <c r="K67" s="344"/>
    </row>
    <row r="68" spans="1:33">
      <c r="A68" s="60" t="s">
        <v>311</v>
      </c>
      <c r="B68" s="59"/>
      <c r="C68" s="59"/>
      <c r="D68" s="59"/>
      <c r="E68" s="59"/>
    </row>
  </sheetData>
  <mergeCells count="14">
    <mergeCell ref="A3:K3"/>
    <mergeCell ref="J5:J6"/>
    <mergeCell ref="K5:K6"/>
    <mergeCell ref="A66:E66"/>
    <mergeCell ref="A67:K67"/>
    <mergeCell ref="A5:A6"/>
    <mergeCell ref="B5:B6"/>
    <mergeCell ref="C5:C6"/>
    <mergeCell ref="D5:D6"/>
    <mergeCell ref="E5:E6"/>
    <mergeCell ref="F5:F6"/>
    <mergeCell ref="G5:G6"/>
    <mergeCell ref="H5:H6"/>
    <mergeCell ref="I5:I6"/>
  </mergeCells>
  <conditionalFormatting sqref="B5:G5">
    <cfRule type="cellIs" dxfId="40" priority="3" stopIfTrue="1" operator="equal">
      <formula>0</formula>
    </cfRule>
  </conditionalFormatting>
  <conditionalFormatting sqref="I5 L1:M1048576">
    <cfRule type="cellIs" dxfId="39" priority="1" operator="equal">
      <formula>0</formula>
    </cfRule>
  </conditionalFormatting>
  <conditionalFormatting sqref="A58">
    <cfRule type="cellIs" dxfId="38" priority="2" operator="equal">
      <formula>0</formula>
    </cfRule>
  </conditionalFormatting>
  <hyperlinks>
    <hyperlink ref="K2" location="පටුන!A1" display="පටුන වෙත"/>
  </hyperlinks>
  <pageMargins left="0.3" right="0.37" top="0.66" bottom="0.6" header="0.511811023622047" footer="0.511811023622047"/>
  <pageSetup scale="7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12</vt:i4>
      </vt:variant>
    </vt:vector>
  </HeadingPairs>
  <TitlesOfParts>
    <vt:vector size="33" baseType="lpstr">
      <vt:lpstr>පටුන</vt:lpstr>
      <vt:lpstr>98 වැනි සංඛ්‍යා සටහන</vt:lpstr>
      <vt:lpstr>99 වැනි සංඛ්‍යා  සටහන </vt:lpstr>
      <vt:lpstr>100 වැනි සංඛ්‍යා සටහන</vt:lpstr>
      <vt:lpstr>101 වැනි සංඛ්‍යා සටහන</vt:lpstr>
      <vt:lpstr>102 වැනි සංඛ්‍යා සටහන</vt:lpstr>
      <vt:lpstr>103 වැනි සංඛ්‍යා සටහන</vt:lpstr>
      <vt:lpstr>104 වැනි සංඛ්‍යා සටහන</vt:lpstr>
      <vt:lpstr>105 වැනි සංඛ්‍යා සටහන</vt:lpstr>
      <vt:lpstr>106 වැනි සංඛ්‍යා  සටහන</vt:lpstr>
      <vt:lpstr>107 වැනි සංඛ්‍යා  සටහන</vt:lpstr>
      <vt:lpstr>108 වැනි සංඛ්‍යා සටහන</vt:lpstr>
      <vt:lpstr>109 වැනි සංඛ්‍යා සටහන</vt:lpstr>
      <vt:lpstr>110 වැනි සංඛ්‍යා සටහන</vt:lpstr>
      <vt:lpstr>111 වැනි සංඛ්‍යා සටහන</vt:lpstr>
      <vt:lpstr>112 වැනි සංඛ්‍යා සටහන</vt:lpstr>
      <vt:lpstr>113 වැනි සංඛ්‍යා සටහන</vt:lpstr>
      <vt:lpstr>114 වැනි සංඛ්‍යා  සටහන</vt:lpstr>
      <vt:lpstr>115 වැනි සංඛ්‍යා  සටහන</vt:lpstr>
      <vt:lpstr>116 වැනි සංඛ්‍යා සටහන</vt:lpstr>
      <vt:lpstr>117 වැනි සංඛ්‍යා සටහන</vt:lpstr>
      <vt:lpstr>'100 වැනි සංඛ්‍යා සටහන'!Print_Area</vt:lpstr>
      <vt:lpstr>'105 වැනි සංඛ්‍යා සටහන'!Print_Area</vt:lpstr>
      <vt:lpstr>'106 වැනි සංඛ්‍යා  සටහන'!Print_Area</vt:lpstr>
      <vt:lpstr>'107 වැනි සංඛ්‍යා  සටහන'!Print_Area</vt:lpstr>
      <vt:lpstr>'108 වැනි සංඛ්‍යා සටහන'!Print_Area</vt:lpstr>
      <vt:lpstr>'109 වැනි සංඛ්‍යා සටහන'!Print_Area</vt:lpstr>
      <vt:lpstr>'113 වැනි සංඛ්‍යා සටහන'!Print_Area</vt:lpstr>
      <vt:lpstr>'114 වැනි සංඛ්‍යා  සටහන'!Print_Area</vt:lpstr>
      <vt:lpstr>'116 වැනි සංඛ්‍යා සටහන'!Print_Area</vt:lpstr>
      <vt:lpstr>'117 වැනි සංඛ්‍යා සටහන'!Print_Area</vt:lpstr>
      <vt:lpstr>'98 වැනි සංඛ්‍යා සටහන'!Print_Area</vt:lpstr>
      <vt:lpstr>'99 වැනි සංඛ්‍යා  සටහන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Gunathilaka KKKG</dc:creator>
  <cp:lastModifiedBy>Premachandra WAM</cp:lastModifiedBy>
  <dcterms:created xsi:type="dcterms:W3CDTF">2024-03-19T04:42:49Z</dcterms:created>
  <dcterms:modified xsi:type="dcterms:W3CDTF">2024-04-24T09:55:03Z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2024-03-19T04:45:24Z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f9e05442-0e97-4fec-836e-f4785da99eda</vt:lpwstr>
  </property>
  <property fmtid="{D5CDD505-2E9C-101B-9397-08002B2CF9AE}" pid="8" name="MSIP_Label_83c4ab6a-b8f9-4a41-a9e3-9d9b3c522aed_ContentBits">
    <vt:lpwstr>1</vt:lpwstr>
  </property>
</Properties>
</file>